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3425" firstSheet="1" activeTab="1"/>
  </bookViews>
  <sheets>
    <sheet name="start.listina" sheetId="1" state="hidden" r:id="rId1"/>
    <sheet name="startovní listina_vysledky vse" sheetId="2" r:id="rId2"/>
    <sheet name="trojboj" sheetId="3" r:id="rId3"/>
    <sheet name="pětiboj" sheetId="4" r:id="rId4"/>
    <sheet name="sedmiboj" sheetId="5" r:id="rId5"/>
    <sheet name="liga žen" sheetId="6" r:id="rId6"/>
    <sheet name="prkno" sheetId="7" r:id="rId7"/>
    <sheet name="Sheet1" sheetId="8" r:id="rId8"/>
  </sheets>
  <definedNames>
    <definedName name="_xlnm._FilterDatabase" localSheetId="5" hidden="1">'liga žen'!$R$6:$R$11</definedName>
    <definedName name="_xlnm._FilterDatabase" localSheetId="3" hidden="1">'pětiboj'!$A$91:$M$91</definedName>
    <definedName name="_xlnm._FilterDatabase" localSheetId="6" hidden="1">'prkno'!$Q$8:$Q$14</definedName>
    <definedName name="_xlnm._FilterDatabase" localSheetId="4" hidden="1">'sedmiboj'!$B$6:$S$6</definedName>
    <definedName name="_xlnm._FilterDatabase" localSheetId="0" hidden="1">'start.listina'!$A$4:$L$4</definedName>
    <definedName name="_xlnm._FilterDatabase" localSheetId="1" hidden="1">'startovní listina_vysledky vse'!$A$5:$AA$91</definedName>
    <definedName name="_xlnm._FilterDatabase" localSheetId="2" hidden="1">'trojboj'!$B$7:$M$7</definedName>
    <definedName name="_xlnm.Print_Area" localSheetId="5">'liga žen'!$A$1:$N$28</definedName>
    <definedName name="_xlnm.Print_Area" localSheetId="3">'pětiboj'!$A$1:$M$102</definedName>
    <definedName name="_xlnm.Print_Area" localSheetId="6">'prkno'!$A$1:$M$27</definedName>
    <definedName name="_xlnm.Print_Area" localSheetId="4">'sedmiboj'!$A$2:$S$35</definedName>
    <definedName name="_xlnm.Print_Area" localSheetId="1">'startovní listina_vysledky vse'!$A$1:$W$91</definedName>
  </definedNames>
  <calcPr fullCalcOnLoad="1"/>
</workbook>
</file>

<file path=xl/sharedStrings.xml><?xml version="1.0" encoding="utf-8"?>
<sst xmlns="http://schemas.openxmlformats.org/spreadsheetml/2006/main" count="1104" uniqueCount="246">
  <si>
    <t>start. číslo</t>
  </si>
  <si>
    <t xml:space="preserve"> příjmení a jméno</t>
  </si>
  <si>
    <t>MO</t>
  </si>
  <si>
    <t>kategorie</t>
  </si>
  <si>
    <t>pětiboj</t>
  </si>
  <si>
    <t>sedmiboj</t>
  </si>
  <si>
    <t>juniorky</t>
  </si>
  <si>
    <t>x</t>
  </si>
  <si>
    <t>Roblová Kateřina</t>
  </si>
  <si>
    <t>Husinec</t>
  </si>
  <si>
    <t>Bílina</t>
  </si>
  <si>
    <t>ženy</t>
  </si>
  <si>
    <t>Jablonec</t>
  </si>
  <si>
    <t>Újezd n. Lesy</t>
  </si>
  <si>
    <t>Čapková Věra, PaeDr.</t>
  </si>
  <si>
    <t>Praha 6</t>
  </si>
  <si>
    <t>Dyková Libuše</t>
  </si>
  <si>
    <t>Haškovcová Eva</t>
  </si>
  <si>
    <t>Praha 7</t>
  </si>
  <si>
    <t>Weitz Jan</t>
  </si>
  <si>
    <t>Most</t>
  </si>
  <si>
    <t>muži</t>
  </si>
  <si>
    <t>Jihlava</t>
  </si>
  <si>
    <t>Lexa Tomáš</t>
  </si>
  <si>
    <t>Jouza Ladislav</t>
  </si>
  <si>
    <t>Praha - Čakovice</t>
  </si>
  <si>
    <t>Roubal Milan</t>
  </si>
  <si>
    <t>Přepechal Jaromír</t>
  </si>
  <si>
    <t>Nims Petr</t>
  </si>
  <si>
    <t>Praha 4</t>
  </si>
  <si>
    <t>junioři</t>
  </si>
  <si>
    <t>Hořovice - Zaječov</t>
  </si>
  <si>
    <t>St.č.</t>
  </si>
  <si>
    <t>Přijmení a jméno</t>
  </si>
  <si>
    <t>Organizace</t>
  </si>
  <si>
    <t>D - 1</t>
  </si>
  <si>
    <t>1.hod</t>
  </si>
  <si>
    <t>2.hod</t>
  </si>
  <si>
    <t>D - 2</t>
  </si>
  <si>
    <t>D - 3</t>
  </si>
  <si>
    <t>D - 4</t>
  </si>
  <si>
    <t>Metry</t>
  </si>
  <si>
    <t>D - 5</t>
  </si>
  <si>
    <t>CELKEM</t>
  </si>
  <si>
    <t>D - 6</t>
  </si>
  <si>
    <t>D - 7</t>
  </si>
  <si>
    <t>Kašpar Ladislav</t>
  </si>
  <si>
    <t>Kašparová Magdalena</t>
  </si>
  <si>
    <t>Kočkár Tobiasz</t>
  </si>
  <si>
    <t>Kulhavý Martin</t>
  </si>
  <si>
    <t>JUNIORKY</t>
  </si>
  <si>
    <t>ŽENY</t>
  </si>
  <si>
    <t>MUŽI  -  PĚTIBOJ</t>
  </si>
  <si>
    <t>Petrů Jana</t>
  </si>
  <si>
    <t>Nims Luboš, Ing.</t>
  </si>
  <si>
    <t>Popelka David, Ing.</t>
  </si>
  <si>
    <t>Honzírek Stanislav, Ing.</t>
  </si>
  <si>
    <t>Kroměříž</t>
  </si>
  <si>
    <t>Slezák Lukáš</t>
  </si>
  <si>
    <t>Krejčí Miloslav, Ing</t>
  </si>
  <si>
    <t>Šula Jiří</t>
  </si>
  <si>
    <t>Velké Pavlovice</t>
  </si>
  <si>
    <t>Horák Martin</t>
  </si>
  <si>
    <t>Šulová Julie</t>
  </si>
  <si>
    <t>Přerov</t>
  </si>
  <si>
    <t>Koblihová Kristýna</t>
  </si>
  <si>
    <t>Kukeňová Kristýna</t>
  </si>
  <si>
    <t>Mníšek p. Brdy</t>
  </si>
  <si>
    <t>Bombera Jan</t>
  </si>
  <si>
    <t>Veteráni-ženy</t>
  </si>
  <si>
    <t>VETERÁNI - ŽENY</t>
  </si>
  <si>
    <t>VETERÁNI - MUŽI</t>
  </si>
  <si>
    <t>Újezd nad Lesy</t>
  </si>
  <si>
    <t>Ungrová Amálka</t>
  </si>
  <si>
    <t>POZNÁMKA</t>
  </si>
  <si>
    <t>Veteráni - muži</t>
  </si>
  <si>
    <t>Janoušek Vladimír</t>
  </si>
  <si>
    <t>České Budějovice 2</t>
  </si>
  <si>
    <t>Bařtipán Marek</t>
  </si>
  <si>
    <t>Přepechalová Miroslava</t>
  </si>
  <si>
    <t>Tvrdá Nikola</t>
  </si>
  <si>
    <t>Franc Jan</t>
  </si>
  <si>
    <t>Aksler Adam</t>
  </si>
  <si>
    <t>PRAŽSKÝ POHÁR V RYBOLOVNÉ TECHNICE 14. 10. 2017</t>
  </si>
  <si>
    <t>Plachá Zuzana</t>
  </si>
  <si>
    <t>Tichá Lenka</t>
  </si>
  <si>
    <t>Ostrava</t>
  </si>
  <si>
    <t>Konderlová Lucie</t>
  </si>
  <si>
    <t>Kepáková Lucie</t>
  </si>
  <si>
    <t>Těšínský Jindřich</t>
  </si>
  <si>
    <t>Tvrdá Aneta</t>
  </si>
  <si>
    <t>Grzárová Tereza</t>
  </si>
  <si>
    <t>Šelongová Nikol</t>
  </si>
  <si>
    <t>Zemánková Veronika, Ing.</t>
  </si>
  <si>
    <t>Bohumín</t>
  </si>
  <si>
    <t>Hořovice</t>
  </si>
  <si>
    <t xml:space="preserve">Bohumín </t>
  </si>
  <si>
    <t>Kdyně</t>
  </si>
  <si>
    <t>Kobliha Karel</t>
  </si>
  <si>
    <t xml:space="preserve">Spáčil Tomáš </t>
  </si>
  <si>
    <t>Plachý J</t>
  </si>
  <si>
    <t>Světelský Karel</t>
  </si>
  <si>
    <t>Frýdek Místek</t>
  </si>
  <si>
    <t>Tichý M</t>
  </si>
  <si>
    <t>Frýdlant</t>
  </si>
  <si>
    <t>Hnízdil Michael</t>
  </si>
  <si>
    <t>Hnízdil Daniel</t>
  </si>
  <si>
    <t>Vaculík J</t>
  </si>
  <si>
    <t>dodat start. Číslo</t>
  </si>
  <si>
    <t>muž nebo veterán</t>
  </si>
  <si>
    <t>Bombera Jan ml.</t>
  </si>
  <si>
    <t>Bernatík T.</t>
  </si>
  <si>
    <t>Sitek F.</t>
  </si>
  <si>
    <t>Tichý Š.</t>
  </si>
  <si>
    <t>Němec M.</t>
  </si>
  <si>
    <t>Černý V.</t>
  </si>
  <si>
    <t>Janoušek M.</t>
  </si>
  <si>
    <t>Piler M.</t>
  </si>
  <si>
    <t>Kobliha Karel ml.</t>
  </si>
  <si>
    <t>Zavadil R.</t>
  </si>
  <si>
    <t>Jančička F.</t>
  </si>
  <si>
    <t>Slavík T.</t>
  </si>
  <si>
    <t>Sobek J.</t>
  </si>
  <si>
    <t>Pelhřimov</t>
  </si>
  <si>
    <t>Pech T.</t>
  </si>
  <si>
    <t>Pech M.</t>
  </si>
  <si>
    <t>trojboj</t>
  </si>
  <si>
    <t>Bařtipánová Tereza</t>
  </si>
  <si>
    <t>Hynek D.</t>
  </si>
  <si>
    <t xml:space="preserve">Wroblová Tatiana </t>
  </si>
  <si>
    <t xml:space="preserve">Vladyková Eliška </t>
  </si>
  <si>
    <t>Patková Kateřina</t>
  </si>
  <si>
    <t>Nováková E.</t>
  </si>
  <si>
    <t>Bílková K.</t>
  </si>
  <si>
    <t>Hovorková M.</t>
  </si>
  <si>
    <t>Sobková L.</t>
  </si>
  <si>
    <t>Krausová S.</t>
  </si>
  <si>
    <t>Bayerová Jana</t>
  </si>
  <si>
    <t>Haškovec Pavel</t>
  </si>
  <si>
    <t xml:space="preserve">Pavlík Karel </t>
  </si>
  <si>
    <t xml:space="preserve"> - </t>
  </si>
  <si>
    <t>Metelka J.</t>
  </si>
  <si>
    <t>D2</t>
  </si>
  <si>
    <t>D5</t>
  </si>
  <si>
    <t>PĚTIBOJ 
CELKEM</t>
  </si>
  <si>
    <t>D6</t>
  </si>
  <si>
    <t>SEDMIBOJ
CELKEM</t>
  </si>
  <si>
    <t>D7</t>
  </si>
  <si>
    <t>96x</t>
  </si>
  <si>
    <t>97x</t>
  </si>
  <si>
    <t>sedmiboj kontrola</t>
  </si>
  <si>
    <t>veteráni - muži</t>
  </si>
  <si>
    <t>veteráni - ženy</t>
  </si>
  <si>
    <t>Tichý Milan</t>
  </si>
  <si>
    <t>Sobková Lucie</t>
  </si>
  <si>
    <t>Šula Jiří, Ing.</t>
  </si>
  <si>
    <t>Hynek David</t>
  </si>
  <si>
    <t>Tichý Štefan</t>
  </si>
  <si>
    <t>Černý Vít</t>
  </si>
  <si>
    <t>Jaroušek Martin</t>
  </si>
  <si>
    <t>Kobliha Karel, Bc.</t>
  </si>
  <si>
    <t>Družstva celkem</t>
  </si>
  <si>
    <t>Bohumín "A"</t>
  </si>
  <si>
    <t>Bohumín "B"</t>
  </si>
  <si>
    <t>Bohumín "C"</t>
  </si>
  <si>
    <t>Nováková Eliška</t>
  </si>
  <si>
    <t>Jablonec n.N</t>
  </si>
  <si>
    <t>ÚS města Prahy "A"</t>
  </si>
  <si>
    <t>ÚS města Prahy "B"</t>
  </si>
  <si>
    <t>ÚS města Prahy "C"</t>
  </si>
  <si>
    <t>check</t>
  </si>
  <si>
    <t>Hovorková Michaela</t>
  </si>
  <si>
    <t>Drahoninský Ivan</t>
  </si>
  <si>
    <t>Jančička Filip</t>
  </si>
  <si>
    <t>metry</t>
  </si>
  <si>
    <t>JUNIOŘI - pětiboj</t>
  </si>
  <si>
    <t>MUŽI  -  SEDMIBOJ</t>
  </si>
  <si>
    <t>Ostrava "B"</t>
  </si>
  <si>
    <t>Plachý Jiří</t>
  </si>
  <si>
    <t>Bílková Kateřina</t>
  </si>
  <si>
    <t>Pořadí</t>
  </si>
  <si>
    <t>LIGA ŽEN</t>
  </si>
  <si>
    <t>ano</t>
  </si>
  <si>
    <t>žáci/ žákyně  - TROJBOJ</t>
  </si>
  <si>
    <t>D - 2
1.hod</t>
  </si>
  <si>
    <t>D-2
2.hod</t>
  </si>
  <si>
    <t>D - 5
metry</t>
  </si>
  <si>
    <t>D1 - D5</t>
  </si>
  <si>
    <t>D - 6
1.hod</t>
  </si>
  <si>
    <t>D-6
2.hod</t>
  </si>
  <si>
    <t>D - 7
metry</t>
  </si>
  <si>
    <t>D1 - D7
CELKEM</t>
  </si>
  <si>
    <t>Martin Kulhavý</t>
  </si>
  <si>
    <t>Sedlčany</t>
  </si>
  <si>
    <t>Liga žen družstva</t>
  </si>
  <si>
    <t>Ostrava A</t>
  </si>
  <si>
    <t>Ostrava B</t>
  </si>
  <si>
    <t>Metelka Jiří</t>
  </si>
  <si>
    <t>Urban Martin</t>
  </si>
  <si>
    <t>Novák Michal</t>
  </si>
  <si>
    <t xml:space="preserve">Wroblová Taťana </t>
  </si>
  <si>
    <t>Grznárová Tereza</t>
  </si>
  <si>
    <t>Kepáková Natalie</t>
  </si>
  <si>
    <t>Pech Tomáš</t>
  </si>
  <si>
    <t>Nejdl David</t>
  </si>
  <si>
    <t>Nejdlová Lucie</t>
  </si>
  <si>
    <t>Dvořák Jan</t>
  </si>
  <si>
    <t>Plzeň</t>
  </si>
  <si>
    <t>Traj Robert</t>
  </si>
  <si>
    <t>Honzírek Ondřej</t>
  </si>
  <si>
    <t>Buráňová Adéla</t>
  </si>
  <si>
    <t>Buřič Tomáš</t>
  </si>
  <si>
    <t>Vaculík Filip</t>
  </si>
  <si>
    <t>Strupek Matěj</t>
  </si>
  <si>
    <t>Piller Milan</t>
  </si>
  <si>
    <t>Kouřil Petr</t>
  </si>
  <si>
    <t>Marek Jiří</t>
  </si>
  <si>
    <t>Písek</t>
  </si>
  <si>
    <t>Volf Libor</t>
  </si>
  <si>
    <t>Jícha Tomáš</t>
  </si>
  <si>
    <t>Rieger Ivan</t>
  </si>
  <si>
    <t>Beck Jiří</t>
  </si>
  <si>
    <t>Lešek Tomáš</t>
  </si>
  <si>
    <t>Bárta Filip</t>
  </si>
  <si>
    <t>Caltová Zuzana</t>
  </si>
  <si>
    <t>Praha 4 - Pankrác</t>
  </si>
  <si>
    <t>Team-Přísek</t>
  </si>
  <si>
    <t>Kašpar  Ladislav</t>
  </si>
  <si>
    <t>České Budějovice</t>
  </si>
  <si>
    <t>PRAŽSKÝ POHÁR V RYBOLOVNÉ TECHNICE A LIGA ŽEN 13. 10. 2018</t>
  </si>
  <si>
    <t>Áro</t>
  </si>
  <si>
    <t>Skish</t>
  </si>
  <si>
    <t>Dálka</t>
  </si>
  <si>
    <t>Muška</t>
  </si>
  <si>
    <t>Muška dálka</t>
  </si>
  <si>
    <t xml:space="preserve">Hurníková Michaela </t>
  </si>
  <si>
    <t>Hurníková Markéta</t>
  </si>
  <si>
    <t xml:space="preserve">Hurníková Martina </t>
  </si>
  <si>
    <t>"PRKNO"</t>
  </si>
  <si>
    <t>žena</t>
  </si>
  <si>
    <t>Benešová Blanka</t>
  </si>
  <si>
    <t>pořadí</t>
  </si>
  <si>
    <t>Targoš Wlodimir</t>
  </si>
  <si>
    <t>xx</t>
  </si>
  <si>
    <t>ÚS Ostrava "A"</t>
  </si>
  <si>
    <t>ÚS Ostrava "B"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</si>
</sst>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/>
      <bottom/>
    </border>
    <border>
      <left style="medium"/>
      <right/>
      <top style="medium"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double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4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4" fontId="49" fillId="0" borderId="32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3" fontId="9" fillId="0" borderId="35" xfId="0" applyNumberFormat="1" applyFont="1" applyFill="1" applyBorder="1" applyAlignment="1">
      <alignment horizontal="center" vertical="center"/>
    </xf>
    <xf numFmtId="4" fontId="49" fillId="0" borderId="3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0" fontId="9" fillId="0" borderId="0" xfId="0" applyNumberFormat="1" applyFont="1" applyFill="1" applyAlignment="1">
      <alignment horizontal="center" vertical="center"/>
    </xf>
    <xf numFmtId="1" fontId="9" fillId="0" borderId="0" xfId="46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2" fontId="3" fillId="0" borderId="29" xfId="0" applyNumberFormat="1" applyFont="1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164" fontId="13" fillId="0" borderId="37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left" vertical="center"/>
    </xf>
    <xf numFmtId="4" fontId="9" fillId="0" borderId="35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2" fontId="49" fillId="0" borderId="35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left" vertical="center"/>
    </xf>
    <xf numFmtId="3" fontId="9" fillId="0" borderId="42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49" fillId="0" borderId="4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3" fillId="0" borderId="26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13" fillId="33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4" borderId="15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" fontId="0" fillId="0" borderId="36" xfId="0" applyNumberFormat="1" applyFont="1" applyBorder="1" applyAlignment="1">
      <alignment vertical="center"/>
    </xf>
    <xf numFmtId="2" fontId="13" fillId="0" borderId="37" xfId="0" applyNumberFormat="1" applyFont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49" fillId="0" borderId="12" xfId="0" applyNumberFormat="1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2" fontId="49" fillId="0" borderId="27" xfId="0" applyNumberFormat="1" applyFont="1" applyFill="1" applyBorder="1" applyAlignment="1">
      <alignment horizontal="center" vertical="center"/>
    </xf>
    <xf numFmtId="2" fontId="49" fillId="0" borderId="32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" fontId="49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" fontId="9" fillId="35" borderId="5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4" fontId="9" fillId="0" borderId="59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84"/>
  <sheetViews>
    <sheetView zoomScalePageLayoutView="0" workbookViewId="0" topLeftCell="A1">
      <selection activeCell="B28" sqref="B28"/>
    </sheetView>
  </sheetViews>
  <sheetFormatPr defaultColWidth="8.8515625" defaultRowHeight="12.75"/>
  <cols>
    <col min="1" max="1" width="6.8515625" style="1" customWidth="1"/>
    <col min="2" max="2" width="25.00390625" style="18" customWidth="1"/>
    <col min="3" max="3" width="17.00390625" style="18" customWidth="1"/>
    <col min="4" max="4" width="14.00390625" style="18" customWidth="1"/>
    <col min="5" max="5" width="8.8515625" style="18" customWidth="1"/>
    <col min="6" max="6" width="9.28125" style="1" customWidth="1"/>
    <col min="7" max="7" width="8.8515625" style="18" customWidth="1"/>
    <col min="8" max="8" width="21.28125" style="1" customWidth="1"/>
    <col min="9" max="9" width="8.8515625" style="18" customWidth="1"/>
    <col min="10" max="16384" width="8.8515625" style="1" customWidth="1"/>
  </cols>
  <sheetData>
    <row r="2" spans="1:8" ht="18">
      <c r="A2" s="173" t="s">
        <v>83</v>
      </c>
      <c r="B2" s="173"/>
      <c r="C2" s="173"/>
      <c r="D2" s="173"/>
      <c r="E2" s="173"/>
      <c r="F2" s="173"/>
      <c r="G2" s="173"/>
      <c r="H2" s="173"/>
    </row>
    <row r="3" spans="1:8" ht="13.5" thickBot="1">
      <c r="A3" s="19"/>
      <c r="B3" s="42"/>
      <c r="C3" s="42"/>
      <c r="D3" s="42"/>
      <c r="E3" s="42"/>
      <c r="F3" s="34"/>
      <c r="G3" s="42"/>
      <c r="H3" s="34"/>
    </row>
    <row r="4" spans="1:8" ht="26.25" thickBot="1">
      <c r="A4" s="29" t="s">
        <v>0</v>
      </c>
      <c r="B4" s="43" t="s">
        <v>1</v>
      </c>
      <c r="C4" s="43" t="s">
        <v>2</v>
      </c>
      <c r="D4" s="43" t="s">
        <v>3</v>
      </c>
      <c r="E4" s="43" t="s">
        <v>126</v>
      </c>
      <c r="F4" s="30" t="s">
        <v>4</v>
      </c>
      <c r="G4" s="43" t="s">
        <v>5</v>
      </c>
      <c r="H4" s="31" t="s">
        <v>74</v>
      </c>
    </row>
    <row r="5" spans="1:9" s="34" customFormat="1" ht="12.75">
      <c r="A5" s="32">
        <v>1</v>
      </c>
      <c r="B5" s="44" t="s">
        <v>68</v>
      </c>
      <c r="C5" s="44" t="s">
        <v>86</v>
      </c>
      <c r="D5" s="45" t="s">
        <v>21</v>
      </c>
      <c r="E5" s="45" t="s">
        <v>21</v>
      </c>
      <c r="F5" s="45" t="s">
        <v>21</v>
      </c>
      <c r="G5" s="45" t="s">
        <v>21</v>
      </c>
      <c r="H5" s="35"/>
      <c r="I5" s="42"/>
    </row>
    <row r="6" spans="1:9" s="34" customFormat="1" ht="12.75">
      <c r="A6" s="20">
        <v>2</v>
      </c>
      <c r="B6" s="46" t="s">
        <v>98</v>
      </c>
      <c r="C6" s="46" t="s">
        <v>22</v>
      </c>
      <c r="D6" s="47" t="s">
        <v>21</v>
      </c>
      <c r="E6" s="47" t="s">
        <v>21</v>
      </c>
      <c r="F6" s="47" t="s">
        <v>21</v>
      </c>
      <c r="G6" s="47" t="s">
        <v>21</v>
      </c>
      <c r="H6" s="36"/>
      <c r="I6" s="42"/>
    </row>
    <row r="7" spans="1:9" s="34" customFormat="1" ht="12.75">
      <c r="A7" s="20">
        <v>3</v>
      </c>
      <c r="B7" s="47" t="s">
        <v>28</v>
      </c>
      <c r="C7" s="47" t="s">
        <v>29</v>
      </c>
      <c r="D7" s="47" t="s">
        <v>21</v>
      </c>
      <c r="E7" s="47" t="s">
        <v>21</v>
      </c>
      <c r="F7" s="47" t="s">
        <v>21</v>
      </c>
      <c r="G7" s="47" t="s">
        <v>21</v>
      </c>
      <c r="H7" s="37"/>
      <c r="I7" s="42"/>
    </row>
    <row r="8" spans="1:9" s="34" customFormat="1" ht="12.75">
      <c r="A8" s="20">
        <v>4</v>
      </c>
      <c r="B8" s="47" t="s">
        <v>99</v>
      </c>
      <c r="C8" s="47" t="s">
        <v>31</v>
      </c>
      <c r="D8" s="46" t="s">
        <v>21</v>
      </c>
      <c r="E8" s="47" t="s">
        <v>21</v>
      </c>
      <c r="F8" s="47" t="s">
        <v>21</v>
      </c>
      <c r="G8" s="47" t="s">
        <v>21</v>
      </c>
      <c r="H8" s="26"/>
      <c r="I8" s="42"/>
    </row>
    <row r="9" spans="1:9" s="34" customFormat="1" ht="12.75">
      <c r="A9" s="20">
        <v>5</v>
      </c>
      <c r="B9" s="47" t="s">
        <v>100</v>
      </c>
      <c r="C9" s="47" t="s">
        <v>86</v>
      </c>
      <c r="D9" s="46" t="s">
        <v>21</v>
      </c>
      <c r="E9" s="47" t="s">
        <v>21</v>
      </c>
      <c r="F9" s="47" t="s">
        <v>21</v>
      </c>
      <c r="G9" s="47" t="s">
        <v>21</v>
      </c>
      <c r="H9" s="26"/>
      <c r="I9" s="42" t="s">
        <v>7</v>
      </c>
    </row>
    <row r="10" spans="1:9" s="34" customFormat="1" ht="12.75">
      <c r="A10" s="20">
        <v>6</v>
      </c>
      <c r="B10" s="47" t="s">
        <v>23</v>
      </c>
      <c r="C10" s="47" t="s">
        <v>18</v>
      </c>
      <c r="D10" s="46" t="s">
        <v>21</v>
      </c>
      <c r="E10" s="47" t="s">
        <v>21</v>
      </c>
      <c r="F10" s="47" t="s">
        <v>21</v>
      </c>
      <c r="G10" s="47" t="s">
        <v>21</v>
      </c>
      <c r="H10" s="37"/>
      <c r="I10" s="42"/>
    </row>
    <row r="11" spans="1:9" s="34" customFormat="1" ht="12.75">
      <c r="A11" s="20">
        <v>7</v>
      </c>
      <c r="B11" s="47" t="s">
        <v>101</v>
      </c>
      <c r="C11" s="47" t="s">
        <v>102</v>
      </c>
      <c r="D11" s="46" t="s">
        <v>21</v>
      </c>
      <c r="E11" s="47" t="s">
        <v>21</v>
      </c>
      <c r="F11" s="47" t="s">
        <v>21</v>
      </c>
      <c r="G11" s="47" t="s">
        <v>21</v>
      </c>
      <c r="H11" s="37"/>
      <c r="I11" s="42"/>
    </row>
    <row r="12" spans="1:9" s="34" customFormat="1" ht="12" customHeight="1">
      <c r="A12" s="20">
        <v>8</v>
      </c>
      <c r="B12" s="47" t="s">
        <v>60</v>
      </c>
      <c r="C12" s="47" t="s">
        <v>61</v>
      </c>
      <c r="D12" s="46" t="s">
        <v>21</v>
      </c>
      <c r="E12" s="47" t="s">
        <v>21</v>
      </c>
      <c r="F12" s="47" t="s">
        <v>21</v>
      </c>
      <c r="G12" s="47" t="s">
        <v>21</v>
      </c>
      <c r="H12" s="37"/>
      <c r="I12" s="42"/>
    </row>
    <row r="13" spans="1:9" s="34" customFormat="1" ht="12" customHeight="1">
      <c r="A13" s="20">
        <v>9</v>
      </c>
      <c r="B13" s="47" t="s">
        <v>106</v>
      </c>
      <c r="C13" s="47" t="s">
        <v>13</v>
      </c>
      <c r="D13" s="47" t="s">
        <v>21</v>
      </c>
      <c r="E13" s="47" t="s">
        <v>21</v>
      </c>
      <c r="F13" s="47" t="s">
        <v>21</v>
      </c>
      <c r="G13" s="47" t="s">
        <v>21</v>
      </c>
      <c r="H13" s="37"/>
      <c r="I13" s="42"/>
    </row>
    <row r="14" spans="1:9" s="34" customFormat="1" ht="12.75">
      <c r="A14" s="20">
        <v>10</v>
      </c>
      <c r="B14" s="47" t="s">
        <v>27</v>
      </c>
      <c r="C14" s="47" t="s">
        <v>13</v>
      </c>
      <c r="D14" s="47" t="s">
        <v>21</v>
      </c>
      <c r="E14" s="47" t="s">
        <v>21</v>
      </c>
      <c r="F14" s="47" t="s">
        <v>21</v>
      </c>
      <c r="G14" s="47" t="s">
        <v>21</v>
      </c>
      <c r="H14" s="37"/>
      <c r="I14" s="42"/>
    </row>
    <row r="15" spans="1:9" s="34" customFormat="1" ht="12.75">
      <c r="A15" s="20">
        <v>11</v>
      </c>
      <c r="B15" s="47" t="s">
        <v>103</v>
      </c>
      <c r="C15" s="47" t="s">
        <v>104</v>
      </c>
      <c r="D15" s="46" t="s">
        <v>21</v>
      </c>
      <c r="E15" s="47" t="s">
        <v>21</v>
      </c>
      <c r="F15" s="47" t="s">
        <v>21</v>
      </c>
      <c r="G15" s="47" t="s">
        <v>21</v>
      </c>
      <c r="H15" s="37"/>
      <c r="I15" s="42" t="s">
        <v>7</v>
      </c>
    </row>
    <row r="16" spans="1:9" s="34" customFormat="1" ht="12.75">
      <c r="A16" s="20">
        <v>12</v>
      </c>
      <c r="B16" s="46" t="s">
        <v>55</v>
      </c>
      <c r="C16" s="46" t="s">
        <v>12</v>
      </c>
      <c r="D16" s="47" t="s">
        <v>21</v>
      </c>
      <c r="E16" s="47" t="s">
        <v>21</v>
      </c>
      <c r="F16" s="47" t="s">
        <v>21</v>
      </c>
      <c r="G16" s="47" t="s">
        <v>21</v>
      </c>
      <c r="H16" s="26"/>
      <c r="I16" s="42"/>
    </row>
    <row r="17" spans="1:9" s="34" customFormat="1" ht="12.75">
      <c r="A17" s="20">
        <v>13</v>
      </c>
      <c r="B17" s="46" t="s">
        <v>105</v>
      </c>
      <c r="C17" s="47" t="s">
        <v>13</v>
      </c>
      <c r="D17" s="47" t="s">
        <v>21</v>
      </c>
      <c r="E17" s="47" t="s">
        <v>21</v>
      </c>
      <c r="F17" s="47" t="s">
        <v>21</v>
      </c>
      <c r="G17" s="47" t="s">
        <v>21</v>
      </c>
      <c r="H17" s="26"/>
      <c r="I17" s="42"/>
    </row>
    <row r="18" spans="1:9" s="34" customFormat="1" ht="12.75">
      <c r="A18" s="20">
        <v>14</v>
      </c>
      <c r="B18" s="46" t="s">
        <v>59</v>
      </c>
      <c r="C18" s="46" t="s">
        <v>57</v>
      </c>
      <c r="D18" s="47" t="s">
        <v>21</v>
      </c>
      <c r="E18" s="47" t="s">
        <v>21</v>
      </c>
      <c r="F18" s="47" t="s">
        <v>21</v>
      </c>
      <c r="G18" s="47" t="s">
        <v>21</v>
      </c>
      <c r="H18" s="37"/>
      <c r="I18" s="42"/>
    </row>
    <row r="19" spans="1:9" s="34" customFormat="1" ht="12.75">
      <c r="A19" s="20">
        <v>15</v>
      </c>
      <c r="B19" s="46" t="s">
        <v>107</v>
      </c>
      <c r="C19" s="46" t="s">
        <v>57</v>
      </c>
      <c r="D19" s="47" t="s">
        <v>21</v>
      </c>
      <c r="E19" s="47" t="s">
        <v>21</v>
      </c>
      <c r="F19" s="47" t="s">
        <v>21</v>
      </c>
      <c r="G19" s="47" t="s">
        <v>21</v>
      </c>
      <c r="H19" s="37"/>
      <c r="I19" s="51" t="s">
        <v>7</v>
      </c>
    </row>
    <row r="20" spans="1:9" s="34" customFormat="1" ht="12.75">
      <c r="A20" s="20">
        <v>16</v>
      </c>
      <c r="B20" s="46" t="s">
        <v>58</v>
      </c>
      <c r="C20" s="46" t="s">
        <v>57</v>
      </c>
      <c r="D20" s="47" t="s">
        <v>21</v>
      </c>
      <c r="E20" s="47" t="s">
        <v>21</v>
      </c>
      <c r="F20" s="47" t="s">
        <v>21</v>
      </c>
      <c r="G20" s="47" t="s">
        <v>21</v>
      </c>
      <c r="H20" s="37"/>
      <c r="I20" s="51"/>
    </row>
    <row r="21" spans="1:9" s="34" customFormat="1" ht="12.75">
      <c r="A21" s="20">
        <v>17</v>
      </c>
      <c r="B21" s="47" t="s">
        <v>56</v>
      </c>
      <c r="C21" s="47" t="s">
        <v>57</v>
      </c>
      <c r="D21" s="46" t="s">
        <v>21</v>
      </c>
      <c r="E21" s="47" t="s">
        <v>21</v>
      </c>
      <c r="F21" s="47" t="s">
        <v>21</v>
      </c>
      <c r="G21" s="47" t="s">
        <v>21</v>
      </c>
      <c r="H21" s="37"/>
      <c r="I21" s="51" t="s">
        <v>109</v>
      </c>
    </row>
    <row r="22" spans="1:9" s="34" customFormat="1" ht="12.75">
      <c r="A22" s="20">
        <v>18</v>
      </c>
      <c r="B22" s="46" t="s">
        <v>76</v>
      </c>
      <c r="C22" s="46" t="s">
        <v>77</v>
      </c>
      <c r="D22" s="46" t="s">
        <v>21</v>
      </c>
      <c r="E22" s="47" t="s">
        <v>21</v>
      </c>
      <c r="F22" s="47" t="s">
        <v>21</v>
      </c>
      <c r="G22" s="47" t="s">
        <v>21</v>
      </c>
      <c r="H22" s="36"/>
      <c r="I22" s="51" t="s">
        <v>109</v>
      </c>
    </row>
    <row r="23" spans="1:9" s="34" customFormat="1" ht="12.75">
      <c r="A23" s="20" t="s">
        <v>7</v>
      </c>
      <c r="B23" s="47" t="s">
        <v>78</v>
      </c>
      <c r="C23" s="47" t="s">
        <v>10</v>
      </c>
      <c r="D23" s="47" t="s">
        <v>21</v>
      </c>
      <c r="E23" s="47" t="s">
        <v>21</v>
      </c>
      <c r="F23" s="47" t="s">
        <v>21</v>
      </c>
      <c r="G23" s="47" t="s">
        <v>21</v>
      </c>
      <c r="H23" s="37"/>
      <c r="I23" s="51" t="s">
        <v>108</v>
      </c>
    </row>
    <row r="24" spans="1:9" s="34" customFormat="1" ht="12.75">
      <c r="A24" s="20" t="s">
        <v>7</v>
      </c>
      <c r="B24" s="47" t="s">
        <v>19</v>
      </c>
      <c r="C24" s="47" t="s">
        <v>20</v>
      </c>
      <c r="D24" s="47" t="s">
        <v>21</v>
      </c>
      <c r="E24" s="47" t="s">
        <v>21</v>
      </c>
      <c r="F24" s="47" t="s">
        <v>21</v>
      </c>
      <c r="G24" s="47" t="s">
        <v>21</v>
      </c>
      <c r="H24" s="36"/>
      <c r="I24" s="51" t="s">
        <v>108</v>
      </c>
    </row>
    <row r="25" spans="1:8" ht="12.75">
      <c r="A25" s="25">
        <v>20</v>
      </c>
      <c r="B25" s="48" t="s">
        <v>49</v>
      </c>
      <c r="C25" s="48" t="s">
        <v>31</v>
      </c>
      <c r="D25" s="48" t="s">
        <v>30</v>
      </c>
      <c r="E25" s="48" t="s">
        <v>30</v>
      </c>
      <c r="F25" s="48" t="s">
        <v>30</v>
      </c>
      <c r="G25" s="47" t="s">
        <v>21</v>
      </c>
      <c r="H25" s="38"/>
    </row>
    <row r="26" spans="1:8" ht="12.75">
      <c r="A26" s="20">
        <v>21</v>
      </c>
      <c r="B26" s="47" t="s">
        <v>48</v>
      </c>
      <c r="C26" s="47" t="s">
        <v>31</v>
      </c>
      <c r="D26" s="48" t="s">
        <v>30</v>
      </c>
      <c r="E26" s="48" t="s">
        <v>30</v>
      </c>
      <c r="F26" s="48" t="s">
        <v>30</v>
      </c>
      <c r="G26" s="47" t="s">
        <v>21</v>
      </c>
      <c r="H26" s="39"/>
    </row>
    <row r="27" spans="1:9" ht="12.75">
      <c r="A27" s="20">
        <v>22</v>
      </c>
      <c r="B27" s="47" t="s">
        <v>111</v>
      </c>
      <c r="C27" s="47" t="s">
        <v>94</v>
      </c>
      <c r="D27" s="48" t="s">
        <v>30</v>
      </c>
      <c r="E27" s="48" t="s">
        <v>30</v>
      </c>
      <c r="F27" s="48" t="s">
        <v>30</v>
      </c>
      <c r="G27" s="47" t="s">
        <v>21</v>
      </c>
      <c r="H27" s="39"/>
      <c r="I27" s="51" t="s">
        <v>7</v>
      </c>
    </row>
    <row r="28" spans="1:9" ht="12.75">
      <c r="A28" s="20">
        <v>23</v>
      </c>
      <c r="B28" s="47" t="s">
        <v>112</v>
      </c>
      <c r="C28" s="47" t="s">
        <v>86</v>
      </c>
      <c r="D28" s="47" t="s">
        <v>30</v>
      </c>
      <c r="E28" s="48" t="s">
        <v>30</v>
      </c>
      <c r="F28" s="48" t="s">
        <v>30</v>
      </c>
      <c r="G28" s="49"/>
      <c r="H28" s="39"/>
      <c r="I28" s="51" t="s">
        <v>7</v>
      </c>
    </row>
    <row r="29" spans="1:9" ht="12.75">
      <c r="A29" s="20">
        <v>24</v>
      </c>
      <c r="B29" s="47" t="s">
        <v>113</v>
      </c>
      <c r="C29" s="47" t="s">
        <v>86</v>
      </c>
      <c r="D29" s="47" t="s">
        <v>30</v>
      </c>
      <c r="E29" s="48" t="s">
        <v>30</v>
      </c>
      <c r="F29" s="48" t="s">
        <v>30</v>
      </c>
      <c r="G29" s="49"/>
      <c r="H29" s="39"/>
      <c r="I29" s="51" t="s">
        <v>7</v>
      </c>
    </row>
    <row r="30" spans="1:8" ht="12.75">
      <c r="A30" s="20">
        <v>25</v>
      </c>
      <c r="B30" s="46" t="s">
        <v>110</v>
      </c>
      <c r="C30" s="46" t="s">
        <v>86</v>
      </c>
      <c r="D30" s="47" t="s">
        <v>30</v>
      </c>
      <c r="E30" s="48" t="s">
        <v>30</v>
      </c>
      <c r="F30" s="48" t="s">
        <v>30</v>
      </c>
      <c r="G30" s="46" t="s">
        <v>21</v>
      </c>
      <c r="H30" s="39"/>
    </row>
    <row r="31" spans="1:8" ht="12.75">
      <c r="A31" s="20">
        <v>26</v>
      </c>
      <c r="B31" s="46" t="s">
        <v>62</v>
      </c>
      <c r="C31" s="46" t="s">
        <v>61</v>
      </c>
      <c r="D31" s="47" t="s">
        <v>30</v>
      </c>
      <c r="E31" s="48" t="s">
        <v>30</v>
      </c>
      <c r="F31" s="48" t="s">
        <v>30</v>
      </c>
      <c r="G31" s="46" t="s">
        <v>21</v>
      </c>
      <c r="H31" s="39"/>
    </row>
    <row r="32" spans="1:9" ht="12.75">
      <c r="A32" s="20">
        <v>27</v>
      </c>
      <c r="B32" s="46" t="s">
        <v>81</v>
      </c>
      <c r="C32" s="46" t="s">
        <v>13</v>
      </c>
      <c r="D32" s="47" t="s">
        <v>30</v>
      </c>
      <c r="E32" s="48" t="s">
        <v>30</v>
      </c>
      <c r="F32" s="48" t="s">
        <v>30</v>
      </c>
      <c r="G32" s="49"/>
      <c r="H32" s="39"/>
      <c r="I32" s="51"/>
    </row>
    <row r="33" spans="1:9" ht="12.75">
      <c r="A33" s="20">
        <v>28</v>
      </c>
      <c r="B33" s="46" t="s">
        <v>82</v>
      </c>
      <c r="C33" s="46" t="s">
        <v>13</v>
      </c>
      <c r="D33" s="47" t="s">
        <v>30</v>
      </c>
      <c r="E33" s="48" t="s">
        <v>30</v>
      </c>
      <c r="F33" s="48" t="s">
        <v>30</v>
      </c>
      <c r="G33" s="49"/>
      <c r="H33" s="39"/>
      <c r="I33" s="51"/>
    </row>
    <row r="34" spans="1:9" ht="12.75">
      <c r="A34" s="20">
        <v>29</v>
      </c>
      <c r="B34" s="46" t="s">
        <v>89</v>
      </c>
      <c r="C34" s="46" t="s">
        <v>13</v>
      </c>
      <c r="D34" s="47" t="s">
        <v>30</v>
      </c>
      <c r="E34" s="48" t="s">
        <v>30</v>
      </c>
      <c r="F34" s="48" t="s">
        <v>30</v>
      </c>
      <c r="G34" s="49"/>
      <c r="H34" s="39"/>
      <c r="I34" s="51"/>
    </row>
    <row r="35" spans="1:9" ht="12.75">
      <c r="A35" s="20">
        <v>30</v>
      </c>
      <c r="B35" s="46" t="s">
        <v>114</v>
      </c>
      <c r="C35" s="46" t="s">
        <v>104</v>
      </c>
      <c r="D35" s="47" t="s">
        <v>30</v>
      </c>
      <c r="E35" s="48" t="s">
        <v>30</v>
      </c>
      <c r="F35" s="48" t="s">
        <v>30</v>
      </c>
      <c r="G35" s="49"/>
      <c r="H35" s="39"/>
      <c r="I35" s="51" t="s">
        <v>7</v>
      </c>
    </row>
    <row r="36" spans="1:9" ht="12.75">
      <c r="A36" s="20">
        <v>31</v>
      </c>
      <c r="B36" s="46" t="s">
        <v>115</v>
      </c>
      <c r="C36" s="46" t="s">
        <v>12</v>
      </c>
      <c r="D36" s="47" t="s">
        <v>30</v>
      </c>
      <c r="E36" s="48" t="s">
        <v>30</v>
      </c>
      <c r="F36" s="48" t="s">
        <v>30</v>
      </c>
      <c r="G36" s="49"/>
      <c r="H36" s="39"/>
      <c r="I36" s="51" t="s">
        <v>7</v>
      </c>
    </row>
    <row r="37" spans="1:9" ht="12.75">
      <c r="A37" s="20">
        <v>32</v>
      </c>
      <c r="B37" s="46" t="s">
        <v>116</v>
      </c>
      <c r="C37" s="46" t="s">
        <v>12</v>
      </c>
      <c r="D37" s="47" t="s">
        <v>30</v>
      </c>
      <c r="E37" s="48" t="s">
        <v>30</v>
      </c>
      <c r="F37" s="48" t="s">
        <v>30</v>
      </c>
      <c r="G37" s="49"/>
      <c r="H37" s="39"/>
      <c r="I37" s="51" t="s">
        <v>7</v>
      </c>
    </row>
    <row r="38" spans="1:9" ht="12.75">
      <c r="A38" s="20">
        <v>33</v>
      </c>
      <c r="B38" s="46" t="s">
        <v>117</v>
      </c>
      <c r="C38" s="46" t="s">
        <v>12</v>
      </c>
      <c r="D38" s="47" t="s">
        <v>30</v>
      </c>
      <c r="E38" s="48" t="s">
        <v>30</v>
      </c>
      <c r="F38" s="48" t="s">
        <v>30</v>
      </c>
      <c r="G38" s="49"/>
      <c r="H38" s="39"/>
      <c r="I38" s="51" t="s">
        <v>7</v>
      </c>
    </row>
    <row r="39" spans="1:9" ht="12.75">
      <c r="A39" s="20">
        <v>34</v>
      </c>
      <c r="B39" s="46" t="s">
        <v>118</v>
      </c>
      <c r="C39" s="49" t="s">
        <v>22</v>
      </c>
      <c r="D39" s="47" t="s">
        <v>30</v>
      </c>
      <c r="E39" s="48" t="s">
        <v>30</v>
      </c>
      <c r="F39" s="48" t="s">
        <v>30</v>
      </c>
      <c r="G39" s="49"/>
      <c r="H39" s="39"/>
      <c r="I39" s="51" t="s">
        <v>7</v>
      </c>
    </row>
    <row r="40" spans="1:9" ht="12.75">
      <c r="A40" s="20">
        <v>35</v>
      </c>
      <c r="B40" s="46" t="s">
        <v>119</v>
      </c>
      <c r="C40" s="46" t="s">
        <v>57</v>
      </c>
      <c r="D40" s="47" t="s">
        <v>30</v>
      </c>
      <c r="E40" s="48" t="s">
        <v>30</v>
      </c>
      <c r="F40" s="48" t="s">
        <v>30</v>
      </c>
      <c r="G40" s="49"/>
      <c r="H40" s="39"/>
      <c r="I40" s="51" t="s">
        <v>7</v>
      </c>
    </row>
    <row r="41" spans="1:9" ht="12.75">
      <c r="A41" s="20">
        <v>36</v>
      </c>
      <c r="B41" s="46" t="s">
        <v>120</v>
      </c>
      <c r="C41" s="46" t="s">
        <v>123</v>
      </c>
      <c r="D41" s="47" t="s">
        <v>30</v>
      </c>
      <c r="E41" s="48" t="s">
        <v>30</v>
      </c>
      <c r="F41" s="48" t="s">
        <v>30</v>
      </c>
      <c r="G41" s="49"/>
      <c r="H41" s="39"/>
      <c r="I41" s="51" t="s">
        <v>7</v>
      </c>
    </row>
    <row r="42" spans="1:9" ht="12.75">
      <c r="A42" s="20">
        <v>37</v>
      </c>
      <c r="B42" s="46" t="s">
        <v>121</v>
      </c>
      <c r="C42" s="46" t="s">
        <v>123</v>
      </c>
      <c r="D42" s="47" t="s">
        <v>30</v>
      </c>
      <c r="E42" s="48" t="s">
        <v>30</v>
      </c>
      <c r="F42" s="48" t="s">
        <v>30</v>
      </c>
      <c r="G42" s="49"/>
      <c r="H42" s="39"/>
      <c r="I42" s="51" t="s">
        <v>7</v>
      </c>
    </row>
    <row r="43" spans="1:9" ht="12.75">
      <c r="A43" s="20">
        <v>38</v>
      </c>
      <c r="B43" s="46" t="s">
        <v>122</v>
      </c>
      <c r="C43" s="46" t="s">
        <v>123</v>
      </c>
      <c r="D43" s="47" t="s">
        <v>30</v>
      </c>
      <c r="E43" s="48" t="s">
        <v>30</v>
      </c>
      <c r="F43" s="48" t="s">
        <v>30</v>
      </c>
      <c r="G43" s="49"/>
      <c r="H43" s="39"/>
      <c r="I43" s="51" t="s">
        <v>7</v>
      </c>
    </row>
    <row r="44" spans="1:9" ht="12.75">
      <c r="A44" s="20"/>
      <c r="B44" s="46" t="s">
        <v>128</v>
      </c>
      <c r="C44" s="46" t="s">
        <v>10</v>
      </c>
      <c r="D44" s="47" t="s">
        <v>30</v>
      </c>
      <c r="E44" s="48" t="s">
        <v>30</v>
      </c>
      <c r="F44" s="48" t="s">
        <v>30</v>
      </c>
      <c r="G44" s="49"/>
      <c r="H44" s="39"/>
      <c r="I44" s="51" t="s">
        <v>108</v>
      </c>
    </row>
    <row r="45" spans="1:8" ht="12.75">
      <c r="A45" s="20">
        <v>40</v>
      </c>
      <c r="B45" s="47" t="s">
        <v>79</v>
      </c>
      <c r="C45" s="46" t="s">
        <v>13</v>
      </c>
      <c r="D45" s="47" t="s">
        <v>11</v>
      </c>
      <c r="E45" s="47" t="s">
        <v>11</v>
      </c>
      <c r="F45" s="47" t="s">
        <v>11</v>
      </c>
      <c r="G45" s="56" t="s">
        <v>140</v>
      </c>
      <c r="H45" s="39"/>
    </row>
    <row r="46" spans="1:8" ht="12.75">
      <c r="A46" s="20">
        <v>41</v>
      </c>
      <c r="B46" s="46" t="s">
        <v>53</v>
      </c>
      <c r="C46" s="46" t="s">
        <v>13</v>
      </c>
      <c r="D46" s="47" t="s">
        <v>11</v>
      </c>
      <c r="E46" s="47" t="s">
        <v>11</v>
      </c>
      <c r="F46" s="47" t="s">
        <v>11</v>
      </c>
      <c r="G46" s="56" t="s">
        <v>140</v>
      </c>
      <c r="H46" s="39"/>
    </row>
    <row r="47" spans="1:8" ht="12.75">
      <c r="A47" s="20">
        <v>42</v>
      </c>
      <c r="B47" s="53" t="s">
        <v>137</v>
      </c>
      <c r="C47" s="46" t="s">
        <v>13</v>
      </c>
      <c r="D47" s="47" t="s">
        <v>11</v>
      </c>
      <c r="E47" s="47" t="s">
        <v>11</v>
      </c>
      <c r="F47" s="47" t="s">
        <v>11</v>
      </c>
      <c r="G47" s="56" t="s">
        <v>140</v>
      </c>
      <c r="H47" s="39"/>
    </row>
    <row r="48" spans="1:8" ht="12.75">
      <c r="A48" s="20">
        <v>43</v>
      </c>
      <c r="B48" s="46" t="s">
        <v>93</v>
      </c>
      <c r="C48" s="47" t="s">
        <v>12</v>
      </c>
      <c r="D48" s="47" t="s">
        <v>11</v>
      </c>
      <c r="E48" s="47" t="s">
        <v>11</v>
      </c>
      <c r="F48" s="47" t="s">
        <v>11</v>
      </c>
      <c r="G48" s="56" t="s">
        <v>140</v>
      </c>
      <c r="H48" s="39"/>
    </row>
    <row r="49" spans="1:8" ht="12.75">
      <c r="A49" s="20">
        <v>44</v>
      </c>
      <c r="B49" s="47" t="s">
        <v>84</v>
      </c>
      <c r="C49" s="47" t="s">
        <v>86</v>
      </c>
      <c r="D49" s="47" t="s">
        <v>11</v>
      </c>
      <c r="E49" s="47" t="s">
        <v>11</v>
      </c>
      <c r="F49" s="47" t="s">
        <v>11</v>
      </c>
      <c r="G49" s="56" t="s">
        <v>140</v>
      </c>
      <c r="H49" s="39"/>
    </row>
    <row r="50" spans="1:8" ht="12.75">
      <c r="A50" s="20">
        <v>45</v>
      </c>
      <c r="B50" s="47" t="s">
        <v>87</v>
      </c>
      <c r="C50" s="47" t="s">
        <v>94</v>
      </c>
      <c r="D50" s="47" t="s">
        <v>11</v>
      </c>
      <c r="E50" s="47" t="s">
        <v>11</v>
      </c>
      <c r="F50" s="47" t="s">
        <v>11</v>
      </c>
      <c r="G50" s="56" t="s">
        <v>140</v>
      </c>
      <c r="H50" s="39"/>
    </row>
    <row r="51" spans="1:9" ht="12.75">
      <c r="A51" s="20"/>
      <c r="B51" s="47" t="s">
        <v>127</v>
      </c>
      <c r="C51" s="47" t="s">
        <v>10</v>
      </c>
      <c r="D51" s="47" t="s">
        <v>11</v>
      </c>
      <c r="E51" s="47" t="s">
        <v>11</v>
      </c>
      <c r="F51" s="47" t="s">
        <v>11</v>
      </c>
      <c r="G51" s="56" t="s">
        <v>140</v>
      </c>
      <c r="H51" s="39"/>
      <c r="I51" s="52" t="s">
        <v>108</v>
      </c>
    </row>
    <row r="52" spans="1:8" ht="12.75">
      <c r="A52" s="20">
        <v>60</v>
      </c>
      <c r="B52" s="47" t="s">
        <v>73</v>
      </c>
      <c r="C52" s="47" t="s">
        <v>95</v>
      </c>
      <c r="D52" s="47" t="s">
        <v>6</v>
      </c>
      <c r="E52" s="47" t="s">
        <v>6</v>
      </c>
      <c r="F52" s="47" t="s">
        <v>6</v>
      </c>
      <c r="G52" s="56" t="s">
        <v>140</v>
      </c>
      <c r="H52" s="39"/>
    </row>
    <row r="53" spans="1:8" ht="12.75">
      <c r="A53" s="20">
        <v>61</v>
      </c>
      <c r="B53" s="47" t="s">
        <v>8</v>
      </c>
      <c r="C53" s="47" t="s">
        <v>9</v>
      </c>
      <c r="D53" s="47" t="s">
        <v>6</v>
      </c>
      <c r="E53" s="47" t="s">
        <v>6</v>
      </c>
      <c r="F53" s="47" t="s">
        <v>6</v>
      </c>
      <c r="G53" s="56" t="s">
        <v>140</v>
      </c>
      <c r="H53" s="39"/>
    </row>
    <row r="54" spans="1:8" ht="12.75">
      <c r="A54" s="20">
        <v>62</v>
      </c>
      <c r="B54" s="48" t="s">
        <v>88</v>
      </c>
      <c r="C54" s="48" t="s">
        <v>94</v>
      </c>
      <c r="D54" s="47" t="s">
        <v>6</v>
      </c>
      <c r="E54" s="47" t="s">
        <v>6</v>
      </c>
      <c r="F54" s="47" t="s">
        <v>6</v>
      </c>
      <c r="G54" s="56" t="s">
        <v>140</v>
      </c>
      <c r="H54" s="39"/>
    </row>
    <row r="55" spans="1:8" ht="12.75">
      <c r="A55" s="20">
        <v>63</v>
      </c>
      <c r="B55" s="46" t="s">
        <v>91</v>
      </c>
      <c r="C55" s="46" t="s">
        <v>96</v>
      </c>
      <c r="D55" s="47" t="s">
        <v>6</v>
      </c>
      <c r="E55" s="47" t="s">
        <v>6</v>
      </c>
      <c r="F55" s="47" t="s">
        <v>6</v>
      </c>
      <c r="G55" s="56" t="s">
        <v>140</v>
      </c>
      <c r="H55" s="39"/>
    </row>
    <row r="56" spans="1:8" ht="12.75">
      <c r="A56" s="20">
        <v>64</v>
      </c>
      <c r="B56" s="46" t="s">
        <v>92</v>
      </c>
      <c r="C56" s="46" t="s">
        <v>94</v>
      </c>
      <c r="D56" s="47" t="s">
        <v>6</v>
      </c>
      <c r="E56" s="47" t="s">
        <v>6</v>
      </c>
      <c r="F56" s="47" t="s">
        <v>6</v>
      </c>
      <c r="G56" s="56" t="s">
        <v>140</v>
      </c>
      <c r="H56" s="39"/>
    </row>
    <row r="57" spans="1:8" ht="12.75">
      <c r="A57" s="20">
        <v>65</v>
      </c>
      <c r="B57" s="46" t="s">
        <v>129</v>
      </c>
      <c r="C57" s="46" t="s">
        <v>94</v>
      </c>
      <c r="D57" s="47" t="s">
        <v>6</v>
      </c>
      <c r="E57" s="47" t="s">
        <v>6</v>
      </c>
      <c r="F57" s="47" t="s">
        <v>6</v>
      </c>
      <c r="G57" s="56" t="s">
        <v>140</v>
      </c>
      <c r="H57" s="39"/>
    </row>
    <row r="58" spans="1:8" ht="12.75">
      <c r="A58" s="20">
        <v>66</v>
      </c>
      <c r="B58" s="46" t="s">
        <v>130</v>
      </c>
      <c r="C58" s="46" t="s">
        <v>94</v>
      </c>
      <c r="D58" s="47" t="s">
        <v>6</v>
      </c>
      <c r="E58" s="47" t="s">
        <v>6</v>
      </c>
      <c r="F58" s="47" t="s">
        <v>6</v>
      </c>
      <c r="G58" s="56" t="s">
        <v>140</v>
      </c>
      <c r="H58" s="39"/>
    </row>
    <row r="59" spans="1:8" ht="12.75">
      <c r="A59" s="20">
        <v>67</v>
      </c>
      <c r="B59" s="46" t="s">
        <v>131</v>
      </c>
      <c r="C59" s="46" t="s">
        <v>97</v>
      </c>
      <c r="D59" s="47" t="s">
        <v>6</v>
      </c>
      <c r="E59" s="47" t="s">
        <v>6</v>
      </c>
      <c r="F59" s="47" t="s">
        <v>6</v>
      </c>
      <c r="G59" s="56" t="s">
        <v>140</v>
      </c>
      <c r="H59" s="39"/>
    </row>
    <row r="60" spans="1:8" ht="12.75">
      <c r="A60" s="20">
        <v>68</v>
      </c>
      <c r="B60" s="49" t="s">
        <v>85</v>
      </c>
      <c r="C60" s="49" t="s">
        <v>86</v>
      </c>
      <c r="D60" s="47" t="s">
        <v>6</v>
      </c>
      <c r="E60" s="47" t="s">
        <v>6</v>
      </c>
      <c r="F60" s="47" t="s">
        <v>6</v>
      </c>
      <c r="G60" s="56" t="s">
        <v>140</v>
      </c>
      <c r="H60" s="39"/>
    </row>
    <row r="61" spans="1:8" ht="12.75">
      <c r="A61" s="20">
        <v>69</v>
      </c>
      <c r="B61" s="47" t="s">
        <v>63</v>
      </c>
      <c r="C61" s="47" t="s">
        <v>61</v>
      </c>
      <c r="D61" s="47" t="s">
        <v>6</v>
      </c>
      <c r="E61" s="47" t="s">
        <v>6</v>
      </c>
      <c r="F61" s="47" t="s">
        <v>6</v>
      </c>
      <c r="G61" s="56" t="s">
        <v>140</v>
      </c>
      <c r="H61" s="39"/>
    </row>
    <row r="62" spans="1:8" ht="12.75">
      <c r="A62" s="20">
        <v>70</v>
      </c>
      <c r="B62" s="23" t="s">
        <v>80</v>
      </c>
      <c r="C62" s="23" t="s">
        <v>72</v>
      </c>
      <c r="D62" s="47" t="s">
        <v>6</v>
      </c>
      <c r="E62" s="47" t="s">
        <v>6</v>
      </c>
      <c r="F62" s="47" t="s">
        <v>6</v>
      </c>
      <c r="G62" s="56" t="s">
        <v>140</v>
      </c>
      <c r="H62" s="39"/>
    </row>
    <row r="63" spans="1:8" ht="12.75">
      <c r="A63" s="20">
        <v>71</v>
      </c>
      <c r="B63" s="22" t="s">
        <v>66</v>
      </c>
      <c r="C63" s="22" t="s">
        <v>67</v>
      </c>
      <c r="D63" s="47" t="s">
        <v>6</v>
      </c>
      <c r="E63" s="47" t="s">
        <v>6</v>
      </c>
      <c r="F63" s="47" t="s">
        <v>6</v>
      </c>
      <c r="G63" s="56" t="s">
        <v>140</v>
      </c>
      <c r="H63" s="39"/>
    </row>
    <row r="64" spans="1:8" ht="12.75">
      <c r="A64" s="20">
        <v>72</v>
      </c>
      <c r="B64" s="22" t="s">
        <v>132</v>
      </c>
      <c r="C64" s="22" t="s">
        <v>12</v>
      </c>
      <c r="D64" s="47" t="s">
        <v>6</v>
      </c>
      <c r="E64" s="47" t="s">
        <v>6</v>
      </c>
      <c r="F64" s="47" t="s">
        <v>6</v>
      </c>
      <c r="G64" s="56" t="s">
        <v>140</v>
      </c>
      <c r="H64" s="39"/>
    </row>
    <row r="65" spans="1:8" ht="12.75">
      <c r="A65" s="20">
        <v>73</v>
      </c>
      <c r="B65" s="22" t="s">
        <v>65</v>
      </c>
      <c r="C65" s="22" t="s">
        <v>22</v>
      </c>
      <c r="D65" s="47" t="s">
        <v>6</v>
      </c>
      <c r="E65" s="47" t="s">
        <v>6</v>
      </c>
      <c r="F65" s="47" t="s">
        <v>6</v>
      </c>
      <c r="G65" s="56" t="s">
        <v>140</v>
      </c>
      <c r="H65" s="39"/>
    </row>
    <row r="66" spans="1:8" ht="12.75">
      <c r="A66" s="20">
        <v>74</v>
      </c>
      <c r="B66" s="49" t="s">
        <v>133</v>
      </c>
      <c r="C66" s="49" t="s">
        <v>123</v>
      </c>
      <c r="D66" s="47" t="s">
        <v>6</v>
      </c>
      <c r="E66" s="47" t="s">
        <v>6</v>
      </c>
      <c r="F66" s="47" t="s">
        <v>6</v>
      </c>
      <c r="G66" s="56" t="s">
        <v>140</v>
      </c>
      <c r="H66" s="39"/>
    </row>
    <row r="67" spans="1:8" ht="12.75">
      <c r="A67" s="20">
        <v>75</v>
      </c>
      <c r="B67" s="49" t="s">
        <v>134</v>
      </c>
      <c r="C67" s="49" t="s">
        <v>123</v>
      </c>
      <c r="D67" s="47" t="s">
        <v>6</v>
      </c>
      <c r="E67" s="47" t="s">
        <v>6</v>
      </c>
      <c r="F67" s="47" t="s">
        <v>6</v>
      </c>
      <c r="G67" s="56" t="s">
        <v>140</v>
      </c>
      <c r="H67" s="39"/>
    </row>
    <row r="68" spans="1:8" ht="12.75">
      <c r="A68" s="20">
        <v>76</v>
      </c>
      <c r="B68" s="49" t="s">
        <v>135</v>
      </c>
      <c r="C68" s="49" t="s">
        <v>123</v>
      </c>
      <c r="D68" s="47" t="s">
        <v>6</v>
      </c>
      <c r="E68" s="47" t="s">
        <v>6</v>
      </c>
      <c r="F68" s="47" t="s">
        <v>6</v>
      </c>
      <c r="G68" s="56" t="s">
        <v>140</v>
      </c>
      <c r="H68" s="39"/>
    </row>
    <row r="69" spans="1:8" ht="12.75">
      <c r="A69" s="20">
        <v>77</v>
      </c>
      <c r="B69" s="49" t="s">
        <v>136</v>
      </c>
      <c r="C69" s="49" t="s">
        <v>97</v>
      </c>
      <c r="D69" s="47" t="s">
        <v>6</v>
      </c>
      <c r="E69" s="47" t="s">
        <v>6</v>
      </c>
      <c r="F69" s="47" t="s">
        <v>6</v>
      </c>
      <c r="G69" s="56" t="s">
        <v>140</v>
      </c>
      <c r="H69" s="39"/>
    </row>
    <row r="70" spans="1:8" ht="12.75">
      <c r="A70" s="20">
        <v>80</v>
      </c>
      <c r="B70" s="27" t="s">
        <v>138</v>
      </c>
      <c r="C70" s="24" t="s">
        <v>18</v>
      </c>
      <c r="D70" s="24" t="s">
        <v>75</v>
      </c>
      <c r="E70" s="24" t="s">
        <v>75</v>
      </c>
      <c r="F70" s="24" t="s">
        <v>75</v>
      </c>
      <c r="G70" s="54" t="s">
        <v>21</v>
      </c>
      <c r="H70" s="39"/>
    </row>
    <row r="71" spans="1:8" ht="12.75">
      <c r="A71" s="20">
        <v>81</v>
      </c>
      <c r="B71" s="21" t="s">
        <v>54</v>
      </c>
      <c r="C71" s="22" t="s">
        <v>25</v>
      </c>
      <c r="D71" s="24" t="s">
        <v>75</v>
      </c>
      <c r="E71" s="24" t="s">
        <v>75</v>
      </c>
      <c r="F71" s="24" t="s">
        <v>75</v>
      </c>
      <c r="G71" s="54" t="s">
        <v>21</v>
      </c>
      <c r="H71" s="39"/>
    </row>
    <row r="72" spans="1:8" ht="12.75">
      <c r="A72" s="20">
        <v>82</v>
      </c>
      <c r="B72" s="49" t="s">
        <v>24</v>
      </c>
      <c r="C72" s="49" t="s">
        <v>25</v>
      </c>
      <c r="D72" s="24" t="s">
        <v>75</v>
      </c>
      <c r="E72" s="24" t="s">
        <v>75</v>
      </c>
      <c r="F72" s="24" t="s">
        <v>75</v>
      </c>
      <c r="G72" s="54" t="s">
        <v>21</v>
      </c>
      <c r="H72" s="39"/>
    </row>
    <row r="73" spans="1:8" ht="12.75">
      <c r="A73" s="20">
        <v>83</v>
      </c>
      <c r="B73" s="22" t="s">
        <v>26</v>
      </c>
      <c r="C73" s="22" t="s">
        <v>15</v>
      </c>
      <c r="D73" s="24" t="s">
        <v>75</v>
      </c>
      <c r="E73" s="24" t="s">
        <v>75</v>
      </c>
      <c r="F73" s="24" t="s">
        <v>75</v>
      </c>
      <c r="G73" s="54" t="s">
        <v>21</v>
      </c>
      <c r="H73" s="39"/>
    </row>
    <row r="74" spans="1:8" ht="12.75">
      <c r="A74" s="20">
        <v>84</v>
      </c>
      <c r="B74" s="23" t="s">
        <v>46</v>
      </c>
      <c r="C74" s="22" t="s">
        <v>25</v>
      </c>
      <c r="D74" s="24" t="s">
        <v>75</v>
      </c>
      <c r="E74" s="24" t="s">
        <v>75</v>
      </c>
      <c r="F74" s="24" t="s">
        <v>75</v>
      </c>
      <c r="G74" s="54" t="s">
        <v>21</v>
      </c>
      <c r="H74" s="39"/>
    </row>
    <row r="75" spans="1:8" ht="12.75">
      <c r="A75" s="20">
        <v>85</v>
      </c>
      <c r="B75" s="55" t="s">
        <v>139</v>
      </c>
      <c r="C75" s="28" t="s">
        <v>25</v>
      </c>
      <c r="D75" s="24" t="s">
        <v>75</v>
      </c>
      <c r="E75" s="24" t="s">
        <v>75</v>
      </c>
      <c r="F75" s="24" t="s">
        <v>75</v>
      </c>
      <c r="G75" s="54" t="s">
        <v>21</v>
      </c>
      <c r="H75" s="39"/>
    </row>
    <row r="76" spans="1:8" ht="12.75">
      <c r="A76" s="20">
        <v>90</v>
      </c>
      <c r="B76" s="21" t="s">
        <v>16</v>
      </c>
      <c r="C76" s="21" t="s">
        <v>15</v>
      </c>
      <c r="D76" s="22" t="s">
        <v>69</v>
      </c>
      <c r="E76" s="22" t="s">
        <v>69</v>
      </c>
      <c r="F76" s="22" t="s">
        <v>69</v>
      </c>
      <c r="G76" s="56" t="s">
        <v>140</v>
      </c>
      <c r="H76" s="39"/>
    </row>
    <row r="77" spans="1:8" ht="12.75">
      <c r="A77" s="20">
        <v>91</v>
      </c>
      <c r="B77" s="21" t="s">
        <v>14</v>
      </c>
      <c r="C77" s="21" t="s">
        <v>15</v>
      </c>
      <c r="D77" s="22" t="s">
        <v>69</v>
      </c>
      <c r="E77" s="22" t="s">
        <v>69</v>
      </c>
      <c r="F77" s="22" t="s">
        <v>69</v>
      </c>
      <c r="G77" s="56" t="s">
        <v>140</v>
      </c>
      <c r="H77" s="39"/>
    </row>
    <row r="78" spans="1:8" ht="12.75">
      <c r="A78" s="20">
        <v>92</v>
      </c>
      <c r="B78" s="27" t="s">
        <v>47</v>
      </c>
      <c r="C78" s="24" t="s">
        <v>25</v>
      </c>
      <c r="D78" s="24" t="s">
        <v>69</v>
      </c>
      <c r="E78" s="24" t="s">
        <v>69</v>
      </c>
      <c r="F78" s="24" t="s">
        <v>69</v>
      </c>
      <c r="G78" s="56" t="s">
        <v>140</v>
      </c>
      <c r="H78" s="39"/>
    </row>
    <row r="79" spans="1:8" ht="12.75">
      <c r="A79" s="20">
        <v>93</v>
      </c>
      <c r="B79" s="21" t="s">
        <v>17</v>
      </c>
      <c r="C79" s="22" t="s">
        <v>18</v>
      </c>
      <c r="D79" s="22" t="s">
        <v>69</v>
      </c>
      <c r="E79" s="22" t="s">
        <v>69</v>
      </c>
      <c r="F79" s="24" t="s">
        <v>69</v>
      </c>
      <c r="G79" s="56" t="s">
        <v>140</v>
      </c>
      <c r="H79" s="39"/>
    </row>
    <row r="80" spans="1:8" ht="12.75">
      <c r="A80" s="20">
        <v>94</v>
      </c>
      <c r="B80" s="23" t="s">
        <v>90</v>
      </c>
      <c r="C80" s="23" t="s">
        <v>72</v>
      </c>
      <c r="D80" s="22" t="s">
        <v>126</v>
      </c>
      <c r="E80" s="46" t="s">
        <v>126</v>
      </c>
      <c r="F80" s="56" t="s">
        <v>140</v>
      </c>
      <c r="G80" s="56" t="s">
        <v>140</v>
      </c>
      <c r="H80" s="39"/>
    </row>
    <row r="81" spans="1:9" ht="12.75">
      <c r="A81" s="20">
        <v>95</v>
      </c>
      <c r="B81" s="54" t="s">
        <v>141</v>
      </c>
      <c r="C81" s="54" t="s">
        <v>64</v>
      </c>
      <c r="D81" s="54" t="s">
        <v>126</v>
      </c>
      <c r="E81" s="54" t="s">
        <v>126</v>
      </c>
      <c r="F81" s="56" t="s">
        <v>140</v>
      </c>
      <c r="G81" s="56" t="s">
        <v>140</v>
      </c>
      <c r="H81" s="39"/>
      <c r="I81" s="57" t="s">
        <v>7</v>
      </c>
    </row>
    <row r="82" spans="1:9" ht="12.75">
      <c r="A82" s="20" t="s">
        <v>148</v>
      </c>
      <c r="B82" s="46" t="s">
        <v>124</v>
      </c>
      <c r="C82" s="46" t="s">
        <v>10</v>
      </c>
      <c r="D82" s="47" t="s">
        <v>126</v>
      </c>
      <c r="E82" s="47" t="s">
        <v>126</v>
      </c>
      <c r="F82" s="56" t="s">
        <v>140</v>
      </c>
      <c r="G82" s="56" t="s">
        <v>140</v>
      </c>
      <c r="H82" s="37"/>
      <c r="I82" s="58" t="s">
        <v>7</v>
      </c>
    </row>
    <row r="83" spans="1:9" ht="12.75">
      <c r="A83" s="20" t="s">
        <v>149</v>
      </c>
      <c r="B83" s="46" t="s">
        <v>125</v>
      </c>
      <c r="C83" s="46" t="s">
        <v>10</v>
      </c>
      <c r="D83" s="47" t="s">
        <v>126</v>
      </c>
      <c r="E83" s="47" t="s">
        <v>126</v>
      </c>
      <c r="F83" s="56" t="s">
        <v>140</v>
      </c>
      <c r="G83" s="56" t="s">
        <v>140</v>
      </c>
      <c r="H83" s="37"/>
      <c r="I83" s="57" t="s">
        <v>7</v>
      </c>
    </row>
    <row r="84" spans="1:8" ht="13.5" thickBot="1">
      <c r="A84" s="33"/>
      <c r="B84" s="50"/>
      <c r="C84" s="50"/>
      <c r="D84" s="50"/>
      <c r="E84" s="50"/>
      <c r="F84" s="40"/>
      <c r="G84" s="50"/>
      <c r="H84" s="41"/>
    </row>
  </sheetData>
  <sheetProtection/>
  <autoFilter ref="A4:L4">
    <sortState ref="A5:L84">
      <sortCondition sortBy="value" ref="A5:A84"/>
    </sortState>
  </autoFilter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102"/>
  <sheetViews>
    <sheetView tabSelected="1" zoomScale="85" zoomScaleNormal="85" zoomScalePageLayoutView="0" workbookViewId="0" topLeftCell="A1">
      <pane xSplit="6" ySplit="5" topLeftCell="G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" sqref="A2:W2"/>
    </sheetView>
  </sheetViews>
  <sheetFormatPr defaultColWidth="8.8515625" defaultRowHeight="12.75" outlineLevelCol="1"/>
  <cols>
    <col min="1" max="1" width="4.7109375" style="62" customWidth="1"/>
    <col min="2" max="2" width="21.140625" style="59" bestFit="1" customWidth="1"/>
    <col min="3" max="3" width="15.7109375" style="59" bestFit="1" customWidth="1"/>
    <col min="4" max="4" width="14.00390625" style="59" hidden="1" customWidth="1"/>
    <col min="5" max="5" width="12.57421875" style="60" customWidth="1" outlineLevel="1"/>
    <col min="6" max="6" width="8.8515625" style="60" customWidth="1" outlineLevel="1"/>
    <col min="7" max="7" width="8.00390625" style="59" customWidth="1"/>
    <col min="8" max="8" width="7.8515625" style="59" customWidth="1" outlineLevel="1"/>
    <col min="9" max="9" width="8.28125" style="59" customWidth="1" outlineLevel="1"/>
    <col min="10" max="10" width="8.8515625" style="59" customWidth="1"/>
    <col min="11" max="11" width="7.8515625" style="59" customWidth="1"/>
    <col min="12" max="12" width="8.00390625" style="59" customWidth="1"/>
    <col min="13" max="13" width="8.140625" style="59" customWidth="1" outlineLevel="1"/>
    <col min="14" max="14" width="8.00390625" style="59" customWidth="1"/>
    <col min="15" max="15" width="10.28125" style="59" customWidth="1"/>
    <col min="16" max="16" width="8.8515625" style="59" customWidth="1" outlineLevel="1"/>
    <col min="17" max="17" width="8.00390625" style="59" customWidth="1" outlineLevel="1"/>
    <col min="18" max="18" width="8.8515625" style="59" customWidth="1"/>
    <col min="19" max="19" width="8.8515625" style="59" customWidth="1" outlineLevel="1"/>
    <col min="20" max="20" width="8.8515625" style="59" customWidth="1"/>
    <col min="21" max="21" width="10.57421875" style="59" customWidth="1"/>
    <col min="22" max="22" width="6.28125" style="59" hidden="1" customWidth="1" outlineLevel="1"/>
    <col min="23" max="23" width="21.28125" style="59" customWidth="1" collapsed="1"/>
    <col min="24" max="24" width="8.8515625" style="59" customWidth="1"/>
    <col min="25" max="25" width="9.7109375" style="60" bestFit="1" customWidth="1"/>
    <col min="26" max="26" width="8.8515625" style="60" customWidth="1"/>
    <col min="27" max="27" width="9.7109375" style="60" bestFit="1" customWidth="1"/>
    <col min="28" max="16384" width="8.8515625" style="60" customWidth="1"/>
  </cols>
  <sheetData>
    <row r="2" spans="1:23" ht="18.75">
      <c r="A2" s="179" t="s">
        <v>229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13.5" thickBot="1">
      <c r="A3" s="99"/>
      <c r="B3" s="99"/>
      <c r="C3" s="99"/>
      <c r="D3" s="99"/>
      <c r="E3" s="99"/>
      <c r="F3" s="99"/>
      <c r="G3" s="99" t="s">
        <v>233</v>
      </c>
      <c r="H3" s="99" t="s">
        <v>234</v>
      </c>
      <c r="I3" s="99"/>
      <c r="J3" s="99"/>
      <c r="K3" s="99" t="s">
        <v>230</v>
      </c>
      <c r="L3" s="99" t="s">
        <v>231</v>
      </c>
      <c r="M3" s="116" t="s">
        <v>232</v>
      </c>
      <c r="N3" s="116"/>
      <c r="O3" s="99"/>
      <c r="P3" s="99"/>
      <c r="Q3" s="99"/>
      <c r="R3" s="99"/>
      <c r="S3" s="99"/>
      <c r="T3" s="99"/>
      <c r="U3" s="99"/>
      <c r="V3" s="99"/>
      <c r="W3" s="99"/>
    </row>
    <row r="4" spans="1:24" s="63" customFormat="1" ht="14.25" customHeight="1">
      <c r="A4" s="180" t="s">
        <v>0</v>
      </c>
      <c r="B4" s="182" t="s">
        <v>1</v>
      </c>
      <c r="C4" s="182" t="s">
        <v>2</v>
      </c>
      <c r="D4" s="182" t="s">
        <v>3</v>
      </c>
      <c r="E4" s="182" t="s">
        <v>4</v>
      </c>
      <c r="F4" s="184" t="s">
        <v>5</v>
      </c>
      <c r="G4" s="186" t="s">
        <v>35</v>
      </c>
      <c r="H4" s="178" t="s">
        <v>142</v>
      </c>
      <c r="I4" s="178"/>
      <c r="J4" s="178"/>
      <c r="K4" s="174" t="s">
        <v>39</v>
      </c>
      <c r="L4" s="174" t="s">
        <v>40</v>
      </c>
      <c r="M4" s="176" t="s">
        <v>143</v>
      </c>
      <c r="N4" s="176"/>
      <c r="O4" s="177" t="s">
        <v>144</v>
      </c>
      <c r="P4" s="178" t="s">
        <v>145</v>
      </c>
      <c r="Q4" s="178"/>
      <c r="R4" s="178"/>
      <c r="S4" s="178" t="s">
        <v>147</v>
      </c>
      <c r="T4" s="178"/>
      <c r="U4" s="177" t="s">
        <v>146</v>
      </c>
      <c r="V4" s="188" t="s">
        <v>150</v>
      </c>
      <c r="W4" s="190" t="s">
        <v>74</v>
      </c>
      <c r="X4" s="142"/>
    </row>
    <row r="5" spans="1:24" s="63" customFormat="1" ht="15.75" thickBot="1">
      <c r="A5" s="181"/>
      <c r="B5" s="183"/>
      <c r="C5" s="183"/>
      <c r="D5" s="183"/>
      <c r="E5" s="183"/>
      <c r="F5" s="185"/>
      <c r="G5" s="187"/>
      <c r="H5" s="76" t="s">
        <v>36</v>
      </c>
      <c r="I5" s="76" t="s">
        <v>37</v>
      </c>
      <c r="J5" s="76" t="s">
        <v>38</v>
      </c>
      <c r="K5" s="175"/>
      <c r="L5" s="175"/>
      <c r="M5" s="117" t="s">
        <v>41</v>
      </c>
      <c r="N5" s="117" t="s">
        <v>42</v>
      </c>
      <c r="O5" s="175"/>
      <c r="P5" s="76" t="s">
        <v>36</v>
      </c>
      <c r="Q5" s="76" t="s">
        <v>37</v>
      </c>
      <c r="R5" s="76" t="s">
        <v>44</v>
      </c>
      <c r="S5" s="123" t="s">
        <v>41</v>
      </c>
      <c r="T5" s="76" t="s">
        <v>45</v>
      </c>
      <c r="U5" s="175"/>
      <c r="V5" s="189"/>
      <c r="W5" s="191"/>
      <c r="X5" s="142" t="s">
        <v>194</v>
      </c>
    </row>
    <row r="6" spans="1:27" s="62" customFormat="1" ht="13.5" thickTop="1">
      <c r="A6" s="67">
        <v>1</v>
      </c>
      <c r="B6" s="141" t="s">
        <v>157</v>
      </c>
      <c r="C6" s="68" t="s">
        <v>86</v>
      </c>
      <c r="D6" s="68" t="s">
        <v>30</v>
      </c>
      <c r="E6" s="68" t="s">
        <v>30</v>
      </c>
      <c r="F6" s="149" t="s">
        <v>140</v>
      </c>
      <c r="G6" s="111">
        <v>90</v>
      </c>
      <c r="H6" s="78">
        <v>40.28</v>
      </c>
      <c r="I6" s="78">
        <v>41.18</v>
      </c>
      <c r="J6" s="79">
        <f>H6+I6</f>
        <v>81.46000000000001</v>
      </c>
      <c r="K6" s="77">
        <v>94</v>
      </c>
      <c r="L6" s="77">
        <v>85</v>
      </c>
      <c r="M6" s="78">
        <v>64.9</v>
      </c>
      <c r="N6" s="79">
        <f>M6*1.5</f>
        <v>97.35000000000001</v>
      </c>
      <c r="O6" s="79">
        <f>G6+J6+K6+L6+N6</f>
        <v>447.81000000000006</v>
      </c>
      <c r="P6" s="78"/>
      <c r="Q6" s="78"/>
      <c r="R6" s="79">
        <f>P6+Q6</f>
        <v>0</v>
      </c>
      <c r="S6" s="78"/>
      <c r="T6" s="79">
        <f>S6*1.5</f>
        <v>0</v>
      </c>
      <c r="U6" s="78">
        <f>O6+R6+T6</f>
        <v>447.81000000000006</v>
      </c>
      <c r="V6" s="78">
        <f aca="true" t="shared" si="0" ref="V6:V43">G6+J6+K6+L6+N6+R6+T6</f>
        <v>447.81000000000006</v>
      </c>
      <c r="W6" s="84"/>
      <c r="X6" s="66"/>
      <c r="Y6" s="60"/>
      <c r="Z6" s="60"/>
      <c r="AA6" s="60"/>
    </row>
    <row r="7" spans="1:27" s="62" customFormat="1" ht="12.75">
      <c r="A7" s="64">
        <v>2</v>
      </c>
      <c r="B7" s="139" t="s">
        <v>110</v>
      </c>
      <c r="C7" s="65" t="s">
        <v>86</v>
      </c>
      <c r="D7" s="65" t="s">
        <v>30</v>
      </c>
      <c r="E7" s="65" t="s">
        <v>30</v>
      </c>
      <c r="F7" s="113" t="s">
        <v>140</v>
      </c>
      <c r="G7" s="111">
        <v>70</v>
      </c>
      <c r="H7" s="78">
        <v>40.9</v>
      </c>
      <c r="I7" s="78">
        <v>42.1</v>
      </c>
      <c r="J7" s="79">
        <f aca="true" t="shared" si="1" ref="J7:J25">H7+I7</f>
        <v>83</v>
      </c>
      <c r="K7" s="77">
        <v>80</v>
      </c>
      <c r="L7" s="77">
        <v>80</v>
      </c>
      <c r="M7" s="78">
        <v>62.74</v>
      </c>
      <c r="N7" s="79">
        <f aca="true" t="shared" si="2" ref="N7:N25">M7*1.5</f>
        <v>94.11</v>
      </c>
      <c r="O7" s="79">
        <f aca="true" t="shared" si="3" ref="O7:O25">G7+J7+K7+L7+N7</f>
        <v>407.11</v>
      </c>
      <c r="P7" s="78"/>
      <c r="Q7" s="78"/>
      <c r="R7" s="79">
        <f aca="true" t="shared" si="4" ref="R7:R25">P7+Q7</f>
        <v>0</v>
      </c>
      <c r="S7" s="78"/>
      <c r="T7" s="79">
        <f aca="true" t="shared" si="5" ref="T7:T25">S7*1.5</f>
        <v>0</v>
      </c>
      <c r="U7" s="78">
        <f aca="true" t="shared" si="6" ref="U7:U25">O7+R7+T7</f>
        <v>407.11</v>
      </c>
      <c r="V7" s="78">
        <f t="shared" si="0"/>
        <v>407.11</v>
      </c>
      <c r="W7" s="85"/>
      <c r="X7" s="59"/>
      <c r="Y7" s="60"/>
      <c r="Z7" s="60"/>
      <c r="AA7" s="60"/>
    </row>
    <row r="8" spans="1:27" s="62" customFormat="1" ht="12.75">
      <c r="A8" s="64">
        <v>3</v>
      </c>
      <c r="B8" s="139" t="s">
        <v>198</v>
      </c>
      <c r="C8" s="65" t="s">
        <v>86</v>
      </c>
      <c r="D8" s="65" t="s">
        <v>30</v>
      </c>
      <c r="E8" s="65" t="s">
        <v>30</v>
      </c>
      <c r="F8" s="113" t="s">
        <v>140</v>
      </c>
      <c r="G8" s="111">
        <v>60</v>
      </c>
      <c r="H8" s="78">
        <v>20.88</v>
      </c>
      <c r="I8" s="78">
        <v>22.58</v>
      </c>
      <c r="J8" s="79">
        <f t="shared" si="1"/>
        <v>43.459999999999994</v>
      </c>
      <c r="K8" s="77">
        <v>62</v>
      </c>
      <c r="L8" s="77">
        <v>40</v>
      </c>
      <c r="M8" s="78">
        <v>46.4</v>
      </c>
      <c r="N8" s="79">
        <f t="shared" si="2"/>
        <v>69.6</v>
      </c>
      <c r="O8" s="79">
        <f t="shared" si="3"/>
        <v>275.05999999999995</v>
      </c>
      <c r="P8" s="78"/>
      <c r="Q8" s="78"/>
      <c r="R8" s="79">
        <f t="shared" si="4"/>
        <v>0</v>
      </c>
      <c r="S8" s="78"/>
      <c r="T8" s="79">
        <f t="shared" si="5"/>
        <v>0</v>
      </c>
      <c r="U8" s="78">
        <f t="shared" si="6"/>
        <v>275.05999999999995</v>
      </c>
      <c r="V8" s="78">
        <f t="shared" si="0"/>
        <v>275.05999999999995</v>
      </c>
      <c r="W8" s="85"/>
      <c r="X8" s="66"/>
      <c r="Y8" s="60"/>
      <c r="Z8" s="60"/>
      <c r="AA8" s="60"/>
    </row>
    <row r="9" spans="1:27" s="62" customFormat="1" ht="12.75">
      <c r="A9" s="64">
        <v>4</v>
      </c>
      <c r="B9" s="139" t="s">
        <v>62</v>
      </c>
      <c r="C9" s="65" t="s">
        <v>61</v>
      </c>
      <c r="D9" s="65" t="s">
        <v>30</v>
      </c>
      <c r="E9" s="65" t="s">
        <v>30</v>
      </c>
      <c r="F9" s="144" t="s">
        <v>182</v>
      </c>
      <c r="G9" s="111">
        <v>75</v>
      </c>
      <c r="H9" s="78">
        <v>40.6</v>
      </c>
      <c r="I9" s="78">
        <v>44.26</v>
      </c>
      <c r="J9" s="79">
        <f t="shared" si="1"/>
        <v>84.86</v>
      </c>
      <c r="K9" s="77">
        <v>84</v>
      </c>
      <c r="L9" s="77">
        <v>95</v>
      </c>
      <c r="M9" s="78">
        <v>56.58</v>
      </c>
      <c r="N9" s="79">
        <f t="shared" si="2"/>
        <v>84.87</v>
      </c>
      <c r="O9" s="79">
        <f t="shared" si="3"/>
        <v>423.73</v>
      </c>
      <c r="P9" s="78">
        <v>55.45</v>
      </c>
      <c r="Q9" s="78">
        <v>56.42</v>
      </c>
      <c r="R9" s="79">
        <f t="shared" si="4"/>
        <v>111.87</v>
      </c>
      <c r="S9" s="78">
        <v>82.06</v>
      </c>
      <c r="T9" s="79">
        <f t="shared" si="5"/>
        <v>123.09</v>
      </c>
      <c r="U9" s="78">
        <f t="shared" si="6"/>
        <v>658.69</v>
      </c>
      <c r="V9" s="78">
        <f t="shared" si="0"/>
        <v>658.69</v>
      </c>
      <c r="W9" s="85"/>
      <c r="X9" s="59"/>
      <c r="Y9" s="60"/>
      <c r="Z9" s="60"/>
      <c r="AA9" s="60"/>
    </row>
    <row r="10" spans="1:27" s="62" customFormat="1" ht="12.75">
      <c r="A10" s="64">
        <v>5</v>
      </c>
      <c r="B10" s="139" t="s">
        <v>192</v>
      </c>
      <c r="C10" s="65" t="s">
        <v>95</v>
      </c>
      <c r="D10" s="65"/>
      <c r="E10" s="65" t="s">
        <v>30</v>
      </c>
      <c r="F10" s="144" t="s">
        <v>182</v>
      </c>
      <c r="G10" s="111">
        <v>100</v>
      </c>
      <c r="H10" s="78">
        <v>45.66</v>
      </c>
      <c r="I10" s="78">
        <v>45.86</v>
      </c>
      <c r="J10" s="79">
        <f t="shared" si="1"/>
        <v>91.52</v>
      </c>
      <c r="K10" s="77">
        <v>86</v>
      </c>
      <c r="L10" s="77">
        <v>75</v>
      </c>
      <c r="M10" s="78">
        <v>65.29</v>
      </c>
      <c r="N10" s="79">
        <f t="shared" si="2"/>
        <v>97.935</v>
      </c>
      <c r="O10" s="79">
        <f t="shared" si="3"/>
        <v>450.455</v>
      </c>
      <c r="P10" s="78">
        <v>55.87</v>
      </c>
      <c r="Q10" s="78">
        <v>56.18</v>
      </c>
      <c r="R10" s="79">
        <f t="shared" si="4"/>
        <v>112.05</v>
      </c>
      <c r="S10" s="78">
        <v>69.59</v>
      </c>
      <c r="T10" s="79">
        <f t="shared" si="5"/>
        <v>104.385</v>
      </c>
      <c r="U10" s="78">
        <f t="shared" si="6"/>
        <v>666.89</v>
      </c>
      <c r="V10" s="78">
        <f t="shared" si="0"/>
        <v>666.89</v>
      </c>
      <c r="W10" s="85"/>
      <c r="X10" s="59"/>
      <c r="Y10" s="60"/>
      <c r="Z10" s="60"/>
      <c r="AA10" s="60"/>
    </row>
    <row r="11" spans="1:27" s="62" customFormat="1" ht="12.75">
      <c r="A11" s="64">
        <v>7</v>
      </c>
      <c r="B11" s="139" t="s">
        <v>156</v>
      </c>
      <c r="C11" s="65" t="s">
        <v>20</v>
      </c>
      <c r="D11" s="65" t="s">
        <v>30</v>
      </c>
      <c r="E11" s="65" t="s">
        <v>30</v>
      </c>
      <c r="F11" s="113" t="s">
        <v>182</v>
      </c>
      <c r="G11" s="111">
        <v>95</v>
      </c>
      <c r="H11" s="78">
        <v>51.42</v>
      </c>
      <c r="I11" s="78">
        <v>51.24</v>
      </c>
      <c r="J11" s="79">
        <f t="shared" si="1"/>
        <v>102.66</v>
      </c>
      <c r="K11" s="77">
        <v>94</v>
      </c>
      <c r="L11" s="77">
        <v>75</v>
      </c>
      <c r="M11" s="78">
        <v>68.53</v>
      </c>
      <c r="N11" s="79">
        <f t="shared" si="2"/>
        <v>102.795</v>
      </c>
      <c r="O11" s="79">
        <f t="shared" si="3"/>
        <v>469.455</v>
      </c>
      <c r="P11" s="78">
        <v>66.87</v>
      </c>
      <c r="Q11" s="78">
        <v>69.77</v>
      </c>
      <c r="R11" s="79">
        <f t="shared" si="4"/>
        <v>136.64</v>
      </c>
      <c r="S11" s="78">
        <v>96.74</v>
      </c>
      <c r="T11" s="79">
        <f t="shared" si="5"/>
        <v>145.10999999999999</v>
      </c>
      <c r="U11" s="78">
        <f t="shared" si="6"/>
        <v>751.205</v>
      </c>
      <c r="V11" s="78">
        <f t="shared" si="0"/>
        <v>751.205</v>
      </c>
      <c r="W11" s="85"/>
      <c r="X11" s="66"/>
      <c r="Y11" s="60"/>
      <c r="Z11" s="60"/>
      <c r="AA11" s="60"/>
    </row>
    <row r="12" spans="1:27" s="62" customFormat="1" ht="12.75">
      <c r="A12" s="64">
        <v>8</v>
      </c>
      <c r="B12" s="139" t="s">
        <v>199</v>
      </c>
      <c r="C12" s="65" t="s">
        <v>13</v>
      </c>
      <c r="D12" s="65" t="s">
        <v>30</v>
      </c>
      <c r="E12" s="65" t="s">
        <v>30</v>
      </c>
      <c r="F12" s="113"/>
      <c r="G12" s="111">
        <v>55</v>
      </c>
      <c r="H12" s="78">
        <v>45</v>
      </c>
      <c r="I12" s="78">
        <v>42.2</v>
      </c>
      <c r="J12" s="79">
        <f t="shared" si="1"/>
        <v>87.2</v>
      </c>
      <c r="K12" s="77">
        <v>86</v>
      </c>
      <c r="L12" s="77">
        <v>55</v>
      </c>
      <c r="M12" s="78">
        <v>53.58</v>
      </c>
      <c r="N12" s="79">
        <f t="shared" si="2"/>
        <v>80.37</v>
      </c>
      <c r="O12" s="79">
        <f t="shared" si="3"/>
        <v>363.57</v>
      </c>
      <c r="P12" s="78"/>
      <c r="Q12" s="78"/>
      <c r="R12" s="79">
        <f t="shared" si="4"/>
        <v>0</v>
      </c>
      <c r="S12" s="78"/>
      <c r="T12" s="79">
        <f t="shared" si="5"/>
        <v>0</v>
      </c>
      <c r="U12" s="78">
        <f t="shared" si="6"/>
        <v>363.57</v>
      </c>
      <c r="V12" s="78">
        <f t="shared" si="0"/>
        <v>363.57</v>
      </c>
      <c r="W12" s="85"/>
      <c r="X12" s="66"/>
      <c r="Y12" s="60"/>
      <c r="Z12" s="60"/>
      <c r="AA12" s="60"/>
    </row>
    <row r="13" spans="1:27" s="62" customFormat="1" ht="12" customHeight="1">
      <c r="A13" s="64">
        <v>9</v>
      </c>
      <c r="B13" s="139" t="s">
        <v>204</v>
      </c>
      <c r="C13" s="65" t="s">
        <v>207</v>
      </c>
      <c r="D13" s="65"/>
      <c r="E13" s="65" t="s">
        <v>30</v>
      </c>
      <c r="F13" s="113" t="s">
        <v>140</v>
      </c>
      <c r="G13" s="111">
        <v>100</v>
      </c>
      <c r="H13" s="78">
        <v>39.7</v>
      </c>
      <c r="I13" s="78">
        <v>38.06</v>
      </c>
      <c r="J13" s="79">
        <f t="shared" si="1"/>
        <v>77.76</v>
      </c>
      <c r="K13" s="77">
        <v>88</v>
      </c>
      <c r="L13" s="77">
        <v>80</v>
      </c>
      <c r="M13" s="78">
        <v>66</v>
      </c>
      <c r="N13" s="79">
        <f t="shared" si="2"/>
        <v>99</v>
      </c>
      <c r="O13" s="79">
        <f t="shared" si="3"/>
        <v>444.76</v>
      </c>
      <c r="P13" s="78"/>
      <c r="Q13" s="78"/>
      <c r="R13" s="79">
        <f t="shared" si="4"/>
        <v>0</v>
      </c>
      <c r="S13" s="78"/>
      <c r="T13" s="79">
        <f t="shared" si="5"/>
        <v>0</v>
      </c>
      <c r="U13" s="78">
        <f t="shared" si="6"/>
        <v>444.76</v>
      </c>
      <c r="V13" s="78">
        <f t="shared" si="0"/>
        <v>444.76</v>
      </c>
      <c r="W13" s="85"/>
      <c r="X13" s="59"/>
      <c r="Y13" s="60"/>
      <c r="Z13" s="60"/>
      <c r="AA13" s="60"/>
    </row>
    <row r="14" spans="1:24" s="62" customFormat="1" ht="12.75">
      <c r="A14" s="64">
        <v>10</v>
      </c>
      <c r="B14" s="139" t="s">
        <v>208</v>
      </c>
      <c r="C14" s="65" t="s">
        <v>57</v>
      </c>
      <c r="D14" s="65" t="s">
        <v>21</v>
      </c>
      <c r="E14" s="65" t="s">
        <v>30</v>
      </c>
      <c r="F14" s="144" t="s">
        <v>140</v>
      </c>
      <c r="G14" s="111">
        <v>95</v>
      </c>
      <c r="H14" s="78">
        <v>33.3</v>
      </c>
      <c r="I14" s="78">
        <v>31.3</v>
      </c>
      <c r="J14" s="79">
        <f t="shared" si="1"/>
        <v>64.6</v>
      </c>
      <c r="K14" s="77">
        <v>92</v>
      </c>
      <c r="L14" s="77">
        <v>85</v>
      </c>
      <c r="M14" s="78">
        <v>50.25</v>
      </c>
      <c r="N14" s="79">
        <f t="shared" si="2"/>
        <v>75.375</v>
      </c>
      <c r="O14" s="79">
        <f t="shared" si="3"/>
        <v>411.975</v>
      </c>
      <c r="P14" s="78"/>
      <c r="Q14" s="78"/>
      <c r="R14" s="79">
        <f t="shared" si="4"/>
        <v>0</v>
      </c>
      <c r="S14" s="78"/>
      <c r="T14" s="79">
        <f t="shared" si="5"/>
        <v>0</v>
      </c>
      <c r="U14" s="78">
        <f t="shared" si="6"/>
        <v>411.975</v>
      </c>
      <c r="V14" s="78">
        <f t="shared" si="0"/>
        <v>411.975</v>
      </c>
      <c r="W14" s="85"/>
      <c r="X14" s="61"/>
    </row>
    <row r="15" spans="1:27" s="62" customFormat="1" ht="12.75">
      <c r="A15" s="64">
        <v>12</v>
      </c>
      <c r="B15" s="139" t="s">
        <v>81</v>
      </c>
      <c r="C15" s="65" t="s">
        <v>13</v>
      </c>
      <c r="D15" s="65" t="s">
        <v>30</v>
      </c>
      <c r="E15" s="65" t="s">
        <v>30</v>
      </c>
      <c r="F15" s="113"/>
      <c r="G15" s="111">
        <v>30</v>
      </c>
      <c r="H15" s="78">
        <v>26.44</v>
      </c>
      <c r="I15" s="78">
        <v>28.84</v>
      </c>
      <c r="J15" s="79">
        <f t="shared" si="1"/>
        <v>55.28</v>
      </c>
      <c r="K15" s="77">
        <v>82</v>
      </c>
      <c r="L15" s="77">
        <v>60</v>
      </c>
      <c r="M15" s="78">
        <v>42.65</v>
      </c>
      <c r="N15" s="79">
        <f t="shared" si="2"/>
        <v>63.974999999999994</v>
      </c>
      <c r="O15" s="79">
        <f t="shared" si="3"/>
        <v>291.255</v>
      </c>
      <c r="P15" s="78"/>
      <c r="Q15" s="78"/>
      <c r="R15" s="79">
        <f t="shared" si="4"/>
        <v>0</v>
      </c>
      <c r="S15" s="78"/>
      <c r="T15" s="79">
        <f t="shared" si="5"/>
        <v>0</v>
      </c>
      <c r="U15" s="78">
        <f t="shared" si="6"/>
        <v>291.255</v>
      </c>
      <c r="V15" s="78">
        <f t="shared" si="0"/>
        <v>291.255</v>
      </c>
      <c r="W15" s="85"/>
      <c r="X15" s="66"/>
      <c r="Y15" s="60"/>
      <c r="Z15" s="60"/>
      <c r="AA15" s="60"/>
    </row>
    <row r="16" spans="1:27" s="62" customFormat="1" ht="12.75">
      <c r="A16" s="64">
        <v>13</v>
      </c>
      <c r="B16" s="139" t="s">
        <v>206</v>
      </c>
      <c r="C16" s="65" t="s">
        <v>207</v>
      </c>
      <c r="D16" s="65"/>
      <c r="E16" s="65" t="s">
        <v>30</v>
      </c>
      <c r="F16" s="113" t="s">
        <v>140</v>
      </c>
      <c r="G16" s="111">
        <v>80</v>
      </c>
      <c r="H16" s="78">
        <v>43.28</v>
      </c>
      <c r="I16" s="78">
        <v>46.26</v>
      </c>
      <c r="J16" s="79">
        <f t="shared" si="1"/>
        <v>89.53999999999999</v>
      </c>
      <c r="K16" s="77">
        <v>82</v>
      </c>
      <c r="L16" s="77">
        <v>80</v>
      </c>
      <c r="M16" s="78">
        <v>53.5</v>
      </c>
      <c r="N16" s="79">
        <f t="shared" si="2"/>
        <v>80.25</v>
      </c>
      <c r="O16" s="79">
        <f t="shared" si="3"/>
        <v>411.78999999999996</v>
      </c>
      <c r="P16" s="78"/>
      <c r="Q16" s="78"/>
      <c r="R16" s="79">
        <f t="shared" si="4"/>
        <v>0</v>
      </c>
      <c r="S16" s="78"/>
      <c r="T16" s="79">
        <f t="shared" si="5"/>
        <v>0</v>
      </c>
      <c r="U16" s="78">
        <f t="shared" si="6"/>
        <v>411.78999999999996</v>
      </c>
      <c r="V16" s="78">
        <f t="shared" si="0"/>
        <v>411.78999999999996</v>
      </c>
      <c r="W16" s="85"/>
      <c r="X16" s="59"/>
      <c r="Y16" s="60"/>
      <c r="Z16" s="60"/>
      <c r="AA16" s="60"/>
    </row>
    <row r="17" spans="1:24" s="62" customFormat="1" ht="12.75">
      <c r="A17" s="64">
        <v>14</v>
      </c>
      <c r="B17" s="139" t="s">
        <v>209</v>
      </c>
      <c r="C17" s="65" t="s">
        <v>57</v>
      </c>
      <c r="D17" s="65" t="s">
        <v>21</v>
      </c>
      <c r="E17" s="65" t="s">
        <v>30</v>
      </c>
      <c r="F17" s="144" t="s">
        <v>140</v>
      </c>
      <c r="G17" s="111">
        <v>90</v>
      </c>
      <c r="H17" s="78">
        <v>38.36</v>
      </c>
      <c r="I17" s="78">
        <v>38.32</v>
      </c>
      <c r="J17" s="79">
        <f t="shared" si="1"/>
        <v>76.68</v>
      </c>
      <c r="K17" s="77">
        <v>72</v>
      </c>
      <c r="L17" s="77">
        <v>45</v>
      </c>
      <c r="M17" s="78">
        <v>59.43</v>
      </c>
      <c r="N17" s="79">
        <f t="shared" si="2"/>
        <v>89.145</v>
      </c>
      <c r="O17" s="79">
        <f t="shared" si="3"/>
        <v>372.825</v>
      </c>
      <c r="P17" s="78"/>
      <c r="Q17" s="78"/>
      <c r="R17" s="79">
        <f t="shared" si="4"/>
        <v>0</v>
      </c>
      <c r="S17" s="78"/>
      <c r="T17" s="79">
        <f t="shared" si="5"/>
        <v>0</v>
      </c>
      <c r="U17" s="78">
        <f t="shared" si="6"/>
        <v>372.825</v>
      </c>
      <c r="V17" s="78">
        <f t="shared" si="0"/>
        <v>372.825</v>
      </c>
      <c r="W17" s="85"/>
      <c r="X17" s="66"/>
    </row>
    <row r="18" spans="1:27" s="62" customFormat="1" ht="12.75">
      <c r="A18" s="64">
        <v>15</v>
      </c>
      <c r="B18" s="139" t="s">
        <v>158</v>
      </c>
      <c r="C18" s="70" t="s">
        <v>166</v>
      </c>
      <c r="D18" s="65" t="s">
        <v>30</v>
      </c>
      <c r="E18" s="65" t="s">
        <v>30</v>
      </c>
      <c r="F18" s="144" t="s">
        <v>140</v>
      </c>
      <c r="G18" s="111">
        <v>95</v>
      </c>
      <c r="H18" s="78">
        <v>47.28</v>
      </c>
      <c r="I18" s="78">
        <v>46.32</v>
      </c>
      <c r="J18" s="79">
        <f t="shared" si="1"/>
        <v>93.6</v>
      </c>
      <c r="K18" s="77">
        <v>92</v>
      </c>
      <c r="L18" s="77">
        <v>85</v>
      </c>
      <c r="M18" s="78">
        <v>62.65</v>
      </c>
      <c r="N18" s="79">
        <f t="shared" si="2"/>
        <v>93.975</v>
      </c>
      <c r="O18" s="79">
        <f t="shared" si="3"/>
        <v>459.57500000000005</v>
      </c>
      <c r="P18" s="78"/>
      <c r="Q18" s="78"/>
      <c r="R18" s="79">
        <f t="shared" si="4"/>
        <v>0</v>
      </c>
      <c r="S18" s="78"/>
      <c r="T18" s="79">
        <f t="shared" si="5"/>
        <v>0</v>
      </c>
      <c r="U18" s="78">
        <f t="shared" si="6"/>
        <v>459.57500000000005</v>
      </c>
      <c r="V18" s="78">
        <f t="shared" si="0"/>
        <v>459.57500000000005</v>
      </c>
      <c r="W18" s="85"/>
      <c r="X18" s="66"/>
      <c r="Y18" s="60"/>
      <c r="Z18" s="60"/>
      <c r="AA18" s="60"/>
    </row>
    <row r="19" spans="1:27" s="62" customFormat="1" ht="12.75">
      <c r="A19" s="64">
        <v>16</v>
      </c>
      <c r="B19" s="139" t="s">
        <v>89</v>
      </c>
      <c r="C19" s="65" t="s">
        <v>13</v>
      </c>
      <c r="D19" s="65" t="s">
        <v>30</v>
      </c>
      <c r="E19" s="65" t="s">
        <v>30</v>
      </c>
      <c r="F19" s="113"/>
      <c r="G19" s="111">
        <v>40</v>
      </c>
      <c r="H19" s="78">
        <v>31.12</v>
      </c>
      <c r="I19" s="78">
        <v>32.52</v>
      </c>
      <c r="J19" s="79">
        <f t="shared" si="1"/>
        <v>63.64</v>
      </c>
      <c r="K19" s="77">
        <v>64</v>
      </c>
      <c r="L19" s="77">
        <v>35</v>
      </c>
      <c r="M19" s="78">
        <v>49.69</v>
      </c>
      <c r="N19" s="79">
        <f t="shared" si="2"/>
        <v>74.535</v>
      </c>
      <c r="O19" s="79">
        <f t="shared" si="3"/>
        <v>277.17499999999995</v>
      </c>
      <c r="P19" s="78"/>
      <c r="Q19" s="78"/>
      <c r="R19" s="79">
        <f t="shared" si="4"/>
        <v>0</v>
      </c>
      <c r="S19" s="78"/>
      <c r="T19" s="79">
        <f t="shared" si="5"/>
        <v>0</v>
      </c>
      <c r="U19" s="78">
        <f t="shared" si="6"/>
        <v>277.17499999999995</v>
      </c>
      <c r="V19" s="78">
        <f t="shared" si="0"/>
        <v>277.17499999999995</v>
      </c>
      <c r="W19" s="85"/>
      <c r="X19" s="66"/>
      <c r="Y19" s="60"/>
      <c r="Z19" s="60"/>
      <c r="AA19" s="60"/>
    </row>
    <row r="20" spans="1:27" s="62" customFormat="1" ht="12.75">
      <c r="A20" s="64">
        <v>17</v>
      </c>
      <c r="B20" s="139" t="s">
        <v>159</v>
      </c>
      <c r="C20" s="70" t="s">
        <v>166</v>
      </c>
      <c r="D20" s="65"/>
      <c r="E20" s="65" t="s">
        <v>30</v>
      </c>
      <c r="F20" s="113" t="s">
        <v>140</v>
      </c>
      <c r="G20" s="111">
        <v>95</v>
      </c>
      <c r="H20" s="78">
        <v>40.38</v>
      </c>
      <c r="I20" s="78">
        <v>40.58</v>
      </c>
      <c r="J20" s="79">
        <f t="shared" si="1"/>
        <v>80.96000000000001</v>
      </c>
      <c r="K20" s="77">
        <v>88</v>
      </c>
      <c r="L20" s="77">
        <v>60</v>
      </c>
      <c r="M20" s="78">
        <v>0</v>
      </c>
      <c r="N20" s="79">
        <f t="shared" si="2"/>
        <v>0</v>
      </c>
      <c r="O20" s="79">
        <f t="shared" si="3"/>
        <v>323.96000000000004</v>
      </c>
      <c r="P20" s="78"/>
      <c r="Q20" s="78"/>
      <c r="R20" s="79">
        <f t="shared" si="4"/>
        <v>0</v>
      </c>
      <c r="S20" s="78"/>
      <c r="T20" s="79">
        <f t="shared" si="5"/>
        <v>0</v>
      </c>
      <c r="U20" s="78">
        <f t="shared" si="6"/>
        <v>323.96000000000004</v>
      </c>
      <c r="V20" s="78">
        <f t="shared" si="0"/>
        <v>323.96000000000004</v>
      </c>
      <c r="W20" s="85"/>
      <c r="X20" s="66"/>
      <c r="Y20" s="60"/>
      <c r="Z20" s="60"/>
      <c r="AA20" s="60"/>
    </row>
    <row r="21" spans="1:27" s="62" customFormat="1" ht="12.75">
      <c r="A21" s="64">
        <v>18</v>
      </c>
      <c r="B21" s="139" t="s">
        <v>221</v>
      </c>
      <c r="C21" s="65" t="s">
        <v>9</v>
      </c>
      <c r="D21" s="65"/>
      <c r="E21" s="65" t="s">
        <v>30</v>
      </c>
      <c r="F21" s="113" t="s">
        <v>140</v>
      </c>
      <c r="G21" s="111">
        <v>55</v>
      </c>
      <c r="H21" s="78">
        <v>40.6</v>
      </c>
      <c r="I21" s="78">
        <v>42.26</v>
      </c>
      <c r="J21" s="79">
        <f t="shared" si="1"/>
        <v>82.86</v>
      </c>
      <c r="K21" s="77">
        <v>78</v>
      </c>
      <c r="L21" s="77">
        <v>50</v>
      </c>
      <c r="M21" s="78">
        <v>59.87</v>
      </c>
      <c r="N21" s="79">
        <f t="shared" si="2"/>
        <v>89.80499999999999</v>
      </c>
      <c r="O21" s="79">
        <f t="shared" si="3"/>
        <v>355.665</v>
      </c>
      <c r="P21" s="78"/>
      <c r="Q21" s="78"/>
      <c r="R21" s="79">
        <f t="shared" si="4"/>
        <v>0</v>
      </c>
      <c r="S21" s="78"/>
      <c r="T21" s="79">
        <f t="shared" si="5"/>
        <v>0</v>
      </c>
      <c r="U21" s="78">
        <f t="shared" si="6"/>
        <v>355.665</v>
      </c>
      <c r="V21" s="78">
        <f t="shared" si="0"/>
        <v>355.665</v>
      </c>
      <c r="W21" s="85"/>
      <c r="X21" s="59"/>
      <c r="Y21" s="60"/>
      <c r="Z21" s="60"/>
      <c r="AA21" s="60"/>
    </row>
    <row r="22" spans="1:27" s="62" customFormat="1" ht="12.75">
      <c r="A22" s="64">
        <v>19</v>
      </c>
      <c r="B22" s="139" t="s">
        <v>214</v>
      </c>
      <c r="C22" s="70" t="s">
        <v>166</v>
      </c>
      <c r="D22" s="65"/>
      <c r="E22" s="65" t="s">
        <v>30</v>
      </c>
      <c r="F22" s="144" t="s">
        <v>140</v>
      </c>
      <c r="G22" s="111">
        <v>65</v>
      </c>
      <c r="H22" s="78">
        <v>29.1</v>
      </c>
      <c r="I22" s="78">
        <v>34</v>
      </c>
      <c r="J22" s="79">
        <f t="shared" si="1"/>
        <v>63.1</v>
      </c>
      <c r="K22" s="77">
        <v>78</v>
      </c>
      <c r="L22" s="77">
        <v>30</v>
      </c>
      <c r="M22" s="78">
        <v>44.75</v>
      </c>
      <c r="N22" s="79">
        <f t="shared" si="2"/>
        <v>67.125</v>
      </c>
      <c r="O22" s="79">
        <f t="shared" si="3"/>
        <v>303.225</v>
      </c>
      <c r="P22" s="78"/>
      <c r="Q22" s="78"/>
      <c r="R22" s="79">
        <f t="shared" si="4"/>
        <v>0</v>
      </c>
      <c r="S22" s="78"/>
      <c r="T22" s="79">
        <f t="shared" si="5"/>
        <v>0</v>
      </c>
      <c r="U22" s="78">
        <f t="shared" si="6"/>
        <v>303.225</v>
      </c>
      <c r="V22" s="78">
        <f t="shared" si="0"/>
        <v>303.225</v>
      </c>
      <c r="W22" s="85"/>
      <c r="X22" s="66"/>
      <c r="Y22" s="60"/>
      <c r="Z22" s="60"/>
      <c r="AA22" s="60"/>
    </row>
    <row r="23" spans="1:27" s="62" customFormat="1" ht="12.75">
      <c r="A23" s="64">
        <v>20</v>
      </c>
      <c r="B23" s="139" t="s">
        <v>218</v>
      </c>
      <c r="C23" s="65" t="s">
        <v>217</v>
      </c>
      <c r="D23" s="65"/>
      <c r="E23" s="68" t="s">
        <v>30</v>
      </c>
      <c r="F23" s="113" t="s">
        <v>140</v>
      </c>
      <c r="G23" s="111">
        <v>95</v>
      </c>
      <c r="H23" s="78">
        <v>46</v>
      </c>
      <c r="I23" s="78">
        <v>49.86</v>
      </c>
      <c r="J23" s="79">
        <f t="shared" si="1"/>
        <v>95.86</v>
      </c>
      <c r="K23" s="77">
        <v>96</v>
      </c>
      <c r="L23" s="77">
        <v>95</v>
      </c>
      <c r="M23" s="78">
        <v>72.12</v>
      </c>
      <c r="N23" s="79">
        <f t="shared" si="2"/>
        <v>108.18</v>
      </c>
      <c r="O23" s="79">
        <f t="shared" si="3"/>
        <v>490.04</v>
      </c>
      <c r="P23" s="78"/>
      <c r="Q23" s="78"/>
      <c r="R23" s="79">
        <f t="shared" si="4"/>
        <v>0</v>
      </c>
      <c r="S23" s="78"/>
      <c r="T23" s="79">
        <f t="shared" si="5"/>
        <v>0</v>
      </c>
      <c r="U23" s="78">
        <f t="shared" si="6"/>
        <v>490.04</v>
      </c>
      <c r="V23" s="78">
        <f t="shared" si="0"/>
        <v>490.04</v>
      </c>
      <c r="W23" s="85"/>
      <c r="X23" s="59"/>
      <c r="Y23" s="60"/>
      <c r="Z23" s="60"/>
      <c r="AA23" s="60"/>
    </row>
    <row r="24" spans="1:27" s="62" customFormat="1" ht="12.75">
      <c r="A24" s="64">
        <v>21</v>
      </c>
      <c r="B24" s="139" t="s">
        <v>215</v>
      </c>
      <c r="C24" s="70" t="s">
        <v>166</v>
      </c>
      <c r="D24" s="65" t="s">
        <v>30</v>
      </c>
      <c r="E24" s="68" t="s">
        <v>30</v>
      </c>
      <c r="F24" s="113" t="s">
        <v>140</v>
      </c>
      <c r="G24" s="111">
        <v>45</v>
      </c>
      <c r="H24" s="78">
        <v>38.4</v>
      </c>
      <c r="I24" s="78">
        <v>38.6</v>
      </c>
      <c r="J24" s="79">
        <f t="shared" si="1"/>
        <v>77</v>
      </c>
      <c r="K24" s="77">
        <v>54</v>
      </c>
      <c r="L24" s="77">
        <v>25</v>
      </c>
      <c r="M24" s="78">
        <v>46.5</v>
      </c>
      <c r="N24" s="79">
        <f t="shared" si="2"/>
        <v>69.75</v>
      </c>
      <c r="O24" s="79">
        <f t="shared" si="3"/>
        <v>270.75</v>
      </c>
      <c r="P24" s="78"/>
      <c r="Q24" s="78"/>
      <c r="R24" s="79">
        <f t="shared" si="4"/>
        <v>0</v>
      </c>
      <c r="S24" s="78"/>
      <c r="T24" s="79">
        <f t="shared" si="5"/>
        <v>0</v>
      </c>
      <c r="U24" s="78">
        <f t="shared" si="6"/>
        <v>270.75</v>
      </c>
      <c r="V24" s="78">
        <f t="shared" si="0"/>
        <v>270.75</v>
      </c>
      <c r="W24" s="85"/>
      <c r="X24" s="66"/>
      <c r="Y24" s="60"/>
      <c r="Z24" s="60"/>
      <c r="AA24" s="60"/>
    </row>
    <row r="25" spans="1:23" ht="12.75">
      <c r="A25" s="64">
        <v>22</v>
      </c>
      <c r="B25" s="139" t="s">
        <v>219</v>
      </c>
      <c r="C25" s="65" t="s">
        <v>217</v>
      </c>
      <c r="D25" s="65"/>
      <c r="E25" s="68" t="s">
        <v>30</v>
      </c>
      <c r="F25" s="113" t="s">
        <v>140</v>
      </c>
      <c r="G25" s="111">
        <v>80</v>
      </c>
      <c r="H25" s="78">
        <v>41.04</v>
      </c>
      <c r="I25" s="78">
        <v>44.5</v>
      </c>
      <c r="J25" s="79">
        <f t="shared" si="1"/>
        <v>85.53999999999999</v>
      </c>
      <c r="K25" s="77">
        <v>76</v>
      </c>
      <c r="L25" s="77">
        <v>75</v>
      </c>
      <c r="M25" s="78">
        <v>0</v>
      </c>
      <c r="N25" s="79">
        <f t="shared" si="2"/>
        <v>0</v>
      </c>
      <c r="O25" s="79">
        <f t="shared" si="3"/>
        <v>316.53999999999996</v>
      </c>
      <c r="P25" s="78"/>
      <c r="Q25" s="78"/>
      <c r="R25" s="79">
        <f t="shared" si="4"/>
        <v>0</v>
      </c>
      <c r="S25" s="78"/>
      <c r="T25" s="79">
        <f t="shared" si="5"/>
        <v>0</v>
      </c>
      <c r="U25" s="78">
        <f t="shared" si="6"/>
        <v>316.53999999999996</v>
      </c>
      <c r="V25" s="78">
        <f t="shared" si="0"/>
        <v>316.53999999999996</v>
      </c>
      <c r="W25" s="85"/>
    </row>
    <row r="26" spans="1:27" ht="12.75">
      <c r="A26" s="64">
        <v>23</v>
      </c>
      <c r="B26" s="139" t="s">
        <v>23</v>
      </c>
      <c r="C26" s="65" t="s">
        <v>18</v>
      </c>
      <c r="D26" s="71" t="s">
        <v>21</v>
      </c>
      <c r="E26" s="71" t="s">
        <v>21</v>
      </c>
      <c r="F26" s="144" t="s">
        <v>182</v>
      </c>
      <c r="G26" s="111">
        <v>95</v>
      </c>
      <c r="H26" s="78">
        <v>57.8</v>
      </c>
      <c r="I26" s="78">
        <v>58.26</v>
      </c>
      <c r="J26" s="79">
        <f aca="true" t="shared" si="7" ref="J26:J57">H26+I26</f>
        <v>116.06</v>
      </c>
      <c r="K26" s="77">
        <v>96</v>
      </c>
      <c r="L26" s="77">
        <v>90</v>
      </c>
      <c r="M26" s="78">
        <v>64.32</v>
      </c>
      <c r="N26" s="79">
        <f aca="true" t="shared" si="8" ref="N26:N57">M26*1.5</f>
        <v>96.47999999999999</v>
      </c>
      <c r="O26" s="79">
        <f aca="true" t="shared" si="9" ref="O26:O57">G26+J26+K26+L26+N26</f>
        <v>493.53999999999996</v>
      </c>
      <c r="P26" s="78">
        <v>74.9</v>
      </c>
      <c r="Q26" s="78">
        <v>75.38</v>
      </c>
      <c r="R26" s="79">
        <f aca="true" t="shared" si="10" ref="R26:R57">P26+Q26</f>
        <v>150.28</v>
      </c>
      <c r="S26" s="78">
        <v>97.66</v>
      </c>
      <c r="T26" s="79">
        <f aca="true" t="shared" si="11" ref="T26:T57">S26*1.5</f>
        <v>146.49</v>
      </c>
      <c r="U26" s="78">
        <f aca="true" t="shared" si="12" ref="U26:U57">O26+R26+T26</f>
        <v>790.31</v>
      </c>
      <c r="V26" s="78">
        <f t="shared" si="0"/>
        <v>790.31</v>
      </c>
      <c r="W26" s="85"/>
      <c r="X26" s="61"/>
      <c r="Y26" s="62"/>
      <c r="Z26" s="62"/>
      <c r="AA26" s="62"/>
    </row>
    <row r="27" spans="1:27" ht="12.75">
      <c r="A27" s="64">
        <v>24</v>
      </c>
      <c r="B27" s="139" t="s">
        <v>27</v>
      </c>
      <c r="C27" s="65" t="s">
        <v>13</v>
      </c>
      <c r="D27" s="68" t="s">
        <v>21</v>
      </c>
      <c r="E27" s="68" t="s">
        <v>21</v>
      </c>
      <c r="F27" s="144" t="s">
        <v>182</v>
      </c>
      <c r="G27" s="111">
        <v>100</v>
      </c>
      <c r="H27" s="78">
        <v>52.9</v>
      </c>
      <c r="I27" s="78">
        <v>52.64</v>
      </c>
      <c r="J27" s="79">
        <f t="shared" si="7"/>
        <v>105.53999999999999</v>
      </c>
      <c r="K27" s="77">
        <v>92</v>
      </c>
      <c r="L27" s="77">
        <v>90</v>
      </c>
      <c r="M27" s="78">
        <v>66.12</v>
      </c>
      <c r="N27" s="79">
        <f t="shared" si="8"/>
        <v>99.18</v>
      </c>
      <c r="O27" s="79">
        <f t="shared" si="9"/>
        <v>486.71999999999997</v>
      </c>
      <c r="P27" s="78">
        <v>71.1</v>
      </c>
      <c r="Q27" s="78">
        <v>71.34</v>
      </c>
      <c r="R27" s="79">
        <f t="shared" si="10"/>
        <v>142.44</v>
      </c>
      <c r="S27" s="78">
        <v>0</v>
      </c>
      <c r="T27" s="79">
        <f t="shared" si="11"/>
        <v>0</v>
      </c>
      <c r="U27" s="78">
        <f t="shared" si="12"/>
        <v>629.16</v>
      </c>
      <c r="V27" s="78">
        <f t="shared" si="0"/>
        <v>629.16</v>
      </c>
      <c r="W27" s="85"/>
      <c r="X27" s="61"/>
      <c r="Y27" s="62"/>
      <c r="Z27" s="62"/>
      <c r="AA27" s="62"/>
    </row>
    <row r="28" spans="1:27" ht="12.75">
      <c r="A28" s="64">
        <v>25</v>
      </c>
      <c r="B28" s="139" t="s">
        <v>28</v>
      </c>
      <c r="C28" s="65" t="s">
        <v>25</v>
      </c>
      <c r="D28" s="71" t="s">
        <v>21</v>
      </c>
      <c r="E28" s="71" t="s">
        <v>21</v>
      </c>
      <c r="F28" s="144" t="s">
        <v>182</v>
      </c>
      <c r="G28" s="111">
        <v>85</v>
      </c>
      <c r="H28" s="78">
        <v>57.9</v>
      </c>
      <c r="I28" s="78">
        <v>56.6</v>
      </c>
      <c r="J28" s="79">
        <f t="shared" si="7"/>
        <v>114.5</v>
      </c>
      <c r="K28" s="77">
        <v>94</v>
      </c>
      <c r="L28" s="77">
        <v>90</v>
      </c>
      <c r="M28" s="78">
        <v>68.47</v>
      </c>
      <c r="N28" s="79">
        <f t="shared" si="8"/>
        <v>102.705</v>
      </c>
      <c r="O28" s="79">
        <f t="shared" si="9"/>
        <v>486.205</v>
      </c>
      <c r="P28" s="78">
        <v>63</v>
      </c>
      <c r="Q28" s="78">
        <v>61.08</v>
      </c>
      <c r="R28" s="79">
        <f t="shared" si="10"/>
        <v>124.08</v>
      </c>
      <c r="S28" s="78">
        <v>86.74</v>
      </c>
      <c r="T28" s="79">
        <f t="shared" si="11"/>
        <v>130.10999999999999</v>
      </c>
      <c r="U28" s="78">
        <f t="shared" si="12"/>
        <v>740.395</v>
      </c>
      <c r="V28" s="78">
        <f t="shared" si="0"/>
        <v>740.395</v>
      </c>
      <c r="W28" s="85"/>
      <c r="X28" s="61"/>
      <c r="Y28" s="62"/>
      <c r="Z28" s="62"/>
      <c r="AA28" s="62"/>
    </row>
    <row r="29" spans="1:27" ht="12.75">
      <c r="A29" s="64">
        <v>26</v>
      </c>
      <c r="B29" s="139" t="s">
        <v>68</v>
      </c>
      <c r="C29" s="65" t="s">
        <v>86</v>
      </c>
      <c r="D29" s="71" t="s">
        <v>21</v>
      </c>
      <c r="E29" s="71" t="s">
        <v>21</v>
      </c>
      <c r="F29" s="144" t="s">
        <v>182</v>
      </c>
      <c r="G29" s="111">
        <v>100</v>
      </c>
      <c r="H29" s="78">
        <v>58.46</v>
      </c>
      <c r="I29" s="78">
        <v>56.04</v>
      </c>
      <c r="J29" s="79">
        <f t="shared" si="7"/>
        <v>114.5</v>
      </c>
      <c r="K29" s="77">
        <v>88</v>
      </c>
      <c r="L29" s="77">
        <v>95</v>
      </c>
      <c r="M29" s="78">
        <v>72.41</v>
      </c>
      <c r="N29" s="79">
        <f t="shared" si="8"/>
        <v>108.615</v>
      </c>
      <c r="O29" s="79">
        <f t="shared" si="9"/>
        <v>506.115</v>
      </c>
      <c r="P29" s="78">
        <v>76.94</v>
      </c>
      <c r="Q29" s="78">
        <v>77.06</v>
      </c>
      <c r="R29" s="79">
        <f t="shared" si="10"/>
        <v>154</v>
      </c>
      <c r="S29" s="78">
        <v>91.8</v>
      </c>
      <c r="T29" s="79">
        <f t="shared" si="11"/>
        <v>137.7</v>
      </c>
      <c r="U29" s="78">
        <f t="shared" si="12"/>
        <v>797.815</v>
      </c>
      <c r="V29" s="78">
        <f t="shared" si="0"/>
        <v>797.815</v>
      </c>
      <c r="W29" s="85"/>
      <c r="X29" s="61"/>
      <c r="Y29" s="62"/>
      <c r="Z29" s="62"/>
      <c r="AA29" s="62"/>
    </row>
    <row r="30" spans="1:27" ht="12.75">
      <c r="A30" s="64">
        <v>27</v>
      </c>
      <c r="B30" s="139" t="s">
        <v>178</v>
      </c>
      <c r="C30" s="65" t="s">
        <v>86</v>
      </c>
      <c r="D30" s="70" t="s">
        <v>21</v>
      </c>
      <c r="E30" s="71" t="s">
        <v>21</v>
      </c>
      <c r="F30" s="144" t="s">
        <v>182</v>
      </c>
      <c r="G30" s="111">
        <v>95</v>
      </c>
      <c r="H30" s="78">
        <v>53.8</v>
      </c>
      <c r="I30" s="78">
        <v>53.7</v>
      </c>
      <c r="J30" s="79">
        <f t="shared" si="7"/>
        <v>107.5</v>
      </c>
      <c r="K30" s="77">
        <v>100</v>
      </c>
      <c r="L30" s="77">
        <v>80</v>
      </c>
      <c r="M30" s="78">
        <v>66.56</v>
      </c>
      <c r="N30" s="79">
        <f t="shared" si="8"/>
        <v>99.84</v>
      </c>
      <c r="O30" s="79">
        <f t="shared" si="9"/>
        <v>482.34000000000003</v>
      </c>
      <c r="P30" s="78">
        <v>68.04</v>
      </c>
      <c r="Q30" s="78">
        <v>67</v>
      </c>
      <c r="R30" s="79">
        <f t="shared" si="10"/>
        <v>135.04000000000002</v>
      </c>
      <c r="S30" s="78">
        <v>78.33</v>
      </c>
      <c r="T30" s="79">
        <f t="shared" si="11"/>
        <v>117.495</v>
      </c>
      <c r="U30" s="78">
        <f t="shared" si="12"/>
        <v>734.8750000000001</v>
      </c>
      <c r="V30" s="78">
        <f t="shared" si="0"/>
        <v>734.8750000000001</v>
      </c>
      <c r="W30" s="86"/>
      <c r="X30" s="61"/>
      <c r="Y30" s="62"/>
      <c r="Z30" s="62"/>
      <c r="AA30" s="62"/>
    </row>
    <row r="31" spans="1:27" ht="12.75">
      <c r="A31" s="64">
        <v>28</v>
      </c>
      <c r="B31" s="139" t="s">
        <v>155</v>
      </c>
      <c r="C31" s="65" t="s">
        <v>61</v>
      </c>
      <c r="D31" s="70" t="s">
        <v>21</v>
      </c>
      <c r="E31" s="71" t="s">
        <v>21</v>
      </c>
      <c r="F31" s="144" t="s">
        <v>182</v>
      </c>
      <c r="G31" s="111">
        <v>95</v>
      </c>
      <c r="H31" s="78">
        <v>54.9</v>
      </c>
      <c r="I31" s="78">
        <v>52.68</v>
      </c>
      <c r="J31" s="79">
        <f t="shared" si="7"/>
        <v>107.58</v>
      </c>
      <c r="K31" s="77">
        <v>98</v>
      </c>
      <c r="L31" s="77">
        <v>100</v>
      </c>
      <c r="M31" s="78">
        <v>70.23</v>
      </c>
      <c r="N31" s="79">
        <f t="shared" si="8"/>
        <v>105.345</v>
      </c>
      <c r="O31" s="79">
        <f t="shared" si="9"/>
        <v>505.92499999999995</v>
      </c>
      <c r="P31" s="78">
        <v>71.22</v>
      </c>
      <c r="Q31" s="78">
        <v>76.17</v>
      </c>
      <c r="R31" s="79">
        <f t="shared" si="10"/>
        <v>147.39</v>
      </c>
      <c r="S31" s="78">
        <v>87.75</v>
      </c>
      <c r="T31" s="79">
        <f t="shared" si="11"/>
        <v>131.625</v>
      </c>
      <c r="U31" s="78">
        <f t="shared" si="12"/>
        <v>784.9399999999999</v>
      </c>
      <c r="V31" s="78">
        <f t="shared" si="0"/>
        <v>784.9399999999999</v>
      </c>
      <c r="W31" s="85"/>
      <c r="X31" s="61"/>
      <c r="Y31" s="62"/>
      <c r="Z31" s="62"/>
      <c r="AA31" s="62"/>
    </row>
    <row r="32" spans="1:27" ht="12.75">
      <c r="A32" s="64">
        <v>30</v>
      </c>
      <c r="B32" s="139" t="s">
        <v>99</v>
      </c>
      <c r="C32" s="65" t="s">
        <v>95</v>
      </c>
      <c r="D32" s="70" t="s">
        <v>21</v>
      </c>
      <c r="E32" s="71" t="s">
        <v>21</v>
      </c>
      <c r="F32" s="144" t="s">
        <v>182</v>
      </c>
      <c r="G32" s="111">
        <v>100</v>
      </c>
      <c r="H32" s="78">
        <v>59.72</v>
      </c>
      <c r="I32" s="78">
        <v>57.46</v>
      </c>
      <c r="J32" s="79">
        <f t="shared" si="7"/>
        <v>117.18</v>
      </c>
      <c r="K32" s="77">
        <v>96</v>
      </c>
      <c r="L32" s="77">
        <v>85</v>
      </c>
      <c r="M32" s="78">
        <v>70.32</v>
      </c>
      <c r="N32" s="79">
        <f t="shared" si="8"/>
        <v>105.47999999999999</v>
      </c>
      <c r="O32" s="79">
        <f t="shared" si="9"/>
        <v>503.65999999999997</v>
      </c>
      <c r="P32" s="78">
        <v>77.14</v>
      </c>
      <c r="Q32" s="78">
        <v>83.46</v>
      </c>
      <c r="R32" s="79">
        <f t="shared" si="10"/>
        <v>160.6</v>
      </c>
      <c r="S32" s="78">
        <v>90.24</v>
      </c>
      <c r="T32" s="79">
        <f t="shared" si="11"/>
        <v>135.35999999999999</v>
      </c>
      <c r="U32" s="78">
        <f t="shared" si="12"/>
        <v>799.62</v>
      </c>
      <c r="V32" s="78">
        <f t="shared" si="0"/>
        <v>799.62</v>
      </c>
      <c r="W32" s="86"/>
      <c r="X32" s="61"/>
      <c r="Y32" s="97"/>
      <c r="Z32" s="62"/>
      <c r="AA32" s="98"/>
    </row>
    <row r="33" spans="1:27" ht="12.75">
      <c r="A33" s="64">
        <v>31</v>
      </c>
      <c r="B33" s="139" t="s">
        <v>160</v>
      </c>
      <c r="C33" s="65" t="s">
        <v>22</v>
      </c>
      <c r="D33" s="70" t="s">
        <v>21</v>
      </c>
      <c r="E33" s="71" t="s">
        <v>21</v>
      </c>
      <c r="F33" s="144" t="s">
        <v>182</v>
      </c>
      <c r="G33" s="111">
        <v>100</v>
      </c>
      <c r="H33" s="78">
        <v>55.24</v>
      </c>
      <c r="I33" s="78">
        <v>53.04</v>
      </c>
      <c r="J33" s="79">
        <f t="shared" si="7"/>
        <v>108.28</v>
      </c>
      <c r="K33" s="77">
        <v>86</v>
      </c>
      <c r="L33" s="77">
        <v>100</v>
      </c>
      <c r="M33" s="78">
        <v>66.35</v>
      </c>
      <c r="N33" s="79">
        <f t="shared" si="8"/>
        <v>99.52499999999999</v>
      </c>
      <c r="O33" s="79">
        <f t="shared" si="9"/>
        <v>493.80499999999995</v>
      </c>
      <c r="P33" s="78">
        <v>71.05</v>
      </c>
      <c r="Q33" s="78">
        <v>78</v>
      </c>
      <c r="R33" s="79">
        <f t="shared" si="10"/>
        <v>149.05</v>
      </c>
      <c r="S33" s="78">
        <v>82.08</v>
      </c>
      <c r="T33" s="79">
        <f t="shared" si="11"/>
        <v>123.12</v>
      </c>
      <c r="U33" s="78">
        <f t="shared" si="12"/>
        <v>765.975</v>
      </c>
      <c r="V33" s="78">
        <f t="shared" si="0"/>
        <v>765.975</v>
      </c>
      <c r="W33" s="85"/>
      <c r="X33" s="66"/>
      <c r="Y33" s="62"/>
      <c r="Z33" s="62"/>
      <c r="AA33" s="62"/>
    </row>
    <row r="34" spans="1:27" ht="12.75">
      <c r="A34" s="64">
        <v>32</v>
      </c>
      <c r="B34" s="139" t="s">
        <v>153</v>
      </c>
      <c r="C34" s="65" t="s">
        <v>104</v>
      </c>
      <c r="D34" s="65" t="s">
        <v>21</v>
      </c>
      <c r="E34" s="68" t="s">
        <v>151</v>
      </c>
      <c r="F34" s="144" t="s">
        <v>182</v>
      </c>
      <c r="G34" s="111">
        <v>100</v>
      </c>
      <c r="H34" s="78">
        <v>50.64</v>
      </c>
      <c r="I34" s="78">
        <v>50</v>
      </c>
      <c r="J34" s="79">
        <f t="shared" si="7"/>
        <v>100.64</v>
      </c>
      <c r="K34" s="77">
        <v>92</v>
      </c>
      <c r="L34" s="77">
        <v>80</v>
      </c>
      <c r="M34" s="78">
        <v>0</v>
      </c>
      <c r="N34" s="79">
        <f t="shared" si="8"/>
        <v>0</v>
      </c>
      <c r="O34" s="79">
        <f t="shared" si="9"/>
        <v>372.64</v>
      </c>
      <c r="P34" s="78">
        <v>58.38</v>
      </c>
      <c r="Q34" s="78">
        <v>58.68</v>
      </c>
      <c r="R34" s="79">
        <f t="shared" si="10"/>
        <v>117.06</v>
      </c>
      <c r="S34" s="78">
        <v>89.84</v>
      </c>
      <c r="T34" s="79">
        <f t="shared" si="11"/>
        <v>134.76</v>
      </c>
      <c r="U34" s="78">
        <f t="shared" si="12"/>
        <v>624.46</v>
      </c>
      <c r="V34" s="78">
        <f t="shared" si="0"/>
        <v>624.46</v>
      </c>
      <c r="W34" s="85"/>
      <c r="X34" s="61"/>
      <c r="Y34" s="62"/>
      <c r="Z34" s="62"/>
      <c r="AA34" s="62"/>
    </row>
    <row r="35" spans="1:27" ht="12.75">
      <c r="A35" s="64">
        <v>33</v>
      </c>
      <c r="B35" s="139" t="s">
        <v>19</v>
      </c>
      <c r="C35" s="65" t="s">
        <v>20</v>
      </c>
      <c r="D35" s="65" t="s">
        <v>21</v>
      </c>
      <c r="E35" s="68" t="s">
        <v>21</v>
      </c>
      <c r="F35" s="144" t="s">
        <v>182</v>
      </c>
      <c r="G35" s="111">
        <v>85</v>
      </c>
      <c r="H35" s="78">
        <v>56.56</v>
      </c>
      <c r="I35" s="78">
        <v>55.6</v>
      </c>
      <c r="J35" s="79">
        <f t="shared" si="7"/>
        <v>112.16</v>
      </c>
      <c r="K35" s="77">
        <v>94</v>
      </c>
      <c r="L35" s="77">
        <v>95</v>
      </c>
      <c r="M35" s="78">
        <v>74.38</v>
      </c>
      <c r="N35" s="79">
        <f t="shared" si="8"/>
        <v>111.57</v>
      </c>
      <c r="O35" s="79">
        <f t="shared" si="9"/>
        <v>497.72999999999996</v>
      </c>
      <c r="P35" s="78">
        <v>68.9</v>
      </c>
      <c r="Q35" s="78">
        <v>71.34</v>
      </c>
      <c r="R35" s="79">
        <f t="shared" si="10"/>
        <v>140.24</v>
      </c>
      <c r="S35" s="78">
        <v>89.92</v>
      </c>
      <c r="T35" s="79">
        <f t="shared" si="11"/>
        <v>134.88</v>
      </c>
      <c r="U35" s="78">
        <f t="shared" si="12"/>
        <v>772.85</v>
      </c>
      <c r="V35" s="78">
        <f t="shared" si="0"/>
        <v>772.85</v>
      </c>
      <c r="W35" s="85"/>
      <c r="X35" s="66"/>
      <c r="Y35" s="62"/>
      <c r="Z35" s="62"/>
      <c r="AA35" s="62"/>
    </row>
    <row r="36" spans="1:27" ht="12.75">
      <c r="A36" s="64">
        <v>34</v>
      </c>
      <c r="B36" s="139" t="s">
        <v>105</v>
      </c>
      <c r="C36" s="65" t="s">
        <v>13</v>
      </c>
      <c r="D36" s="65" t="s">
        <v>21</v>
      </c>
      <c r="E36" s="68" t="s">
        <v>21</v>
      </c>
      <c r="F36" s="144" t="s">
        <v>182</v>
      </c>
      <c r="G36" s="111">
        <v>100</v>
      </c>
      <c r="H36" s="78">
        <v>54.16</v>
      </c>
      <c r="I36" s="78">
        <v>53.18</v>
      </c>
      <c r="J36" s="79">
        <f t="shared" si="7"/>
        <v>107.34</v>
      </c>
      <c r="K36" s="77">
        <v>94</v>
      </c>
      <c r="L36" s="77">
        <v>75</v>
      </c>
      <c r="M36" s="78">
        <v>70.55</v>
      </c>
      <c r="N36" s="79">
        <f t="shared" si="8"/>
        <v>105.82499999999999</v>
      </c>
      <c r="O36" s="79">
        <f t="shared" si="9"/>
        <v>482.165</v>
      </c>
      <c r="P36" s="78">
        <v>55</v>
      </c>
      <c r="Q36" s="78">
        <v>59.94</v>
      </c>
      <c r="R36" s="79">
        <f t="shared" si="10"/>
        <v>114.94</v>
      </c>
      <c r="S36" s="78">
        <v>88.86</v>
      </c>
      <c r="T36" s="79">
        <f t="shared" si="11"/>
        <v>133.29</v>
      </c>
      <c r="U36" s="78">
        <f t="shared" si="12"/>
        <v>730.395</v>
      </c>
      <c r="V36" s="78">
        <f t="shared" si="0"/>
        <v>730.395</v>
      </c>
      <c r="W36" s="86"/>
      <c r="X36" s="61"/>
      <c r="Y36" s="62"/>
      <c r="Z36" s="62"/>
      <c r="AA36" s="62"/>
    </row>
    <row r="37" spans="1:27" ht="12.75">
      <c r="A37" s="64">
        <v>35</v>
      </c>
      <c r="B37" s="139" t="s">
        <v>58</v>
      </c>
      <c r="C37" s="65" t="s">
        <v>57</v>
      </c>
      <c r="D37" s="65" t="s">
        <v>21</v>
      </c>
      <c r="E37" s="68" t="s">
        <v>21</v>
      </c>
      <c r="F37" s="144" t="s">
        <v>182</v>
      </c>
      <c r="G37" s="111">
        <v>100</v>
      </c>
      <c r="H37" s="78">
        <v>48.44</v>
      </c>
      <c r="I37" s="78">
        <v>48.46</v>
      </c>
      <c r="J37" s="79">
        <f t="shared" si="7"/>
        <v>96.9</v>
      </c>
      <c r="K37" s="77">
        <v>90</v>
      </c>
      <c r="L37" s="77">
        <v>80</v>
      </c>
      <c r="M37" s="78">
        <v>68.52</v>
      </c>
      <c r="N37" s="79">
        <f t="shared" si="8"/>
        <v>102.78</v>
      </c>
      <c r="O37" s="79">
        <f t="shared" si="9"/>
        <v>469.67999999999995</v>
      </c>
      <c r="P37" s="78">
        <v>60.79</v>
      </c>
      <c r="Q37" s="78">
        <v>61.04</v>
      </c>
      <c r="R37" s="79">
        <f t="shared" si="10"/>
        <v>121.83</v>
      </c>
      <c r="S37" s="78">
        <v>85.63</v>
      </c>
      <c r="T37" s="79">
        <f t="shared" si="11"/>
        <v>128.445</v>
      </c>
      <c r="U37" s="78">
        <f t="shared" si="12"/>
        <v>719.9549999999999</v>
      </c>
      <c r="V37" s="78">
        <f t="shared" si="0"/>
        <v>719.9549999999999</v>
      </c>
      <c r="W37" s="85"/>
      <c r="X37" s="66"/>
      <c r="Y37" s="62"/>
      <c r="Z37" s="62"/>
      <c r="AA37" s="62"/>
    </row>
    <row r="38" spans="1:24" ht="12.75">
      <c r="A38" s="64">
        <v>36</v>
      </c>
      <c r="B38" s="139" t="s">
        <v>212</v>
      </c>
      <c r="C38" s="65" t="s">
        <v>123</v>
      </c>
      <c r="D38" s="65" t="s">
        <v>30</v>
      </c>
      <c r="E38" s="68" t="s">
        <v>21</v>
      </c>
      <c r="F38" s="113" t="s">
        <v>182</v>
      </c>
      <c r="G38" s="111">
        <v>90</v>
      </c>
      <c r="H38" s="78">
        <v>53.1</v>
      </c>
      <c r="I38" s="78">
        <v>50.62</v>
      </c>
      <c r="J38" s="79">
        <f t="shared" si="7"/>
        <v>103.72</v>
      </c>
      <c r="K38" s="77">
        <v>96</v>
      </c>
      <c r="L38" s="77">
        <v>90</v>
      </c>
      <c r="M38" s="78">
        <v>72.54</v>
      </c>
      <c r="N38" s="79">
        <f t="shared" si="8"/>
        <v>108.81</v>
      </c>
      <c r="O38" s="79">
        <f t="shared" si="9"/>
        <v>488.53000000000003</v>
      </c>
      <c r="P38" s="78">
        <v>60.2</v>
      </c>
      <c r="Q38" s="78">
        <v>62.65</v>
      </c>
      <c r="R38" s="79">
        <f t="shared" si="10"/>
        <v>122.85</v>
      </c>
      <c r="S38" s="78">
        <v>93.68</v>
      </c>
      <c r="T38" s="79">
        <f t="shared" si="11"/>
        <v>140.52</v>
      </c>
      <c r="U38" s="78">
        <f t="shared" si="12"/>
        <v>751.9</v>
      </c>
      <c r="V38" s="78">
        <f t="shared" si="0"/>
        <v>751.9</v>
      </c>
      <c r="W38" s="85"/>
      <c r="X38" s="66"/>
    </row>
    <row r="39" spans="1:27" ht="12.75">
      <c r="A39" s="64">
        <v>37</v>
      </c>
      <c r="B39" s="139" t="s">
        <v>55</v>
      </c>
      <c r="C39" s="70" t="s">
        <v>166</v>
      </c>
      <c r="D39" s="65" t="s">
        <v>21</v>
      </c>
      <c r="E39" s="68" t="s">
        <v>21</v>
      </c>
      <c r="F39" s="144" t="s">
        <v>182</v>
      </c>
      <c r="G39" s="111">
        <v>90</v>
      </c>
      <c r="H39" s="78">
        <v>52.06</v>
      </c>
      <c r="I39" s="78">
        <v>51.9</v>
      </c>
      <c r="J39" s="79">
        <f t="shared" si="7"/>
        <v>103.96000000000001</v>
      </c>
      <c r="K39" s="77">
        <v>92</v>
      </c>
      <c r="L39" s="77">
        <v>95</v>
      </c>
      <c r="M39" s="78">
        <v>68.22</v>
      </c>
      <c r="N39" s="79">
        <f t="shared" si="8"/>
        <v>102.33</v>
      </c>
      <c r="O39" s="79">
        <f t="shared" si="9"/>
        <v>483.29</v>
      </c>
      <c r="P39" s="78">
        <v>73.96</v>
      </c>
      <c r="Q39" s="78">
        <v>72.16</v>
      </c>
      <c r="R39" s="79">
        <f t="shared" si="10"/>
        <v>146.12</v>
      </c>
      <c r="S39" s="78">
        <v>86.15</v>
      </c>
      <c r="T39" s="79">
        <f t="shared" si="11"/>
        <v>129.22500000000002</v>
      </c>
      <c r="U39" s="78">
        <f t="shared" si="12"/>
        <v>758.6350000000001</v>
      </c>
      <c r="V39" s="78">
        <f t="shared" si="0"/>
        <v>758.6350000000001</v>
      </c>
      <c r="W39" s="86"/>
      <c r="X39" s="61"/>
      <c r="Y39" s="62"/>
      <c r="Z39" s="62"/>
      <c r="AA39" s="62"/>
    </row>
    <row r="40" spans="1:23" ht="12.75">
      <c r="A40" s="64">
        <v>38</v>
      </c>
      <c r="B40" s="139" t="s">
        <v>216</v>
      </c>
      <c r="C40" s="65" t="s">
        <v>217</v>
      </c>
      <c r="D40" s="65"/>
      <c r="E40" s="68" t="s">
        <v>21</v>
      </c>
      <c r="F40" s="113" t="s">
        <v>182</v>
      </c>
      <c r="G40" s="111">
        <v>90</v>
      </c>
      <c r="H40" s="78">
        <v>56.3</v>
      </c>
      <c r="I40" s="78">
        <v>53.88</v>
      </c>
      <c r="J40" s="79">
        <f t="shared" si="7"/>
        <v>110.18</v>
      </c>
      <c r="K40" s="77">
        <v>96</v>
      </c>
      <c r="L40" s="77">
        <v>95</v>
      </c>
      <c r="M40" s="78">
        <v>0</v>
      </c>
      <c r="N40" s="79">
        <f t="shared" si="8"/>
        <v>0</v>
      </c>
      <c r="O40" s="79">
        <f t="shared" si="9"/>
        <v>391.18</v>
      </c>
      <c r="P40" s="78">
        <v>81.64</v>
      </c>
      <c r="Q40" s="78">
        <v>78.18</v>
      </c>
      <c r="R40" s="79">
        <f t="shared" si="10"/>
        <v>159.82</v>
      </c>
      <c r="S40" s="78">
        <v>91.05</v>
      </c>
      <c r="T40" s="79">
        <f t="shared" si="11"/>
        <v>136.575</v>
      </c>
      <c r="U40" s="78">
        <f t="shared" si="12"/>
        <v>687.575</v>
      </c>
      <c r="V40" s="78">
        <f t="shared" si="0"/>
        <v>687.575</v>
      </c>
      <c r="W40" s="85"/>
    </row>
    <row r="41" spans="1:27" s="62" customFormat="1" ht="12.75">
      <c r="A41" s="64">
        <v>39</v>
      </c>
      <c r="B41" s="139" t="s">
        <v>211</v>
      </c>
      <c r="C41" s="65" t="s">
        <v>123</v>
      </c>
      <c r="D41" s="65"/>
      <c r="E41" s="65" t="s">
        <v>21</v>
      </c>
      <c r="F41" s="113" t="s">
        <v>182</v>
      </c>
      <c r="G41" s="111">
        <v>100</v>
      </c>
      <c r="H41" s="78">
        <v>55.02</v>
      </c>
      <c r="I41" s="78">
        <v>55.65</v>
      </c>
      <c r="J41" s="79">
        <f t="shared" si="7"/>
        <v>110.67</v>
      </c>
      <c r="K41" s="77">
        <v>88</v>
      </c>
      <c r="L41" s="77">
        <v>85</v>
      </c>
      <c r="M41" s="78">
        <v>68.82</v>
      </c>
      <c r="N41" s="79">
        <f t="shared" si="8"/>
        <v>103.22999999999999</v>
      </c>
      <c r="O41" s="79">
        <f t="shared" si="9"/>
        <v>486.9</v>
      </c>
      <c r="P41" s="78">
        <v>51.53</v>
      </c>
      <c r="Q41" s="78">
        <v>52.25</v>
      </c>
      <c r="R41" s="79">
        <f t="shared" si="10"/>
        <v>103.78</v>
      </c>
      <c r="S41" s="78">
        <v>48.1</v>
      </c>
      <c r="T41" s="79">
        <f t="shared" si="11"/>
        <v>72.15</v>
      </c>
      <c r="U41" s="78">
        <f t="shared" si="12"/>
        <v>662.8299999999999</v>
      </c>
      <c r="V41" s="78">
        <f t="shared" si="0"/>
        <v>662.8299999999999</v>
      </c>
      <c r="W41" s="85"/>
      <c r="X41" s="66"/>
      <c r="Y41" s="60"/>
      <c r="Z41" s="60"/>
      <c r="AA41" s="60"/>
    </row>
    <row r="42" spans="1:24" ht="12.75">
      <c r="A42" s="64">
        <v>40</v>
      </c>
      <c r="B42" s="139" t="s">
        <v>85</v>
      </c>
      <c r="C42" s="69" t="s">
        <v>86</v>
      </c>
      <c r="D42" s="65" t="s">
        <v>6</v>
      </c>
      <c r="E42" s="68" t="s">
        <v>6</v>
      </c>
      <c r="F42" s="113" t="s">
        <v>140</v>
      </c>
      <c r="G42" s="111">
        <v>75</v>
      </c>
      <c r="H42" s="78">
        <v>30.58</v>
      </c>
      <c r="I42" s="78">
        <v>30.65</v>
      </c>
      <c r="J42" s="79">
        <f t="shared" si="7"/>
        <v>61.23</v>
      </c>
      <c r="K42" s="77">
        <v>84</v>
      </c>
      <c r="L42" s="77">
        <v>70</v>
      </c>
      <c r="M42" s="78">
        <v>37.68</v>
      </c>
      <c r="N42" s="79">
        <f t="shared" si="8"/>
        <v>56.519999999999996</v>
      </c>
      <c r="O42" s="79">
        <f t="shared" si="9"/>
        <v>346.75</v>
      </c>
      <c r="P42" s="78"/>
      <c r="Q42" s="78"/>
      <c r="R42" s="79">
        <f t="shared" si="10"/>
        <v>0</v>
      </c>
      <c r="S42" s="78"/>
      <c r="T42" s="79">
        <f t="shared" si="11"/>
        <v>0</v>
      </c>
      <c r="U42" s="78">
        <f t="shared" si="12"/>
        <v>346.75</v>
      </c>
      <c r="V42" s="78">
        <f t="shared" si="0"/>
        <v>346.75</v>
      </c>
      <c r="W42" s="85"/>
      <c r="X42" s="59" t="s">
        <v>195</v>
      </c>
    </row>
    <row r="43" spans="1:23" ht="12.75">
      <c r="A43" s="64">
        <v>41</v>
      </c>
      <c r="B43" s="139" t="s">
        <v>63</v>
      </c>
      <c r="C43" s="65" t="s">
        <v>61</v>
      </c>
      <c r="D43" s="65" t="s">
        <v>6</v>
      </c>
      <c r="E43" s="68" t="s">
        <v>6</v>
      </c>
      <c r="F43" s="113" t="s">
        <v>140</v>
      </c>
      <c r="G43" s="111">
        <v>70</v>
      </c>
      <c r="H43" s="78">
        <v>34.5</v>
      </c>
      <c r="I43" s="78">
        <v>35.48</v>
      </c>
      <c r="J43" s="79">
        <f t="shared" si="7"/>
        <v>69.97999999999999</v>
      </c>
      <c r="K43" s="77">
        <v>94</v>
      </c>
      <c r="L43" s="77">
        <v>90</v>
      </c>
      <c r="M43" s="78">
        <v>56.32</v>
      </c>
      <c r="N43" s="79">
        <f t="shared" si="8"/>
        <v>84.48</v>
      </c>
      <c r="O43" s="79">
        <f t="shared" si="9"/>
        <v>408.46000000000004</v>
      </c>
      <c r="P43" s="78"/>
      <c r="Q43" s="78"/>
      <c r="R43" s="79">
        <f t="shared" si="10"/>
        <v>0</v>
      </c>
      <c r="S43" s="78"/>
      <c r="T43" s="79">
        <f t="shared" si="11"/>
        <v>0</v>
      </c>
      <c r="U43" s="78">
        <f t="shared" si="12"/>
        <v>408.46000000000004</v>
      </c>
      <c r="V43" s="78">
        <f t="shared" si="0"/>
        <v>408.46000000000004</v>
      </c>
      <c r="W43" s="85"/>
    </row>
    <row r="44" spans="1:27" ht="12.75">
      <c r="A44" s="64">
        <v>42</v>
      </c>
      <c r="B44" s="139" t="s">
        <v>224</v>
      </c>
      <c r="C44" s="65" t="s">
        <v>193</v>
      </c>
      <c r="D44" s="65"/>
      <c r="E44" s="68" t="s">
        <v>6</v>
      </c>
      <c r="F44" s="113" t="s">
        <v>140</v>
      </c>
      <c r="G44" s="111">
        <v>5</v>
      </c>
      <c r="H44" s="78">
        <v>28.53</v>
      </c>
      <c r="I44" s="78">
        <v>29.25</v>
      </c>
      <c r="J44" s="79">
        <f t="shared" si="7"/>
        <v>57.78</v>
      </c>
      <c r="K44" s="77">
        <v>46</v>
      </c>
      <c r="L44" s="77">
        <v>35</v>
      </c>
      <c r="M44" s="78">
        <v>36.78</v>
      </c>
      <c r="N44" s="79">
        <f t="shared" si="8"/>
        <v>55.17</v>
      </c>
      <c r="O44" s="79">
        <f t="shared" si="9"/>
        <v>198.95</v>
      </c>
      <c r="P44" s="78"/>
      <c r="Q44" s="78"/>
      <c r="R44" s="79">
        <f t="shared" si="10"/>
        <v>0</v>
      </c>
      <c r="S44" s="78"/>
      <c r="T44" s="79">
        <f t="shared" si="11"/>
        <v>0</v>
      </c>
      <c r="U44" s="78">
        <f t="shared" si="12"/>
        <v>198.95</v>
      </c>
      <c r="V44" s="78"/>
      <c r="W44" s="85"/>
      <c r="X44" s="66"/>
      <c r="Y44" s="62"/>
      <c r="Z44" s="62"/>
      <c r="AA44" s="62"/>
    </row>
    <row r="45" spans="1:27" ht="12.75">
      <c r="A45" s="64">
        <v>43</v>
      </c>
      <c r="B45" s="139" t="s">
        <v>73</v>
      </c>
      <c r="C45" s="65" t="s">
        <v>95</v>
      </c>
      <c r="D45" s="65"/>
      <c r="E45" s="68" t="s">
        <v>6</v>
      </c>
      <c r="F45" s="113"/>
      <c r="G45" s="111">
        <v>75</v>
      </c>
      <c r="H45" s="78">
        <v>27.68</v>
      </c>
      <c r="I45" s="78">
        <v>28.06</v>
      </c>
      <c r="J45" s="79">
        <f t="shared" si="7"/>
        <v>55.739999999999995</v>
      </c>
      <c r="K45" s="77">
        <v>74</v>
      </c>
      <c r="L45" s="77">
        <v>50</v>
      </c>
      <c r="M45" s="78">
        <v>36.14</v>
      </c>
      <c r="N45" s="79">
        <f t="shared" si="8"/>
        <v>54.21</v>
      </c>
      <c r="O45" s="79">
        <f t="shared" si="9"/>
        <v>308.95</v>
      </c>
      <c r="P45" s="78"/>
      <c r="Q45" s="78"/>
      <c r="R45" s="79">
        <f t="shared" si="10"/>
        <v>0</v>
      </c>
      <c r="S45" s="78"/>
      <c r="T45" s="79">
        <f t="shared" si="11"/>
        <v>0</v>
      </c>
      <c r="U45" s="78">
        <f t="shared" si="12"/>
        <v>308.95</v>
      </c>
      <c r="V45" s="78"/>
      <c r="W45" s="85"/>
      <c r="X45" s="66"/>
      <c r="Y45" s="62"/>
      <c r="Z45" s="62"/>
      <c r="AA45" s="62"/>
    </row>
    <row r="46" spans="1:24" ht="12.75">
      <c r="A46" s="64">
        <v>44</v>
      </c>
      <c r="B46" s="139" t="s">
        <v>8</v>
      </c>
      <c r="C46" s="65" t="s">
        <v>9</v>
      </c>
      <c r="D46" s="65" t="s">
        <v>6</v>
      </c>
      <c r="E46" s="65" t="s">
        <v>6</v>
      </c>
      <c r="F46" s="113" t="s">
        <v>140</v>
      </c>
      <c r="G46" s="111">
        <v>80</v>
      </c>
      <c r="H46" s="78">
        <v>38.94</v>
      </c>
      <c r="I46" s="78">
        <v>42.9</v>
      </c>
      <c r="J46" s="79">
        <f t="shared" si="7"/>
        <v>81.84</v>
      </c>
      <c r="K46" s="77">
        <v>70</v>
      </c>
      <c r="L46" s="77">
        <v>65</v>
      </c>
      <c r="M46" s="78">
        <v>61.42</v>
      </c>
      <c r="N46" s="79">
        <f t="shared" si="8"/>
        <v>92.13</v>
      </c>
      <c r="O46" s="79">
        <f t="shared" si="9"/>
        <v>388.97</v>
      </c>
      <c r="P46" s="78"/>
      <c r="Q46" s="78"/>
      <c r="R46" s="79">
        <f t="shared" si="10"/>
        <v>0</v>
      </c>
      <c r="S46" s="78"/>
      <c r="T46" s="79">
        <f t="shared" si="11"/>
        <v>0</v>
      </c>
      <c r="U46" s="78">
        <f t="shared" si="12"/>
        <v>388.97</v>
      </c>
      <c r="V46" s="78">
        <f aca="true" t="shared" si="13" ref="V46:V91">G46+J46+K46+L46+N46+R46+T46</f>
        <v>388.97</v>
      </c>
      <c r="W46" s="85"/>
      <c r="X46" s="59" t="s">
        <v>196</v>
      </c>
    </row>
    <row r="47" spans="1:27" ht="12.75">
      <c r="A47" s="64">
        <v>45</v>
      </c>
      <c r="B47" s="140" t="s">
        <v>65</v>
      </c>
      <c r="C47" s="70" t="s">
        <v>22</v>
      </c>
      <c r="D47" s="65" t="s">
        <v>6</v>
      </c>
      <c r="E47" s="65" t="s">
        <v>6</v>
      </c>
      <c r="F47" s="113" t="s">
        <v>140</v>
      </c>
      <c r="G47" s="111">
        <v>75</v>
      </c>
      <c r="H47" s="78">
        <v>30.27</v>
      </c>
      <c r="I47" s="78">
        <v>30.38</v>
      </c>
      <c r="J47" s="79">
        <f t="shared" si="7"/>
        <v>60.65</v>
      </c>
      <c r="K47" s="77">
        <v>78</v>
      </c>
      <c r="L47" s="77">
        <v>55</v>
      </c>
      <c r="M47" s="78">
        <v>33.24</v>
      </c>
      <c r="N47" s="79">
        <f t="shared" si="8"/>
        <v>49.86</v>
      </c>
      <c r="O47" s="79">
        <f t="shared" si="9"/>
        <v>318.51</v>
      </c>
      <c r="P47" s="78"/>
      <c r="Q47" s="78"/>
      <c r="R47" s="79">
        <f t="shared" si="10"/>
        <v>0</v>
      </c>
      <c r="S47" s="78"/>
      <c r="T47" s="79">
        <f t="shared" si="11"/>
        <v>0</v>
      </c>
      <c r="U47" s="78">
        <f t="shared" si="12"/>
        <v>318.51</v>
      </c>
      <c r="V47" s="78">
        <f t="shared" si="13"/>
        <v>318.51</v>
      </c>
      <c r="W47" s="85"/>
      <c r="X47" s="59" t="s">
        <v>196</v>
      </c>
      <c r="Y47" s="59"/>
      <c r="Z47" s="59"/>
      <c r="AA47" s="59"/>
    </row>
    <row r="48" spans="1:24" ht="12.75">
      <c r="A48" s="64">
        <v>46</v>
      </c>
      <c r="B48" s="139" t="s">
        <v>202</v>
      </c>
      <c r="C48" s="65" t="s">
        <v>86</v>
      </c>
      <c r="D48" s="65" t="s">
        <v>6</v>
      </c>
      <c r="E48" s="65" t="s">
        <v>6</v>
      </c>
      <c r="F48" s="113" t="s">
        <v>140</v>
      </c>
      <c r="G48" s="111">
        <v>60</v>
      </c>
      <c r="H48" s="78">
        <v>25.47</v>
      </c>
      <c r="I48" s="78">
        <v>26.04</v>
      </c>
      <c r="J48" s="79">
        <f t="shared" si="7"/>
        <v>51.51</v>
      </c>
      <c r="K48" s="77">
        <v>78</v>
      </c>
      <c r="L48" s="77">
        <v>55</v>
      </c>
      <c r="M48" s="78">
        <v>43.16</v>
      </c>
      <c r="N48" s="79">
        <f t="shared" si="8"/>
        <v>64.74</v>
      </c>
      <c r="O48" s="79">
        <f t="shared" si="9"/>
        <v>309.25</v>
      </c>
      <c r="P48" s="78"/>
      <c r="Q48" s="78"/>
      <c r="R48" s="79">
        <f t="shared" si="10"/>
        <v>0</v>
      </c>
      <c r="S48" s="78"/>
      <c r="T48" s="79">
        <f t="shared" si="11"/>
        <v>0</v>
      </c>
      <c r="U48" s="78">
        <f t="shared" si="12"/>
        <v>309.25</v>
      </c>
      <c r="V48" s="78">
        <f t="shared" si="13"/>
        <v>309.25</v>
      </c>
      <c r="W48" s="85"/>
      <c r="X48" s="150"/>
    </row>
    <row r="49" spans="1:24" ht="12.75">
      <c r="A49" s="64">
        <v>48</v>
      </c>
      <c r="B49" s="139" t="s">
        <v>201</v>
      </c>
      <c r="C49" s="65" t="s">
        <v>96</v>
      </c>
      <c r="D49" s="65" t="s">
        <v>6</v>
      </c>
      <c r="E49" s="65" t="s">
        <v>6</v>
      </c>
      <c r="F49" s="113" t="s">
        <v>140</v>
      </c>
      <c r="G49" s="111">
        <v>65</v>
      </c>
      <c r="H49" s="78">
        <v>35.6</v>
      </c>
      <c r="I49" s="78">
        <v>37.7</v>
      </c>
      <c r="J49" s="79">
        <f t="shared" si="7"/>
        <v>73.30000000000001</v>
      </c>
      <c r="K49" s="77">
        <v>78</v>
      </c>
      <c r="L49" s="77">
        <v>55</v>
      </c>
      <c r="M49" s="78">
        <v>48.56</v>
      </c>
      <c r="N49" s="79">
        <f t="shared" si="8"/>
        <v>72.84</v>
      </c>
      <c r="O49" s="79">
        <f t="shared" si="9"/>
        <v>344.14</v>
      </c>
      <c r="P49" s="78"/>
      <c r="Q49" s="78"/>
      <c r="R49" s="79">
        <f t="shared" si="10"/>
        <v>0</v>
      </c>
      <c r="S49" s="78"/>
      <c r="T49" s="79">
        <f t="shared" si="11"/>
        <v>0</v>
      </c>
      <c r="U49" s="78">
        <f t="shared" si="12"/>
        <v>344.14</v>
      </c>
      <c r="V49" s="78">
        <f t="shared" si="13"/>
        <v>344.14</v>
      </c>
      <c r="W49" s="85"/>
      <c r="X49" s="151" t="s">
        <v>163</v>
      </c>
    </row>
    <row r="50" spans="1:24" ht="12.75">
      <c r="A50" s="64">
        <v>49</v>
      </c>
      <c r="B50" s="140" t="s">
        <v>80</v>
      </c>
      <c r="C50" s="65" t="s">
        <v>13</v>
      </c>
      <c r="D50" s="65" t="s">
        <v>6</v>
      </c>
      <c r="E50" s="65" t="s">
        <v>6</v>
      </c>
      <c r="F50" s="113" t="s">
        <v>140</v>
      </c>
      <c r="G50" s="111">
        <v>30</v>
      </c>
      <c r="H50" s="78">
        <v>30.3</v>
      </c>
      <c r="I50" s="78">
        <v>31</v>
      </c>
      <c r="J50" s="79">
        <f t="shared" si="7"/>
        <v>61.3</v>
      </c>
      <c r="K50" s="77">
        <v>58</v>
      </c>
      <c r="L50" s="77">
        <v>60</v>
      </c>
      <c r="M50" s="78">
        <v>42.36</v>
      </c>
      <c r="N50" s="79">
        <f t="shared" si="8"/>
        <v>63.54</v>
      </c>
      <c r="O50" s="79">
        <f t="shared" si="9"/>
        <v>272.84000000000003</v>
      </c>
      <c r="P50" s="78"/>
      <c r="Q50" s="78"/>
      <c r="R50" s="79">
        <f t="shared" si="10"/>
        <v>0</v>
      </c>
      <c r="S50" s="78"/>
      <c r="T50" s="79">
        <f t="shared" si="11"/>
        <v>0</v>
      </c>
      <c r="U50" s="78">
        <f t="shared" si="12"/>
        <v>272.84000000000003</v>
      </c>
      <c r="V50" s="78">
        <f t="shared" si="13"/>
        <v>272.84000000000003</v>
      </c>
      <c r="W50" s="85"/>
      <c r="X50" s="151"/>
    </row>
    <row r="51" spans="1:23" ht="12.75">
      <c r="A51" s="64">
        <v>50</v>
      </c>
      <c r="B51" s="140" t="s">
        <v>87</v>
      </c>
      <c r="C51" s="65" t="s">
        <v>94</v>
      </c>
      <c r="D51" s="65"/>
      <c r="E51" s="65" t="s">
        <v>239</v>
      </c>
      <c r="F51" s="113"/>
      <c r="G51" s="111">
        <v>85</v>
      </c>
      <c r="H51" s="78">
        <v>35.46</v>
      </c>
      <c r="I51" s="78">
        <v>37.43</v>
      </c>
      <c r="J51" s="79">
        <f t="shared" si="7"/>
        <v>72.89</v>
      </c>
      <c r="K51" s="77">
        <v>84</v>
      </c>
      <c r="L51" s="77">
        <v>60</v>
      </c>
      <c r="M51" s="78">
        <v>52.46</v>
      </c>
      <c r="N51" s="79">
        <f t="shared" si="8"/>
        <v>78.69</v>
      </c>
      <c r="O51" s="79">
        <f t="shared" si="9"/>
        <v>380.58</v>
      </c>
      <c r="P51" s="78"/>
      <c r="Q51" s="78"/>
      <c r="R51" s="79">
        <f t="shared" si="10"/>
        <v>0</v>
      </c>
      <c r="S51" s="78"/>
      <c r="T51" s="79">
        <f t="shared" si="11"/>
        <v>0</v>
      </c>
      <c r="U51" s="78">
        <f t="shared" si="12"/>
        <v>380.58</v>
      </c>
      <c r="V51" s="78">
        <f t="shared" si="13"/>
        <v>380.58</v>
      </c>
      <c r="W51" s="85"/>
    </row>
    <row r="52" spans="1:23" ht="12.75">
      <c r="A52" s="64">
        <v>51</v>
      </c>
      <c r="B52" s="139" t="s">
        <v>205</v>
      </c>
      <c r="C52" s="65" t="s">
        <v>207</v>
      </c>
      <c r="D52" s="65"/>
      <c r="E52" s="65" t="s">
        <v>6</v>
      </c>
      <c r="F52" s="113" t="s">
        <v>140</v>
      </c>
      <c r="G52" s="111">
        <v>65</v>
      </c>
      <c r="H52" s="78">
        <v>28</v>
      </c>
      <c r="I52" s="78">
        <v>26.72</v>
      </c>
      <c r="J52" s="79">
        <f t="shared" si="7"/>
        <v>54.72</v>
      </c>
      <c r="K52" s="77">
        <v>54</v>
      </c>
      <c r="L52" s="77">
        <v>40</v>
      </c>
      <c r="M52" s="78">
        <v>51.14</v>
      </c>
      <c r="N52" s="79">
        <f t="shared" si="8"/>
        <v>76.71000000000001</v>
      </c>
      <c r="O52" s="79">
        <f t="shared" si="9"/>
        <v>290.43</v>
      </c>
      <c r="P52" s="78"/>
      <c r="Q52" s="78"/>
      <c r="R52" s="79">
        <f t="shared" si="10"/>
        <v>0</v>
      </c>
      <c r="S52" s="78"/>
      <c r="T52" s="79">
        <f t="shared" si="11"/>
        <v>0</v>
      </c>
      <c r="U52" s="78">
        <f t="shared" si="12"/>
        <v>290.43</v>
      </c>
      <c r="V52" s="78">
        <f t="shared" si="13"/>
        <v>290.43</v>
      </c>
      <c r="W52" s="85"/>
    </row>
    <row r="53" spans="1:24" ht="12.75">
      <c r="A53" s="64">
        <v>52</v>
      </c>
      <c r="B53" s="139" t="s">
        <v>88</v>
      </c>
      <c r="C53" s="65" t="s">
        <v>94</v>
      </c>
      <c r="D53" s="65" t="s">
        <v>6</v>
      </c>
      <c r="E53" s="65" t="s">
        <v>11</v>
      </c>
      <c r="F53" s="113" t="s">
        <v>140</v>
      </c>
      <c r="G53" s="111">
        <v>100</v>
      </c>
      <c r="H53" s="78">
        <v>42.67</v>
      </c>
      <c r="I53" s="78">
        <v>44.7</v>
      </c>
      <c r="J53" s="79">
        <f t="shared" si="7"/>
        <v>87.37</v>
      </c>
      <c r="K53" s="77">
        <v>90</v>
      </c>
      <c r="L53" s="77">
        <v>80</v>
      </c>
      <c r="M53" s="78">
        <v>64.34</v>
      </c>
      <c r="N53" s="79">
        <f t="shared" si="8"/>
        <v>96.51</v>
      </c>
      <c r="O53" s="79">
        <f t="shared" si="9"/>
        <v>453.88</v>
      </c>
      <c r="P53" s="78"/>
      <c r="Q53" s="78"/>
      <c r="R53" s="79">
        <f t="shared" si="10"/>
        <v>0</v>
      </c>
      <c r="S53" s="78"/>
      <c r="T53" s="79">
        <f t="shared" si="11"/>
        <v>0</v>
      </c>
      <c r="U53" s="78">
        <f t="shared" si="12"/>
        <v>453.88</v>
      </c>
      <c r="V53" s="78">
        <f t="shared" si="13"/>
        <v>453.88</v>
      </c>
      <c r="W53" s="85"/>
      <c r="X53" s="59" t="s">
        <v>162</v>
      </c>
    </row>
    <row r="54" spans="1:24" ht="12.75">
      <c r="A54" s="64">
        <v>53</v>
      </c>
      <c r="B54" s="141" t="s">
        <v>200</v>
      </c>
      <c r="C54" s="68" t="s">
        <v>94</v>
      </c>
      <c r="D54" s="65" t="s">
        <v>6</v>
      </c>
      <c r="E54" s="65" t="s">
        <v>6</v>
      </c>
      <c r="F54" s="113" t="s">
        <v>140</v>
      </c>
      <c r="G54" s="111">
        <v>75</v>
      </c>
      <c r="H54" s="78">
        <v>28.68</v>
      </c>
      <c r="I54" s="78">
        <v>37.38</v>
      </c>
      <c r="J54" s="79">
        <f t="shared" si="7"/>
        <v>66.06</v>
      </c>
      <c r="K54" s="77">
        <v>82</v>
      </c>
      <c r="L54" s="77">
        <v>50</v>
      </c>
      <c r="M54" s="78">
        <v>39.52</v>
      </c>
      <c r="N54" s="79">
        <f t="shared" si="8"/>
        <v>59.28</v>
      </c>
      <c r="O54" s="79">
        <f t="shared" si="9"/>
        <v>332.34000000000003</v>
      </c>
      <c r="P54" s="78"/>
      <c r="Q54" s="78"/>
      <c r="R54" s="79">
        <f t="shared" si="10"/>
        <v>0</v>
      </c>
      <c r="S54" s="78"/>
      <c r="T54" s="79">
        <f t="shared" si="11"/>
        <v>0</v>
      </c>
      <c r="U54" s="78">
        <f t="shared" si="12"/>
        <v>332.34000000000003</v>
      </c>
      <c r="V54" s="78">
        <f t="shared" si="13"/>
        <v>332.34000000000003</v>
      </c>
      <c r="W54" s="85"/>
      <c r="X54" s="59" t="s">
        <v>163</v>
      </c>
    </row>
    <row r="55" spans="1:24" ht="12.75">
      <c r="A55" s="64">
        <v>54</v>
      </c>
      <c r="B55" s="139" t="s">
        <v>210</v>
      </c>
      <c r="C55" s="65" t="s">
        <v>57</v>
      </c>
      <c r="D55" s="65" t="s">
        <v>30</v>
      </c>
      <c r="E55" s="65" t="s">
        <v>6</v>
      </c>
      <c r="F55" s="144" t="s">
        <v>140</v>
      </c>
      <c r="G55" s="111">
        <v>85</v>
      </c>
      <c r="H55" s="78">
        <v>34.2</v>
      </c>
      <c r="I55" s="78">
        <v>36.54</v>
      </c>
      <c r="J55" s="79">
        <f t="shared" si="7"/>
        <v>70.74000000000001</v>
      </c>
      <c r="K55" s="77">
        <v>92</v>
      </c>
      <c r="L55" s="77">
        <v>75</v>
      </c>
      <c r="M55" s="78">
        <v>56.22</v>
      </c>
      <c r="N55" s="79">
        <f t="shared" si="8"/>
        <v>84.33</v>
      </c>
      <c r="O55" s="79">
        <f t="shared" si="9"/>
        <v>407.07</v>
      </c>
      <c r="P55" s="78"/>
      <c r="Q55" s="78"/>
      <c r="R55" s="79">
        <f t="shared" si="10"/>
        <v>0</v>
      </c>
      <c r="S55" s="78"/>
      <c r="T55" s="79">
        <f t="shared" si="11"/>
        <v>0</v>
      </c>
      <c r="U55" s="78">
        <f t="shared" si="12"/>
        <v>407.07</v>
      </c>
      <c r="V55" s="78">
        <f t="shared" si="13"/>
        <v>407.07</v>
      </c>
      <c r="W55" s="85"/>
      <c r="X55" s="66"/>
    </row>
    <row r="56" spans="1:27" ht="12.75">
      <c r="A56" s="64">
        <v>56</v>
      </c>
      <c r="B56" s="139" t="s">
        <v>179</v>
      </c>
      <c r="C56" s="69" t="s">
        <v>123</v>
      </c>
      <c r="D56" s="65" t="s">
        <v>6</v>
      </c>
      <c r="E56" s="65" t="s">
        <v>6</v>
      </c>
      <c r="F56" s="113" t="s">
        <v>140</v>
      </c>
      <c r="G56" s="111">
        <v>75</v>
      </c>
      <c r="H56" s="78">
        <v>34.63</v>
      </c>
      <c r="I56" s="78">
        <v>35.44</v>
      </c>
      <c r="J56" s="79">
        <f t="shared" si="7"/>
        <v>70.07</v>
      </c>
      <c r="K56" s="77">
        <v>92</v>
      </c>
      <c r="L56" s="77">
        <v>80</v>
      </c>
      <c r="M56" s="78">
        <v>63.72</v>
      </c>
      <c r="N56" s="79">
        <f t="shared" si="8"/>
        <v>95.58</v>
      </c>
      <c r="O56" s="79">
        <f t="shared" si="9"/>
        <v>412.65</v>
      </c>
      <c r="P56" s="78"/>
      <c r="Q56" s="78"/>
      <c r="R56" s="79">
        <f t="shared" si="10"/>
        <v>0</v>
      </c>
      <c r="S56" s="78"/>
      <c r="T56" s="79">
        <f t="shared" si="11"/>
        <v>0</v>
      </c>
      <c r="U56" s="78">
        <f t="shared" si="12"/>
        <v>412.65</v>
      </c>
      <c r="V56" s="78">
        <f t="shared" si="13"/>
        <v>412.65</v>
      </c>
      <c r="W56" s="85"/>
      <c r="Y56" s="59"/>
      <c r="Z56" s="59"/>
      <c r="AA56" s="59"/>
    </row>
    <row r="57" spans="1:24" ht="12.75">
      <c r="A57" s="64">
        <v>57</v>
      </c>
      <c r="B57" s="140" t="s">
        <v>165</v>
      </c>
      <c r="C57" s="70" t="s">
        <v>166</v>
      </c>
      <c r="D57" s="65" t="s">
        <v>6</v>
      </c>
      <c r="E57" s="65" t="s">
        <v>6</v>
      </c>
      <c r="F57" s="113" t="s">
        <v>140</v>
      </c>
      <c r="G57" s="111">
        <v>70</v>
      </c>
      <c r="H57" s="78">
        <v>24</v>
      </c>
      <c r="I57" s="78">
        <v>30.04</v>
      </c>
      <c r="J57" s="79">
        <f t="shared" si="7"/>
        <v>54.04</v>
      </c>
      <c r="K57" s="77">
        <v>84</v>
      </c>
      <c r="L57" s="77">
        <v>40</v>
      </c>
      <c r="M57" s="78">
        <v>47.98</v>
      </c>
      <c r="N57" s="79">
        <f t="shared" si="8"/>
        <v>71.97</v>
      </c>
      <c r="O57" s="79">
        <f t="shared" si="9"/>
        <v>320.01</v>
      </c>
      <c r="P57" s="78"/>
      <c r="Q57" s="78"/>
      <c r="R57" s="79">
        <f t="shared" si="10"/>
        <v>0</v>
      </c>
      <c r="S57" s="78"/>
      <c r="T57" s="79">
        <f t="shared" si="11"/>
        <v>0</v>
      </c>
      <c r="U57" s="78">
        <f t="shared" si="12"/>
        <v>320.01</v>
      </c>
      <c r="V57" s="78">
        <f t="shared" si="13"/>
        <v>320.01</v>
      </c>
      <c r="W57" s="85"/>
      <c r="X57" s="59" t="s">
        <v>166</v>
      </c>
    </row>
    <row r="58" spans="1:23" ht="12.75">
      <c r="A58" s="64">
        <v>67</v>
      </c>
      <c r="B58" s="140" t="s">
        <v>90</v>
      </c>
      <c r="C58" s="70" t="s">
        <v>13</v>
      </c>
      <c r="D58" s="65"/>
      <c r="E58" s="65" t="s">
        <v>6</v>
      </c>
      <c r="F58" s="113"/>
      <c r="G58" s="111">
        <v>0</v>
      </c>
      <c r="H58" s="78">
        <v>0</v>
      </c>
      <c r="I58" s="78">
        <v>0</v>
      </c>
      <c r="J58" s="79">
        <f aca="true" t="shared" si="14" ref="J58:J86">H58+I58</f>
        <v>0</v>
      </c>
      <c r="K58" s="77">
        <v>78</v>
      </c>
      <c r="L58" s="77">
        <v>50</v>
      </c>
      <c r="M58" s="78">
        <v>39.7</v>
      </c>
      <c r="N58" s="79">
        <f aca="true" t="shared" si="15" ref="N58:N86">M58*1.5</f>
        <v>59.550000000000004</v>
      </c>
      <c r="O58" s="79">
        <f aca="true" t="shared" si="16" ref="O58:O86">G58+J58+K58+L58+N58</f>
        <v>187.55</v>
      </c>
      <c r="P58" s="78"/>
      <c r="Q58" s="78"/>
      <c r="R58" s="79">
        <f aca="true" t="shared" si="17" ref="R58:R86">P58+Q58</f>
        <v>0</v>
      </c>
      <c r="S58" s="78"/>
      <c r="T58" s="79">
        <f aca="true" t="shared" si="18" ref="T58:T86">S58*1.5</f>
        <v>0</v>
      </c>
      <c r="U58" s="78">
        <f aca="true" t="shared" si="19" ref="U58:U86">O58+R58+T58</f>
        <v>187.55</v>
      </c>
      <c r="V58" s="78">
        <f t="shared" si="13"/>
        <v>187.55</v>
      </c>
      <c r="W58" s="85"/>
    </row>
    <row r="59" spans="1:24" ht="12.75">
      <c r="A59" s="64">
        <v>59</v>
      </c>
      <c r="B59" s="139" t="s">
        <v>79</v>
      </c>
      <c r="C59" s="65" t="s">
        <v>13</v>
      </c>
      <c r="D59" s="65" t="s">
        <v>11</v>
      </c>
      <c r="E59" s="65" t="s">
        <v>11</v>
      </c>
      <c r="F59" s="113" t="s">
        <v>140</v>
      </c>
      <c r="G59" s="111">
        <v>100</v>
      </c>
      <c r="H59" s="78">
        <v>41.85</v>
      </c>
      <c r="I59" s="78">
        <v>45.3</v>
      </c>
      <c r="J59" s="79">
        <f t="shared" si="14"/>
        <v>87.15</v>
      </c>
      <c r="K59" s="77">
        <v>80</v>
      </c>
      <c r="L59" s="77">
        <v>85</v>
      </c>
      <c r="M59" s="78">
        <v>61.14</v>
      </c>
      <c r="N59" s="79">
        <f t="shared" si="15"/>
        <v>91.71000000000001</v>
      </c>
      <c r="O59" s="79">
        <f t="shared" si="16"/>
        <v>443.86</v>
      </c>
      <c r="P59" s="78"/>
      <c r="Q59" s="78"/>
      <c r="R59" s="79">
        <f t="shared" si="17"/>
        <v>0</v>
      </c>
      <c r="S59" s="78"/>
      <c r="T59" s="79">
        <f t="shared" si="18"/>
        <v>0</v>
      </c>
      <c r="U59" s="78">
        <f t="shared" si="19"/>
        <v>443.86</v>
      </c>
      <c r="V59" s="78">
        <f t="shared" si="13"/>
        <v>443.86</v>
      </c>
      <c r="W59" s="85"/>
      <c r="X59" s="59" t="s">
        <v>167</v>
      </c>
    </row>
    <row r="60" spans="1:24" ht="12.75">
      <c r="A60" s="64">
        <v>60</v>
      </c>
      <c r="B60" s="139" t="s">
        <v>84</v>
      </c>
      <c r="C60" s="65" t="s">
        <v>86</v>
      </c>
      <c r="D60" s="65" t="s">
        <v>11</v>
      </c>
      <c r="E60" s="65" t="s">
        <v>11</v>
      </c>
      <c r="F60" s="113" t="s">
        <v>140</v>
      </c>
      <c r="G60" s="111">
        <v>100</v>
      </c>
      <c r="H60" s="78">
        <v>40.78</v>
      </c>
      <c r="I60" s="78">
        <v>43.2</v>
      </c>
      <c r="J60" s="79">
        <f t="shared" si="14"/>
        <v>83.98</v>
      </c>
      <c r="K60" s="77">
        <v>88</v>
      </c>
      <c r="L60" s="77">
        <v>90</v>
      </c>
      <c r="M60" s="78">
        <v>40.14</v>
      </c>
      <c r="N60" s="79">
        <f t="shared" si="15"/>
        <v>60.21</v>
      </c>
      <c r="O60" s="79">
        <f t="shared" si="16"/>
        <v>422.19</v>
      </c>
      <c r="P60" s="78"/>
      <c r="Q60" s="78"/>
      <c r="R60" s="79">
        <f t="shared" si="17"/>
        <v>0</v>
      </c>
      <c r="S60" s="78"/>
      <c r="T60" s="79">
        <f t="shared" si="18"/>
        <v>0</v>
      </c>
      <c r="U60" s="78">
        <f t="shared" si="19"/>
        <v>422.19</v>
      </c>
      <c r="V60" s="78">
        <f t="shared" si="13"/>
        <v>422.19</v>
      </c>
      <c r="W60" s="85"/>
      <c r="X60" s="59" t="s">
        <v>195</v>
      </c>
    </row>
    <row r="61" spans="1:24" ht="12.75">
      <c r="A61" s="64">
        <v>62</v>
      </c>
      <c r="B61" s="146" t="s">
        <v>53</v>
      </c>
      <c r="C61" s="65" t="s">
        <v>13</v>
      </c>
      <c r="D61" s="65" t="s">
        <v>11</v>
      </c>
      <c r="E61" s="65" t="s">
        <v>11</v>
      </c>
      <c r="F61" s="113" t="s">
        <v>140</v>
      </c>
      <c r="G61" s="111">
        <v>80</v>
      </c>
      <c r="H61" s="78">
        <v>46.13</v>
      </c>
      <c r="I61" s="78">
        <v>46.72</v>
      </c>
      <c r="J61" s="79">
        <f t="shared" si="14"/>
        <v>92.85</v>
      </c>
      <c r="K61" s="77">
        <v>72</v>
      </c>
      <c r="L61" s="77">
        <v>80</v>
      </c>
      <c r="M61" s="78">
        <v>50</v>
      </c>
      <c r="N61" s="79">
        <f t="shared" si="15"/>
        <v>75</v>
      </c>
      <c r="O61" s="79">
        <f t="shared" si="16"/>
        <v>399.85</v>
      </c>
      <c r="P61" s="78"/>
      <c r="Q61" s="78"/>
      <c r="R61" s="79">
        <f t="shared" si="17"/>
        <v>0</v>
      </c>
      <c r="S61" s="78"/>
      <c r="T61" s="79">
        <f t="shared" si="18"/>
        <v>0</v>
      </c>
      <c r="U61" s="78">
        <f t="shared" si="19"/>
        <v>399.85</v>
      </c>
      <c r="V61" s="78">
        <f t="shared" si="13"/>
        <v>399.85</v>
      </c>
      <c r="W61" s="85"/>
      <c r="X61" s="59" t="s">
        <v>167</v>
      </c>
    </row>
    <row r="62" spans="1:24" ht="12.75">
      <c r="A62" s="64">
        <v>64</v>
      </c>
      <c r="B62" s="139" t="s">
        <v>240</v>
      </c>
      <c r="C62" s="65" t="s">
        <v>104</v>
      </c>
      <c r="D62" s="65"/>
      <c r="E62" s="65" t="s">
        <v>11</v>
      </c>
      <c r="F62" s="113"/>
      <c r="G62" s="111">
        <v>30</v>
      </c>
      <c r="H62" s="78">
        <v>32.77</v>
      </c>
      <c r="I62" s="78">
        <v>36.8</v>
      </c>
      <c r="J62" s="79">
        <f t="shared" si="14"/>
        <v>69.57</v>
      </c>
      <c r="K62" s="77">
        <v>44</v>
      </c>
      <c r="L62" s="77">
        <v>20</v>
      </c>
      <c r="M62" s="78">
        <v>39.64</v>
      </c>
      <c r="N62" s="79">
        <f t="shared" si="15"/>
        <v>59.46</v>
      </c>
      <c r="O62" s="79">
        <f t="shared" si="16"/>
        <v>223.03</v>
      </c>
      <c r="P62" s="78"/>
      <c r="Q62" s="78"/>
      <c r="R62" s="79">
        <f t="shared" si="17"/>
        <v>0</v>
      </c>
      <c r="S62" s="78"/>
      <c r="T62" s="79">
        <f t="shared" si="18"/>
        <v>0</v>
      </c>
      <c r="U62" s="78">
        <f t="shared" si="19"/>
        <v>223.03</v>
      </c>
      <c r="V62" s="78">
        <f t="shared" si="13"/>
        <v>223.03</v>
      </c>
      <c r="W62" s="85"/>
      <c r="X62" s="66"/>
    </row>
    <row r="63" spans="1:24" ht="12.75">
      <c r="A63" s="64">
        <v>65</v>
      </c>
      <c r="B63" s="139" t="s">
        <v>66</v>
      </c>
      <c r="C63" s="65" t="s">
        <v>13</v>
      </c>
      <c r="D63" s="65"/>
      <c r="E63" s="65" t="s">
        <v>11</v>
      </c>
      <c r="F63" s="113"/>
      <c r="G63" s="111">
        <v>80</v>
      </c>
      <c r="H63" s="78">
        <v>38.92</v>
      </c>
      <c r="I63" s="78">
        <v>40.96</v>
      </c>
      <c r="J63" s="79">
        <f t="shared" si="14"/>
        <v>79.88</v>
      </c>
      <c r="K63" s="77">
        <v>84</v>
      </c>
      <c r="L63" s="77">
        <v>70</v>
      </c>
      <c r="M63" s="78">
        <v>50.5</v>
      </c>
      <c r="N63" s="79">
        <f t="shared" si="15"/>
        <v>75.75</v>
      </c>
      <c r="O63" s="79">
        <f t="shared" si="16"/>
        <v>389.63</v>
      </c>
      <c r="P63" s="78"/>
      <c r="Q63" s="78"/>
      <c r="R63" s="79">
        <f t="shared" si="17"/>
        <v>0</v>
      </c>
      <c r="S63" s="78"/>
      <c r="T63" s="79">
        <f t="shared" si="18"/>
        <v>0</v>
      </c>
      <c r="U63" s="78">
        <f t="shared" si="19"/>
        <v>389.63</v>
      </c>
      <c r="V63" s="78">
        <f t="shared" si="13"/>
        <v>389.63</v>
      </c>
      <c r="W63" s="85"/>
      <c r="X63" s="66"/>
    </row>
    <row r="64" spans="1:24" ht="12.75">
      <c r="A64" s="64">
        <v>66</v>
      </c>
      <c r="B64" s="139" t="s">
        <v>93</v>
      </c>
      <c r="C64" s="70" t="s">
        <v>166</v>
      </c>
      <c r="D64" s="65" t="s">
        <v>11</v>
      </c>
      <c r="E64" s="65" t="s">
        <v>11</v>
      </c>
      <c r="F64" s="113" t="s">
        <v>140</v>
      </c>
      <c r="G64" s="111">
        <v>100</v>
      </c>
      <c r="H64" s="78">
        <v>37.2</v>
      </c>
      <c r="I64" s="78">
        <v>39.1</v>
      </c>
      <c r="J64" s="79">
        <f t="shared" si="14"/>
        <v>76.30000000000001</v>
      </c>
      <c r="K64" s="77">
        <v>94</v>
      </c>
      <c r="L64" s="77">
        <v>60</v>
      </c>
      <c r="M64" s="78">
        <v>54.8</v>
      </c>
      <c r="N64" s="79">
        <f t="shared" si="15"/>
        <v>82.19999999999999</v>
      </c>
      <c r="O64" s="79">
        <f t="shared" si="16"/>
        <v>412.5</v>
      </c>
      <c r="P64" s="78"/>
      <c r="Q64" s="78"/>
      <c r="R64" s="79">
        <f t="shared" si="17"/>
        <v>0</v>
      </c>
      <c r="S64" s="78"/>
      <c r="T64" s="79">
        <f t="shared" si="18"/>
        <v>0</v>
      </c>
      <c r="U64" s="78">
        <f t="shared" si="19"/>
        <v>412.5</v>
      </c>
      <c r="V64" s="78">
        <f t="shared" si="13"/>
        <v>412.5</v>
      </c>
      <c r="W64" s="85"/>
      <c r="X64" s="59" t="s">
        <v>166</v>
      </c>
    </row>
    <row r="65" spans="1:23" s="59" customFormat="1" ht="12.75">
      <c r="A65" s="64">
        <v>58</v>
      </c>
      <c r="B65" s="139" t="s">
        <v>154</v>
      </c>
      <c r="C65" s="69" t="s">
        <v>123</v>
      </c>
      <c r="D65" s="68" t="s">
        <v>6</v>
      </c>
      <c r="E65" s="65" t="s">
        <v>126</v>
      </c>
      <c r="F65" s="113" t="s">
        <v>140</v>
      </c>
      <c r="G65" s="111">
        <v>0</v>
      </c>
      <c r="H65" s="78">
        <v>0</v>
      </c>
      <c r="I65" s="78">
        <v>0</v>
      </c>
      <c r="J65" s="79">
        <f t="shared" si="14"/>
        <v>0</v>
      </c>
      <c r="K65" s="77">
        <v>72</v>
      </c>
      <c r="L65" s="77">
        <v>40</v>
      </c>
      <c r="M65" s="78">
        <v>46.78</v>
      </c>
      <c r="N65" s="79">
        <f t="shared" si="15"/>
        <v>70.17</v>
      </c>
      <c r="O65" s="79">
        <f t="shared" si="16"/>
        <v>182.17000000000002</v>
      </c>
      <c r="P65" s="78"/>
      <c r="Q65" s="78"/>
      <c r="R65" s="79">
        <f t="shared" si="17"/>
        <v>0</v>
      </c>
      <c r="S65" s="78"/>
      <c r="T65" s="79">
        <f t="shared" si="18"/>
        <v>0</v>
      </c>
      <c r="U65" s="78">
        <f t="shared" si="19"/>
        <v>182.17000000000002</v>
      </c>
      <c r="V65" s="78">
        <f t="shared" si="13"/>
        <v>182.17000000000002</v>
      </c>
      <c r="W65" s="85"/>
    </row>
    <row r="66" spans="1:27" s="59" customFormat="1" ht="12.75">
      <c r="A66" s="64">
        <v>87</v>
      </c>
      <c r="B66" s="139" t="s">
        <v>235</v>
      </c>
      <c r="C66" s="69" t="s">
        <v>226</v>
      </c>
      <c r="D66" s="148"/>
      <c r="E66" s="69" t="s">
        <v>126</v>
      </c>
      <c r="F66" s="113" t="s">
        <v>140</v>
      </c>
      <c r="G66" s="111">
        <v>0</v>
      </c>
      <c r="H66" s="78">
        <v>0</v>
      </c>
      <c r="I66" s="78">
        <v>0</v>
      </c>
      <c r="J66" s="79">
        <f t="shared" si="14"/>
        <v>0</v>
      </c>
      <c r="K66" s="77">
        <v>40</v>
      </c>
      <c r="L66" s="77">
        <v>20</v>
      </c>
      <c r="M66" s="78">
        <v>31.28</v>
      </c>
      <c r="N66" s="79">
        <f t="shared" si="15"/>
        <v>46.92</v>
      </c>
      <c r="O66" s="79">
        <f t="shared" si="16"/>
        <v>106.92</v>
      </c>
      <c r="P66" s="78"/>
      <c r="Q66" s="78"/>
      <c r="R66" s="79">
        <f t="shared" si="17"/>
        <v>0</v>
      </c>
      <c r="S66" s="78"/>
      <c r="T66" s="79">
        <f t="shared" si="18"/>
        <v>0</v>
      </c>
      <c r="U66" s="78">
        <f t="shared" si="19"/>
        <v>106.92</v>
      </c>
      <c r="V66" s="78">
        <f t="shared" si="13"/>
        <v>106.92</v>
      </c>
      <c r="W66" s="85"/>
      <c r="Y66" s="60"/>
      <c r="Z66" s="60"/>
      <c r="AA66" s="60"/>
    </row>
    <row r="67" spans="1:27" s="59" customFormat="1" ht="12.75">
      <c r="A67" s="64">
        <v>89</v>
      </c>
      <c r="B67" s="139" t="s">
        <v>236</v>
      </c>
      <c r="C67" s="69" t="s">
        <v>226</v>
      </c>
      <c r="D67" s="148"/>
      <c r="E67" s="69" t="s">
        <v>126</v>
      </c>
      <c r="F67" s="113" t="s">
        <v>140</v>
      </c>
      <c r="G67" s="111">
        <v>0</v>
      </c>
      <c r="H67" s="78">
        <v>0</v>
      </c>
      <c r="I67" s="78">
        <v>0</v>
      </c>
      <c r="J67" s="79">
        <f t="shared" si="14"/>
        <v>0</v>
      </c>
      <c r="K67" s="77">
        <v>32</v>
      </c>
      <c r="L67" s="77">
        <v>35</v>
      </c>
      <c r="M67" s="78">
        <v>31.26</v>
      </c>
      <c r="N67" s="79">
        <f t="shared" si="15"/>
        <v>46.89</v>
      </c>
      <c r="O67" s="79">
        <f t="shared" si="16"/>
        <v>113.89</v>
      </c>
      <c r="P67" s="78"/>
      <c r="Q67" s="78"/>
      <c r="R67" s="79">
        <f t="shared" si="17"/>
        <v>0</v>
      </c>
      <c r="S67" s="78"/>
      <c r="T67" s="79">
        <f t="shared" si="18"/>
        <v>0</v>
      </c>
      <c r="U67" s="78">
        <f t="shared" si="19"/>
        <v>113.89</v>
      </c>
      <c r="V67" s="78">
        <f t="shared" si="13"/>
        <v>113.89</v>
      </c>
      <c r="W67" s="85"/>
      <c r="Y67" s="60"/>
      <c r="Z67" s="60"/>
      <c r="AA67" s="60"/>
    </row>
    <row r="68" spans="1:23" s="59" customFormat="1" ht="12.75">
      <c r="A68" s="64">
        <v>90</v>
      </c>
      <c r="B68" s="139" t="s">
        <v>171</v>
      </c>
      <c r="C68" s="69" t="s">
        <v>123</v>
      </c>
      <c r="D68" s="65" t="s">
        <v>6</v>
      </c>
      <c r="E68" s="65" t="s">
        <v>126</v>
      </c>
      <c r="F68" s="113" t="s">
        <v>140</v>
      </c>
      <c r="G68" s="111">
        <v>0</v>
      </c>
      <c r="H68" s="78">
        <v>0</v>
      </c>
      <c r="I68" s="78">
        <v>0</v>
      </c>
      <c r="J68" s="79">
        <f t="shared" si="14"/>
        <v>0</v>
      </c>
      <c r="K68" s="77">
        <v>56</v>
      </c>
      <c r="L68" s="77">
        <v>55</v>
      </c>
      <c r="M68" s="78">
        <v>45.76</v>
      </c>
      <c r="N68" s="79">
        <f t="shared" si="15"/>
        <v>68.64</v>
      </c>
      <c r="O68" s="79">
        <f t="shared" si="16"/>
        <v>179.64</v>
      </c>
      <c r="P68" s="78"/>
      <c r="Q68" s="78"/>
      <c r="R68" s="79">
        <f t="shared" si="17"/>
        <v>0</v>
      </c>
      <c r="S68" s="78"/>
      <c r="T68" s="79">
        <f t="shared" si="18"/>
        <v>0</v>
      </c>
      <c r="U68" s="78">
        <f t="shared" si="19"/>
        <v>179.64</v>
      </c>
      <c r="V68" s="78">
        <f t="shared" si="13"/>
        <v>179.64</v>
      </c>
      <c r="W68" s="85"/>
    </row>
    <row r="69" spans="1:27" s="59" customFormat="1" ht="12.75">
      <c r="A69" s="64">
        <v>91</v>
      </c>
      <c r="B69" s="139" t="s">
        <v>237</v>
      </c>
      <c r="C69" s="69" t="s">
        <v>226</v>
      </c>
      <c r="D69" s="65" t="s">
        <v>21</v>
      </c>
      <c r="E69" s="65" t="s">
        <v>126</v>
      </c>
      <c r="F69" s="113" t="s">
        <v>140</v>
      </c>
      <c r="G69" s="111">
        <v>0</v>
      </c>
      <c r="H69" s="78">
        <v>0</v>
      </c>
      <c r="I69" s="78">
        <v>0</v>
      </c>
      <c r="J69" s="79">
        <f t="shared" si="14"/>
        <v>0</v>
      </c>
      <c r="K69" s="77">
        <v>34</v>
      </c>
      <c r="L69" s="77">
        <v>30</v>
      </c>
      <c r="M69" s="78">
        <v>34.9</v>
      </c>
      <c r="N69" s="79">
        <f t="shared" si="15"/>
        <v>52.349999999999994</v>
      </c>
      <c r="O69" s="79">
        <f t="shared" si="16"/>
        <v>116.35</v>
      </c>
      <c r="P69" s="78"/>
      <c r="Q69" s="78"/>
      <c r="R69" s="79">
        <f t="shared" si="17"/>
        <v>0</v>
      </c>
      <c r="S69" s="78"/>
      <c r="T69" s="79">
        <f t="shared" si="18"/>
        <v>0</v>
      </c>
      <c r="U69" s="78">
        <f t="shared" si="19"/>
        <v>116.35</v>
      </c>
      <c r="V69" s="78">
        <f t="shared" si="13"/>
        <v>116.35</v>
      </c>
      <c r="W69" s="85"/>
      <c r="X69" s="66"/>
      <c r="Y69" s="62"/>
      <c r="Z69" s="62"/>
      <c r="AA69" s="62"/>
    </row>
    <row r="70" spans="1:27" s="59" customFormat="1" ht="12.75">
      <c r="A70" s="64">
        <v>92</v>
      </c>
      <c r="B70" s="139" t="s">
        <v>203</v>
      </c>
      <c r="C70" s="68" t="s">
        <v>20</v>
      </c>
      <c r="D70" s="68"/>
      <c r="E70" s="65" t="s">
        <v>126</v>
      </c>
      <c r="F70" s="144" t="s">
        <v>140</v>
      </c>
      <c r="G70" s="111">
        <v>0</v>
      </c>
      <c r="H70" s="78">
        <v>0</v>
      </c>
      <c r="I70" s="78">
        <v>0</v>
      </c>
      <c r="J70" s="79">
        <f t="shared" si="14"/>
        <v>0</v>
      </c>
      <c r="K70" s="77">
        <v>56</v>
      </c>
      <c r="L70" s="77">
        <v>55</v>
      </c>
      <c r="M70" s="78">
        <v>31.92</v>
      </c>
      <c r="N70" s="79">
        <f t="shared" si="15"/>
        <v>47.88</v>
      </c>
      <c r="O70" s="79">
        <f t="shared" si="16"/>
        <v>158.88</v>
      </c>
      <c r="P70" s="78"/>
      <c r="Q70" s="78"/>
      <c r="R70" s="79">
        <f t="shared" si="17"/>
        <v>0</v>
      </c>
      <c r="S70" s="78"/>
      <c r="T70" s="79">
        <f t="shared" si="18"/>
        <v>0</v>
      </c>
      <c r="U70" s="78">
        <f t="shared" si="19"/>
        <v>158.88</v>
      </c>
      <c r="V70" s="78">
        <f t="shared" si="13"/>
        <v>158.88</v>
      </c>
      <c r="W70" s="85"/>
      <c r="X70" s="66"/>
      <c r="Y70" s="62"/>
      <c r="Z70" s="62"/>
      <c r="AA70" s="62"/>
    </row>
    <row r="71" spans="1:27" s="59" customFormat="1" ht="12.75">
      <c r="A71" s="64">
        <v>94</v>
      </c>
      <c r="B71" s="147" t="s">
        <v>125</v>
      </c>
      <c r="C71" s="68" t="s">
        <v>20</v>
      </c>
      <c r="D71" s="68"/>
      <c r="E71" s="65" t="s">
        <v>126</v>
      </c>
      <c r="F71" s="144"/>
      <c r="G71" s="111">
        <v>0</v>
      </c>
      <c r="H71" s="78">
        <v>0</v>
      </c>
      <c r="I71" s="78">
        <v>0</v>
      </c>
      <c r="J71" s="79">
        <f t="shared" si="14"/>
        <v>0</v>
      </c>
      <c r="K71" s="77">
        <v>38</v>
      </c>
      <c r="L71" s="77">
        <v>20</v>
      </c>
      <c r="M71" s="78">
        <v>31.28</v>
      </c>
      <c r="N71" s="79">
        <f t="shared" si="15"/>
        <v>46.92</v>
      </c>
      <c r="O71" s="79">
        <f t="shared" si="16"/>
        <v>104.92</v>
      </c>
      <c r="P71" s="78"/>
      <c r="Q71" s="78"/>
      <c r="R71" s="79">
        <f t="shared" si="17"/>
        <v>0</v>
      </c>
      <c r="S71" s="78"/>
      <c r="T71" s="79">
        <f t="shared" si="18"/>
        <v>0</v>
      </c>
      <c r="U71" s="78">
        <f t="shared" si="19"/>
        <v>104.92</v>
      </c>
      <c r="V71" s="78">
        <f t="shared" si="13"/>
        <v>104.92</v>
      </c>
      <c r="W71" s="85"/>
      <c r="X71" s="66"/>
      <c r="Y71" s="62"/>
      <c r="Z71" s="62"/>
      <c r="AA71" s="62"/>
    </row>
    <row r="72" spans="1:27" s="59" customFormat="1" ht="12.75">
      <c r="A72" s="64">
        <v>95</v>
      </c>
      <c r="B72" s="139" t="s">
        <v>173</v>
      </c>
      <c r="C72" s="65" t="s">
        <v>123</v>
      </c>
      <c r="D72" s="65" t="s">
        <v>30</v>
      </c>
      <c r="E72" s="65" t="s">
        <v>126</v>
      </c>
      <c r="F72" s="113" t="s">
        <v>140</v>
      </c>
      <c r="G72" s="111">
        <v>0</v>
      </c>
      <c r="H72" s="78">
        <v>0</v>
      </c>
      <c r="I72" s="78">
        <v>0</v>
      </c>
      <c r="J72" s="79">
        <f t="shared" si="14"/>
        <v>0</v>
      </c>
      <c r="K72" s="77">
        <v>94</v>
      </c>
      <c r="L72" s="77">
        <v>95</v>
      </c>
      <c r="M72" s="78">
        <v>47.04</v>
      </c>
      <c r="N72" s="79">
        <f t="shared" si="15"/>
        <v>70.56</v>
      </c>
      <c r="O72" s="79">
        <f t="shared" si="16"/>
        <v>259.56</v>
      </c>
      <c r="P72" s="78"/>
      <c r="Q72" s="78"/>
      <c r="R72" s="79">
        <f t="shared" si="17"/>
        <v>0</v>
      </c>
      <c r="S72" s="78"/>
      <c r="T72" s="79">
        <f t="shared" si="18"/>
        <v>0</v>
      </c>
      <c r="U72" s="78">
        <f t="shared" si="19"/>
        <v>259.56</v>
      </c>
      <c r="V72" s="78">
        <f t="shared" si="13"/>
        <v>259.56</v>
      </c>
      <c r="W72" s="85"/>
      <c r="X72" s="66"/>
      <c r="Y72" s="60"/>
      <c r="Z72" s="60"/>
      <c r="AA72" s="60"/>
    </row>
    <row r="73" spans="1:27" s="59" customFormat="1" ht="12.75">
      <c r="A73" s="64">
        <v>96</v>
      </c>
      <c r="B73" s="139" t="s">
        <v>222</v>
      </c>
      <c r="C73" s="65" t="s">
        <v>9</v>
      </c>
      <c r="D73" s="65"/>
      <c r="E73" s="65" t="s">
        <v>126</v>
      </c>
      <c r="F73" s="113" t="s">
        <v>140</v>
      </c>
      <c r="G73" s="111">
        <v>0</v>
      </c>
      <c r="H73" s="78">
        <v>0</v>
      </c>
      <c r="I73" s="78">
        <v>0</v>
      </c>
      <c r="J73" s="79">
        <f t="shared" si="14"/>
        <v>0</v>
      </c>
      <c r="K73" s="77">
        <v>62</v>
      </c>
      <c r="L73" s="77">
        <v>60</v>
      </c>
      <c r="M73" s="78">
        <v>63.2</v>
      </c>
      <c r="N73" s="79">
        <f t="shared" si="15"/>
        <v>94.80000000000001</v>
      </c>
      <c r="O73" s="79">
        <f t="shared" si="16"/>
        <v>216.8</v>
      </c>
      <c r="P73" s="78"/>
      <c r="Q73" s="78"/>
      <c r="R73" s="79">
        <f t="shared" si="17"/>
        <v>0</v>
      </c>
      <c r="S73" s="78"/>
      <c r="T73" s="79">
        <f t="shared" si="18"/>
        <v>0</v>
      </c>
      <c r="U73" s="78">
        <f t="shared" si="19"/>
        <v>216.8</v>
      </c>
      <c r="V73" s="78">
        <f t="shared" si="13"/>
        <v>216.8</v>
      </c>
      <c r="W73" s="85"/>
      <c r="Y73" s="60"/>
      <c r="Z73" s="60"/>
      <c r="AA73" s="60"/>
    </row>
    <row r="74" spans="1:23" ht="12.75">
      <c r="A74" s="64">
        <v>98</v>
      </c>
      <c r="B74" s="139" t="s">
        <v>223</v>
      </c>
      <c r="C74" s="65" t="s">
        <v>9</v>
      </c>
      <c r="D74" s="65"/>
      <c r="E74" s="65" t="s">
        <v>126</v>
      </c>
      <c r="F74" s="113" t="s">
        <v>140</v>
      </c>
      <c r="G74" s="111">
        <v>0</v>
      </c>
      <c r="H74" s="78">
        <v>0</v>
      </c>
      <c r="I74" s="78">
        <v>0</v>
      </c>
      <c r="J74" s="79">
        <f t="shared" si="14"/>
        <v>0</v>
      </c>
      <c r="K74" s="77">
        <v>58</v>
      </c>
      <c r="L74" s="77">
        <v>35</v>
      </c>
      <c r="M74" s="78">
        <v>59.2</v>
      </c>
      <c r="N74" s="79">
        <f t="shared" si="15"/>
        <v>88.80000000000001</v>
      </c>
      <c r="O74" s="79">
        <f t="shared" si="16"/>
        <v>181.8</v>
      </c>
      <c r="P74" s="78"/>
      <c r="Q74" s="78"/>
      <c r="R74" s="79">
        <f t="shared" si="17"/>
        <v>0</v>
      </c>
      <c r="S74" s="78"/>
      <c r="T74" s="79">
        <f t="shared" si="18"/>
        <v>0</v>
      </c>
      <c r="U74" s="78">
        <f t="shared" si="19"/>
        <v>181.8</v>
      </c>
      <c r="V74" s="78">
        <f t="shared" si="13"/>
        <v>181.8</v>
      </c>
      <c r="W74" s="85"/>
    </row>
    <row r="75" spans="1:24" ht="12.75">
      <c r="A75" s="64">
        <v>99</v>
      </c>
      <c r="B75" s="139" t="s">
        <v>213</v>
      </c>
      <c r="C75" s="65" t="s">
        <v>123</v>
      </c>
      <c r="D75" s="65" t="s">
        <v>30</v>
      </c>
      <c r="E75" s="65" t="s">
        <v>126</v>
      </c>
      <c r="F75" s="113" t="s">
        <v>140</v>
      </c>
      <c r="G75" s="111">
        <v>0</v>
      </c>
      <c r="H75" s="78">
        <v>0</v>
      </c>
      <c r="I75" s="78">
        <v>0</v>
      </c>
      <c r="J75" s="79">
        <f t="shared" si="14"/>
        <v>0</v>
      </c>
      <c r="K75" s="77">
        <v>68</v>
      </c>
      <c r="L75" s="77">
        <v>40</v>
      </c>
      <c r="M75" s="78">
        <v>39.64</v>
      </c>
      <c r="N75" s="79">
        <f t="shared" si="15"/>
        <v>59.46</v>
      </c>
      <c r="O75" s="79">
        <f t="shared" si="16"/>
        <v>167.46</v>
      </c>
      <c r="P75" s="78"/>
      <c r="Q75" s="78"/>
      <c r="R75" s="79">
        <f t="shared" si="17"/>
        <v>0</v>
      </c>
      <c r="S75" s="78"/>
      <c r="T75" s="79">
        <f t="shared" si="18"/>
        <v>0</v>
      </c>
      <c r="U75" s="78">
        <f t="shared" si="19"/>
        <v>167.46</v>
      </c>
      <c r="V75" s="78">
        <f t="shared" si="13"/>
        <v>167.46</v>
      </c>
      <c r="W75" s="85"/>
      <c r="X75" s="66"/>
    </row>
    <row r="76" spans="1:23" ht="12.75">
      <c r="A76" s="64">
        <v>100</v>
      </c>
      <c r="B76" s="139" t="s">
        <v>197</v>
      </c>
      <c r="C76" s="69" t="s">
        <v>225</v>
      </c>
      <c r="D76" s="69" t="s">
        <v>126</v>
      </c>
      <c r="E76" s="69" t="s">
        <v>126</v>
      </c>
      <c r="F76" s="113" t="s">
        <v>140</v>
      </c>
      <c r="G76" s="111">
        <v>0</v>
      </c>
      <c r="H76" s="78">
        <v>0</v>
      </c>
      <c r="I76" s="78">
        <v>0</v>
      </c>
      <c r="J76" s="79">
        <f t="shared" si="14"/>
        <v>0</v>
      </c>
      <c r="K76" s="77">
        <v>44</v>
      </c>
      <c r="L76" s="77">
        <v>25</v>
      </c>
      <c r="M76" s="78">
        <v>40.22</v>
      </c>
      <c r="N76" s="79">
        <f t="shared" si="15"/>
        <v>60.33</v>
      </c>
      <c r="O76" s="79">
        <f t="shared" si="16"/>
        <v>129.32999999999998</v>
      </c>
      <c r="P76" s="78"/>
      <c r="Q76" s="78"/>
      <c r="R76" s="79">
        <f t="shared" si="17"/>
        <v>0</v>
      </c>
      <c r="S76" s="78"/>
      <c r="T76" s="79">
        <f t="shared" si="18"/>
        <v>0</v>
      </c>
      <c r="U76" s="78">
        <f t="shared" si="19"/>
        <v>129.32999999999998</v>
      </c>
      <c r="V76" s="78">
        <f t="shared" si="13"/>
        <v>129.32999999999998</v>
      </c>
      <c r="W76" s="85"/>
    </row>
    <row r="77" spans="1:27" s="62" customFormat="1" ht="12.75">
      <c r="A77" s="64">
        <v>70</v>
      </c>
      <c r="B77" s="143" t="s">
        <v>139</v>
      </c>
      <c r="C77" s="72" t="s">
        <v>25</v>
      </c>
      <c r="D77" s="70" t="s">
        <v>75</v>
      </c>
      <c r="E77" s="65" t="s">
        <v>151</v>
      </c>
      <c r="F77" s="113" t="s">
        <v>182</v>
      </c>
      <c r="G77" s="111">
        <v>100</v>
      </c>
      <c r="H77" s="78">
        <v>51.75</v>
      </c>
      <c r="I77" s="78">
        <v>53.69</v>
      </c>
      <c r="J77" s="79">
        <f t="shared" si="14"/>
        <v>105.44</v>
      </c>
      <c r="K77" s="77">
        <v>96</v>
      </c>
      <c r="L77" s="77">
        <v>80</v>
      </c>
      <c r="M77" s="78">
        <v>68.08</v>
      </c>
      <c r="N77" s="79">
        <f t="shared" si="15"/>
        <v>102.12</v>
      </c>
      <c r="O77" s="79">
        <f t="shared" si="16"/>
        <v>483.56</v>
      </c>
      <c r="P77" s="78">
        <v>73.36</v>
      </c>
      <c r="Q77" s="78">
        <v>69.74</v>
      </c>
      <c r="R77" s="79">
        <f t="shared" si="17"/>
        <v>143.1</v>
      </c>
      <c r="S77" s="78">
        <v>0</v>
      </c>
      <c r="T77" s="79">
        <f t="shared" si="18"/>
        <v>0</v>
      </c>
      <c r="U77" s="78">
        <f t="shared" si="19"/>
        <v>626.66</v>
      </c>
      <c r="V77" s="78">
        <f t="shared" si="13"/>
        <v>626.66</v>
      </c>
      <c r="W77" s="85"/>
      <c r="X77" s="59"/>
      <c r="Y77" s="59"/>
      <c r="Z77" s="59"/>
      <c r="AA77" s="59"/>
    </row>
    <row r="78" spans="1:27" s="62" customFormat="1" ht="12.75">
      <c r="A78" s="64">
        <v>71</v>
      </c>
      <c r="B78" s="140" t="s">
        <v>138</v>
      </c>
      <c r="C78" s="70" t="s">
        <v>18</v>
      </c>
      <c r="D78" s="70" t="s">
        <v>75</v>
      </c>
      <c r="E78" s="65" t="s">
        <v>151</v>
      </c>
      <c r="F78" s="113" t="s">
        <v>182</v>
      </c>
      <c r="G78" s="111">
        <v>85</v>
      </c>
      <c r="H78" s="78">
        <v>40.08</v>
      </c>
      <c r="I78" s="78">
        <v>41.71</v>
      </c>
      <c r="J78" s="79">
        <f t="shared" si="14"/>
        <v>81.78999999999999</v>
      </c>
      <c r="K78" s="77">
        <v>98</v>
      </c>
      <c r="L78" s="77">
        <v>60</v>
      </c>
      <c r="M78" s="78">
        <v>63.33</v>
      </c>
      <c r="N78" s="79">
        <f t="shared" si="15"/>
        <v>94.995</v>
      </c>
      <c r="O78" s="79">
        <f t="shared" si="16"/>
        <v>419.78499999999997</v>
      </c>
      <c r="P78" s="78">
        <v>54.92</v>
      </c>
      <c r="Q78" s="78">
        <v>52.2</v>
      </c>
      <c r="R78" s="79">
        <f t="shared" si="17"/>
        <v>107.12</v>
      </c>
      <c r="S78" s="78">
        <v>79.52</v>
      </c>
      <c r="T78" s="79">
        <f t="shared" si="18"/>
        <v>119.28</v>
      </c>
      <c r="U78" s="78">
        <f t="shared" si="19"/>
        <v>646.185</v>
      </c>
      <c r="V78" s="78">
        <f t="shared" si="13"/>
        <v>646.185</v>
      </c>
      <c r="W78" s="85"/>
      <c r="X78" s="59"/>
      <c r="Y78" s="59"/>
      <c r="Z78" s="59"/>
      <c r="AA78" s="59"/>
    </row>
    <row r="79" spans="1:27" ht="12.75">
      <c r="A79" s="64">
        <v>72</v>
      </c>
      <c r="B79" s="139" t="s">
        <v>24</v>
      </c>
      <c r="C79" s="69" t="s">
        <v>25</v>
      </c>
      <c r="D79" s="70" t="s">
        <v>75</v>
      </c>
      <c r="E79" s="65" t="s">
        <v>151</v>
      </c>
      <c r="F79" s="113" t="s">
        <v>182</v>
      </c>
      <c r="G79" s="111">
        <v>80</v>
      </c>
      <c r="H79" s="78">
        <v>49.2</v>
      </c>
      <c r="I79" s="78">
        <v>49.58</v>
      </c>
      <c r="J79" s="79">
        <f t="shared" si="14"/>
        <v>98.78</v>
      </c>
      <c r="K79" s="77">
        <v>84</v>
      </c>
      <c r="L79" s="77">
        <v>85</v>
      </c>
      <c r="M79" s="78">
        <v>62.6</v>
      </c>
      <c r="N79" s="79">
        <f t="shared" si="15"/>
        <v>93.9</v>
      </c>
      <c r="O79" s="79">
        <f t="shared" si="16"/>
        <v>441.67999999999995</v>
      </c>
      <c r="P79" s="78">
        <v>62.9</v>
      </c>
      <c r="Q79" s="78">
        <v>64.38</v>
      </c>
      <c r="R79" s="79">
        <f t="shared" si="17"/>
        <v>127.28</v>
      </c>
      <c r="S79" s="78">
        <v>77.5</v>
      </c>
      <c r="T79" s="79">
        <f t="shared" si="18"/>
        <v>116.25</v>
      </c>
      <c r="U79" s="78">
        <f t="shared" si="19"/>
        <v>685.2099999999999</v>
      </c>
      <c r="V79" s="80">
        <f t="shared" si="13"/>
        <v>685.2099999999999</v>
      </c>
      <c r="W79" s="85"/>
      <c r="Y79" s="59"/>
      <c r="Z79" s="59"/>
      <c r="AA79" s="59"/>
    </row>
    <row r="80" spans="1:27" ht="12.75">
      <c r="A80" s="64">
        <v>73</v>
      </c>
      <c r="B80" s="140" t="s">
        <v>242</v>
      </c>
      <c r="C80" s="70" t="s">
        <v>86</v>
      </c>
      <c r="D80" s="70" t="s">
        <v>69</v>
      </c>
      <c r="E80" s="70" t="s">
        <v>151</v>
      </c>
      <c r="F80" s="113" t="s">
        <v>182</v>
      </c>
      <c r="G80" s="111">
        <v>100</v>
      </c>
      <c r="H80" s="78">
        <v>55.15</v>
      </c>
      <c r="I80" s="78">
        <v>58.6</v>
      </c>
      <c r="J80" s="79">
        <f t="shared" si="14"/>
        <v>113.75</v>
      </c>
      <c r="K80" s="77">
        <v>86</v>
      </c>
      <c r="L80" s="77">
        <v>90</v>
      </c>
      <c r="M80" s="78">
        <v>74.24</v>
      </c>
      <c r="N80" s="79">
        <f t="shared" si="15"/>
        <v>111.35999999999999</v>
      </c>
      <c r="O80" s="79">
        <f t="shared" si="16"/>
        <v>501.11</v>
      </c>
      <c r="P80" s="78">
        <v>67.55</v>
      </c>
      <c r="Q80" s="78">
        <v>68.18</v>
      </c>
      <c r="R80" s="79">
        <f t="shared" si="17"/>
        <v>135.73000000000002</v>
      </c>
      <c r="S80" s="78">
        <v>89.02</v>
      </c>
      <c r="T80" s="79">
        <f t="shared" si="18"/>
        <v>133.53</v>
      </c>
      <c r="U80" s="78">
        <f t="shared" si="19"/>
        <v>770.37</v>
      </c>
      <c r="V80" s="80">
        <f t="shared" si="13"/>
        <v>770.37</v>
      </c>
      <c r="W80" s="85"/>
      <c r="Y80" s="59"/>
      <c r="Z80" s="59"/>
      <c r="AA80" s="59"/>
    </row>
    <row r="81" spans="1:27" ht="12.75">
      <c r="A81" s="64">
        <v>74</v>
      </c>
      <c r="B81" s="140" t="s">
        <v>227</v>
      </c>
      <c r="C81" s="70" t="s">
        <v>25</v>
      </c>
      <c r="D81" s="70"/>
      <c r="E81" s="70" t="s">
        <v>151</v>
      </c>
      <c r="F81" s="113" t="s">
        <v>140</v>
      </c>
      <c r="G81" s="111">
        <v>90</v>
      </c>
      <c r="H81" s="78">
        <v>38.2</v>
      </c>
      <c r="I81" s="78">
        <v>38.95</v>
      </c>
      <c r="J81" s="79">
        <f t="shared" si="14"/>
        <v>77.15</v>
      </c>
      <c r="K81" s="77">
        <v>90</v>
      </c>
      <c r="L81" s="77">
        <v>75</v>
      </c>
      <c r="M81" s="78">
        <v>61.78</v>
      </c>
      <c r="N81" s="79">
        <f t="shared" si="15"/>
        <v>92.67</v>
      </c>
      <c r="O81" s="79">
        <f t="shared" si="16"/>
        <v>424.82</v>
      </c>
      <c r="P81" s="78"/>
      <c r="Q81" s="78"/>
      <c r="R81" s="79">
        <f t="shared" si="17"/>
        <v>0</v>
      </c>
      <c r="S81" s="78"/>
      <c r="T81" s="79">
        <f t="shared" si="18"/>
        <v>0</v>
      </c>
      <c r="U81" s="78">
        <f t="shared" si="19"/>
        <v>424.82</v>
      </c>
      <c r="V81" s="80">
        <f t="shared" si="13"/>
        <v>424.82</v>
      </c>
      <c r="W81" s="85"/>
      <c r="Y81" s="59"/>
      <c r="Z81" s="59"/>
      <c r="AA81" s="59"/>
    </row>
    <row r="82" spans="1:27" ht="12.75">
      <c r="A82" s="64">
        <v>75</v>
      </c>
      <c r="B82" s="143" t="s">
        <v>172</v>
      </c>
      <c r="C82" s="72" t="s">
        <v>18</v>
      </c>
      <c r="D82" s="70"/>
      <c r="E82" s="65" t="s">
        <v>151</v>
      </c>
      <c r="F82" s="113" t="s">
        <v>140</v>
      </c>
      <c r="G82" s="111">
        <v>70</v>
      </c>
      <c r="H82" s="78">
        <v>41.2</v>
      </c>
      <c r="I82" s="78">
        <v>45.44</v>
      </c>
      <c r="J82" s="79">
        <f t="shared" si="14"/>
        <v>86.64</v>
      </c>
      <c r="K82" s="77">
        <v>90</v>
      </c>
      <c r="L82" s="77">
        <v>80</v>
      </c>
      <c r="M82" s="78">
        <v>47.2</v>
      </c>
      <c r="N82" s="79">
        <f t="shared" si="15"/>
        <v>70.80000000000001</v>
      </c>
      <c r="O82" s="79">
        <f t="shared" si="16"/>
        <v>397.44</v>
      </c>
      <c r="P82" s="78"/>
      <c r="Q82" s="78"/>
      <c r="R82" s="79">
        <f t="shared" si="17"/>
        <v>0</v>
      </c>
      <c r="S82" s="78"/>
      <c r="T82" s="79">
        <f t="shared" si="18"/>
        <v>0</v>
      </c>
      <c r="U82" s="78">
        <f t="shared" si="19"/>
        <v>397.44</v>
      </c>
      <c r="V82" s="80">
        <f t="shared" si="13"/>
        <v>397.44</v>
      </c>
      <c r="W82" s="85"/>
      <c r="Y82" s="59"/>
      <c r="Z82" s="59"/>
      <c r="AA82" s="59"/>
    </row>
    <row r="83" spans="1:27" ht="12.75">
      <c r="A83" s="64">
        <v>76</v>
      </c>
      <c r="B83" s="140" t="s">
        <v>54</v>
      </c>
      <c r="C83" s="70" t="s">
        <v>25</v>
      </c>
      <c r="D83" s="70" t="s">
        <v>75</v>
      </c>
      <c r="E83" s="65" t="s">
        <v>151</v>
      </c>
      <c r="F83" s="113" t="s">
        <v>182</v>
      </c>
      <c r="G83" s="111">
        <v>95</v>
      </c>
      <c r="H83" s="78">
        <v>46.02</v>
      </c>
      <c r="I83" s="78">
        <v>46.13</v>
      </c>
      <c r="J83" s="79">
        <f t="shared" si="14"/>
        <v>92.15</v>
      </c>
      <c r="K83" s="77">
        <v>90</v>
      </c>
      <c r="L83" s="77">
        <v>80</v>
      </c>
      <c r="M83" s="78">
        <v>67.96</v>
      </c>
      <c r="N83" s="79">
        <f t="shared" si="15"/>
        <v>101.94</v>
      </c>
      <c r="O83" s="79">
        <f t="shared" si="16"/>
        <v>459.09</v>
      </c>
      <c r="P83" s="78">
        <v>69.34</v>
      </c>
      <c r="Q83" s="78">
        <v>69.82</v>
      </c>
      <c r="R83" s="79">
        <f t="shared" si="17"/>
        <v>139.16</v>
      </c>
      <c r="S83" s="78">
        <v>87.32</v>
      </c>
      <c r="T83" s="79">
        <f t="shared" si="18"/>
        <v>130.98</v>
      </c>
      <c r="U83" s="78">
        <f t="shared" si="19"/>
        <v>729.23</v>
      </c>
      <c r="V83" s="80">
        <f t="shared" si="13"/>
        <v>729.23</v>
      </c>
      <c r="W83" s="85"/>
      <c r="Y83" s="59"/>
      <c r="Z83" s="59"/>
      <c r="AA83" s="59"/>
    </row>
    <row r="84" spans="1:27" ht="12.75">
      <c r="A84" s="64">
        <v>77</v>
      </c>
      <c r="B84" s="139" t="s">
        <v>76</v>
      </c>
      <c r="C84" s="65" t="s">
        <v>228</v>
      </c>
      <c r="D84" s="65" t="s">
        <v>21</v>
      </c>
      <c r="E84" s="65" t="s">
        <v>151</v>
      </c>
      <c r="F84" s="113" t="s">
        <v>140</v>
      </c>
      <c r="G84" s="111">
        <v>95</v>
      </c>
      <c r="H84" s="78">
        <v>50.32</v>
      </c>
      <c r="I84" s="78">
        <v>53.25</v>
      </c>
      <c r="J84" s="79">
        <f t="shared" si="14"/>
        <v>103.57</v>
      </c>
      <c r="K84" s="77">
        <v>88</v>
      </c>
      <c r="L84" s="77">
        <v>95</v>
      </c>
      <c r="M84" s="78">
        <v>65.5</v>
      </c>
      <c r="N84" s="79">
        <f t="shared" si="15"/>
        <v>98.25</v>
      </c>
      <c r="O84" s="79">
        <f t="shared" si="16"/>
        <v>479.82</v>
      </c>
      <c r="P84" s="78"/>
      <c r="Q84" s="78"/>
      <c r="R84" s="79">
        <f t="shared" si="17"/>
        <v>0</v>
      </c>
      <c r="S84" s="78"/>
      <c r="T84" s="79">
        <f t="shared" si="18"/>
        <v>0</v>
      </c>
      <c r="U84" s="78">
        <f t="shared" si="19"/>
        <v>479.82</v>
      </c>
      <c r="V84" s="80">
        <f t="shared" si="13"/>
        <v>479.82</v>
      </c>
      <c r="W84" s="85"/>
      <c r="X84" s="66"/>
      <c r="Y84" s="62"/>
      <c r="Z84" s="62"/>
      <c r="AA84" s="62"/>
    </row>
    <row r="85" spans="1:27" ht="12.75">
      <c r="A85" s="64">
        <v>78</v>
      </c>
      <c r="B85" s="139" t="s">
        <v>56</v>
      </c>
      <c r="C85" s="65" t="s">
        <v>57</v>
      </c>
      <c r="D85" s="65" t="s">
        <v>21</v>
      </c>
      <c r="E85" s="65" t="s">
        <v>151</v>
      </c>
      <c r="F85" s="144" t="s">
        <v>182</v>
      </c>
      <c r="G85" s="111">
        <v>85</v>
      </c>
      <c r="H85" s="78">
        <v>54.71</v>
      </c>
      <c r="I85" s="78">
        <v>55.65</v>
      </c>
      <c r="J85" s="79">
        <f t="shared" si="14"/>
        <v>110.36</v>
      </c>
      <c r="K85" s="77">
        <v>94</v>
      </c>
      <c r="L85" s="77">
        <v>90</v>
      </c>
      <c r="M85" s="78">
        <v>66.42</v>
      </c>
      <c r="N85" s="79">
        <f t="shared" si="15"/>
        <v>99.63</v>
      </c>
      <c r="O85" s="79">
        <f t="shared" si="16"/>
        <v>478.99</v>
      </c>
      <c r="P85" s="78">
        <v>62.7</v>
      </c>
      <c r="Q85" s="78">
        <v>66.64</v>
      </c>
      <c r="R85" s="79">
        <f t="shared" si="17"/>
        <v>129.34</v>
      </c>
      <c r="S85" s="78">
        <v>84.88</v>
      </c>
      <c r="T85" s="79">
        <f t="shared" si="18"/>
        <v>127.32</v>
      </c>
      <c r="U85" s="78">
        <f t="shared" si="19"/>
        <v>735.6500000000001</v>
      </c>
      <c r="V85" s="80">
        <f t="shared" si="13"/>
        <v>735.6500000000001</v>
      </c>
      <c r="W85" s="85"/>
      <c r="X85" s="66"/>
      <c r="Y85" s="62"/>
      <c r="Z85" s="62"/>
      <c r="AA85" s="62"/>
    </row>
    <row r="86" spans="1:23" ht="12.75">
      <c r="A86" s="64">
        <v>79</v>
      </c>
      <c r="B86" s="139" t="s">
        <v>220</v>
      </c>
      <c r="C86" s="65" t="s">
        <v>9</v>
      </c>
      <c r="D86" s="65"/>
      <c r="E86" s="65" t="s">
        <v>151</v>
      </c>
      <c r="F86" s="113" t="s">
        <v>182</v>
      </c>
      <c r="G86" s="111">
        <v>50</v>
      </c>
      <c r="H86" s="78">
        <v>47.8</v>
      </c>
      <c r="I86" s="78">
        <v>48.66</v>
      </c>
      <c r="J86" s="79">
        <f t="shared" si="14"/>
        <v>96.46</v>
      </c>
      <c r="K86" s="77">
        <v>86</v>
      </c>
      <c r="L86" s="77">
        <v>80</v>
      </c>
      <c r="M86" s="78">
        <v>62.66</v>
      </c>
      <c r="N86" s="79">
        <f t="shared" si="15"/>
        <v>93.99</v>
      </c>
      <c r="O86" s="79">
        <f t="shared" si="16"/>
        <v>406.45</v>
      </c>
      <c r="P86" s="78">
        <v>56.42</v>
      </c>
      <c r="Q86" s="78">
        <v>59.8</v>
      </c>
      <c r="R86" s="79">
        <f t="shared" si="17"/>
        <v>116.22</v>
      </c>
      <c r="S86" s="78">
        <v>78.18</v>
      </c>
      <c r="T86" s="79">
        <f t="shared" si="18"/>
        <v>117.27000000000001</v>
      </c>
      <c r="U86" s="78">
        <f t="shared" si="19"/>
        <v>639.9399999999999</v>
      </c>
      <c r="V86" s="80">
        <f t="shared" si="13"/>
        <v>639.9399999999999</v>
      </c>
      <c r="W86" s="85"/>
    </row>
    <row r="87" spans="1:27" ht="12.75">
      <c r="A87" s="64">
        <v>80</v>
      </c>
      <c r="B87" s="140" t="s">
        <v>17</v>
      </c>
      <c r="C87" s="70" t="s">
        <v>18</v>
      </c>
      <c r="D87" s="70" t="s">
        <v>69</v>
      </c>
      <c r="E87" s="70" t="s">
        <v>152</v>
      </c>
      <c r="F87" s="113" t="s">
        <v>140</v>
      </c>
      <c r="G87" s="111">
        <v>90</v>
      </c>
      <c r="H87" s="78">
        <v>36.95</v>
      </c>
      <c r="I87" s="78">
        <v>36.2</v>
      </c>
      <c r="J87" s="79">
        <f>H87+I87</f>
        <v>73.15</v>
      </c>
      <c r="K87" s="77">
        <v>80</v>
      </c>
      <c r="L87" s="77">
        <v>85</v>
      </c>
      <c r="M87" s="78">
        <v>41.2</v>
      </c>
      <c r="N87" s="79">
        <f>M87*1.5</f>
        <v>61.800000000000004</v>
      </c>
      <c r="O87" s="79">
        <f>G87+J87+K87+L87+N87</f>
        <v>389.95</v>
      </c>
      <c r="P87" s="78"/>
      <c r="Q87" s="78"/>
      <c r="R87" s="79">
        <f>P87+Q87</f>
        <v>0</v>
      </c>
      <c r="S87" s="78"/>
      <c r="T87" s="79">
        <f>S87*1.5</f>
        <v>0</v>
      </c>
      <c r="U87" s="78">
        <f>O87+R87+T87</f>
        <v>389.95</v>
      </c>
      <c r="V87" s="80">
        <f t="shared" si="13"/>
        <v>389.95</v>
      </c>
      <c r="W87" s="85"/>
      <c r="Y87" s="59"/>
      <c r="Z87" s="59"/>
      <c r="AA87" s="59"/>
    </row>
    <row r="88" spans="1:27" ht="12.75">
      <c r="A88" s="64">
        <v>81</v>
      </c>
      <c r="B88" s="140" t="s">
        <v>47</v>
      </c>
      <c r="C88" s="70" t="s">
        <v>25</v>
      </c>
      <c r="D88" s="70" t="s">
        <v>69</v>
      </c>
      <c r="E88" s="70" t="s">
        <v>152</v>
      </c>
      <c r="F88" s="113" t="s">
        <v>140</v>
      </c>
      <c r="G88" s="111">
        <v>65</v>
      </c>
      <c r="H88" s="78">
        <v>34.84</v>
      </c>
      <c r="I88" s="78">
        <v>34.94</v>
      </c>
      <c r="J88" s="79">
        <f>H88+I88</f>
        <v>69.78</v>
      </c>
      <c r="K88" s="77">
        <v>96</v>
      </c>
      <c r="L88" s="77">
        <v>70</v>
      </c>
      <c r="M88" s="78">
        <v>41.82</v>
      </c>
      <c r="N88" s="79">
        <f>M88*1.5</f>
        <v>62.730000000000004</v>
      </c>
      <c r="O88" s="79">
        <f>G88+J88+K88+L88+N88</f>
        <v>363.51</v>
      </c>
      <c r="P88" s="78"/>
      <c r="Q88" s="78"/>
      <c r="R88" s="79">
        <f>P88+Q88</f>
        <v>0</v>
      </c>
      <c r="S88" s="78"/>
      <c r="T88" s="79">
        <f>S88*1.5</f>
        <v>0</v>
      </c>
      <c r="U88" s="78">
        <f>O88+R88+T88</f>
        <v>363.51</v>
      </c>
      <c r="V88" s="80">
        <f t="shared" si="13"/>
        <v>363.51</v>
      </c>
      <c r="W88" s="85"/>
      <c r="Y88" s="59"/>
      <c r="Z88" s="59"/>
      <c r="AA88" s="59"/>
    </row>
    <row r="89" spans="1:27" ht="12.75">
      <c r="A89" s="64">
        <v>82</v>
      </c>
      <c r="B89" s="140" t="s">
        <v>14</v>
      </c>
      <c r="C89" s="70" t="s">
        <v>15</v>
      </c>
      <c r="D89" s="70" t="s">
        <v>69</v>
      </c>
      <c r="E89" s="70" t="s">
        <v>152</v>
      </c>
      <c r="F89" s="113" t="s">
        <v>140</v>
      </c>
      <c r="G89" s="111">
        <v>65</v>
      </c>
      <c r="H89" s="78">
        <v>33.88</v>
      </c>
      <c r="I89" s="78">
        <v>34.58</v>
      </c>
      <c r="J89" s="79">
        <f>H89+I89</f>
        <v>68.46000000000001</v>
      </c>
      <c r="K89" s="77">
        <v>82</v>
      </c>
      <c r="L89" s="77">
        <v>65</v>
      </c>
      <c r="M89" s="78">
        <v>44.34</v>
      </c>
      <c r="N89" s="79">
        <f>M89*1.5</f>
        <v>66.51</v>
      </c>
      <c r="O89" s="79">
        <f>G89+J89+K89+L89+N89</f>
        <v>346.97</v>
      </c>
      <c r="P89" s="78"/>
      <c r="Q89" s="78"/>
      <c r="R89" s="79">
        <f>P89+Q89</f>
        <v>0</v>
      </c>
      <c r="S89" s="78"/>
      <c r="T89" s="79">
        <f>S89*1.5</f>
        <v>0</v>
      </c>
      <c r="U89" s="78">
        <f>O89+R89+T89</f>
        <v>346.97</v>
      </c>
      <c r="V89" s="80">
        <f t="shared" si="13"/>
        <v>346.97</v>
      </c>
      <c r="W89" s="85"/>
      <c r="Y89" s="59"/>
      <c r="Z89" s="59"/>
      <c r="AA89" s="59"/>
    </row>
    <row r="90" spans="1:23" ht="12.75">
      <c r="A90" s="64"/>
      <c r="B90" s="65"/>
      <c r="C90" s="65"/>
      <c r="D90" s="65"/>
      <c r="E90" s="65"/>
      <c r="F90" s="113" t="s">
        <v>140</v>
      </c>
      <c r="G90" s="111"/>
      <c r="H90" s="78"/>
      <c r="I90" s="78"/>
      <c r="J90" s="79">
        <f>H90+I90</f>
        <v>0</v>
      </c>
      <c r="K90" s="77"/>
      <c r="L90" s="77"/>
      <c r="M90" s="78"/>
      <c r="N90" s="79">
        <f>M90*1.5</f>
        <v>0</v>
      </c>
      <c r="O90" s="79">
        <f>G90+J90+K90+L90+N90</f>
        <v>0</v>
      </c>
      <c r="P90" s="78"/>
      <c r="Q90" s="78"/>
      <c r="R90" s="79">
        <f>P90+Q90</f>
        <v>0</v>
      </c>
      <c r="S90" s="78"/>
      <c r="T90" s="79">
        <f>S90*1.5</f>
        <v>0</v>
      </c>
      <c r="U90" s="78">
        <f>O90+R90+T90</f>
        <v>0</v>
      </c>
      <c r="V90" s="80">
        <f t="shared" si="13"/>
        <v>0</v>
      </c>
      <c r="W90" s="85"/>
    </row>
    <row r="91" spans="1:23" ht="13.5" thickBot="1">
      <c r="A91" s="73"/>
      <c r="B91" s="74"/>
      <c r="C91" s="74"/>
      <c r="D91" s="74"/>
      <c r="E91" s="75"/>
      <c r="F91" s="145" t="s">
        <v>140</v>
      </c>
      <c r="G91" s="112"/>
      <c r="H91" s="82"/>
      <c r="I91" s="82"/>
      <c r="J91" s="83">
        <f>H91+I91</f>
        <v>0</v>
      </c>
      <c r="K91" s="81"/>
      <c r="L91" s="81"/>
      <c r="M91" s="82"/>
      <c r="N91" s="83">
        <f>M91*1.5</f>
        <v>0</v>
      </c>
      <c r="O91" s="83">
        <f>G91+J91+K91+L91+N91</f>
        <v>0</v>
      </c>
      <c r="P91" s="82"/>
      <c r="Q91" s="82"/>
      <c r="R91" s="83">
        <f>P91+Q91</f>
        <v>0</v>
      </c>
      <c r="S91" s="82"/>
      <c r="T91" s="83">
        <f>S91*1.5</f>
        <v>0</v>
      </c>
      <c r="U91" s="82">
        <f>O91+R91+T91</f>
        <v>0</v>
      </c>
      <c r="V91" s="82">
        <f t="shared" si="13"/>
        <v>0</v>
      </c>
      <c r="W91" s="138"/>
    </row>
    <row r="92" ht="12.75">
      <c r="W92" s="61"/>
    </row>
    <row r="93" ht="12.75">
      <c r="W93" s="61"/>
    </row>
    <row r="94" ht="12.75">
      <c r="W94" s="61"/>
    </row>
    <row r="95" ht="12.75">
      <c r="W95" s="61"/>
    </row>
    <row r="96" ht="12.75">
      <c r="W96" s="61"/>
    </row>
    <row r="97" ht="12.75">
      <c r="W97" s="61"/>
    </row>
    <row r="98" ht="12.75">
      <c r="W98" s="61"/>
    </row>
    <row r="99" ht="12.75">
      <c r="W99" s="61"/>
    </row>
    <row r="100" ht="12.75">
      <c r="W100" s="61"/>
    </row>
    <row r="101" ht="12.75">
      <c r="W101" s="61"/>
    </row>
    <row r="102" ht="12.75">
      <c r="W102" s="61"/>
    </row>
  </sheetData>
  <sheetProtection/>
  <autoFilter ref="A5:AA91">
    <sortState ref="A6:AA102">
      <sortCondition sortBy="value" ref="A6:A102"/>
    </sortState>
  </autoFilter>
  <mergeCells count="18">
    <mergeCell ref="A2:W2"/>
    <mergeCell ref="A4:A5"/>
    <mergeCell ref="B4:B5"/>
    <mergeCell ref="C4:C5"/>
    <mergeCell ref="D4:D5"/>
    <mergeCell ref="E4:E5"/>
    <mergeCell ref="F4:F5"/>
    <mergeCell ref="G4:G5"/>
    <mergeCell ref="U4:U5"/>
    <mergeCell ref="S4:T4"/>
    <mergeCell ref="V4:V5"/>
    <mergeCell ref="W4:W5"/>
    <mergeCell ref="H4:J4"/>
    <mergeCell ref="K4:K5"/>
    <mergeCell ref="L4:L5"/>
    <mergeCell ref="M4:N4"/>
    <mergeCell ref="O4:O5"/>
    <mergeCell ref="P4:R4"/>
  </mergeCells>
  <printOptions/>
  <pageMargins left="0.2362204724409449" right="0.2362204724409449" top="0.15748031496062992" bottom="0.15748031496062992" header="0" footer="0"/>
  <pageSetup fitToHeight="3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4" sqref="A4:M4"/>
    </sheetView>
  </sheetViews>
  <sheetFormatPr defaultColWidth="9.140625" defaultRowHeight="12.75" outlineLevelCol="1"/>
  <cols>
    <col min="1" max="1" width="7.57421875" style="4" bestFit="1" customWidth="1"/>
    <col min="2" max="2" width="6.421875" style="4" customWidth="1"/>
    <col min="3" max="3" width="20.00390625" style="4" customWidth="1"/>
    <col min="4" max="4" width="17.28125" style="4" customWidth="1"/>
    <col min="5" max="8" width="6.7109375" style="4" hidden="1" customWidth="1" outlineLevel="1"/>
    <col min="9" max="9" width="6.7109375" style="4" customWidth="1" collapsed="1"/>
    <col min="10" max="10" width="6.7109375" style="4" customWidth="1"/>
    <col min="11" max="12" width="7.7109375" style="4" customWidth="1"/>
    <col min="13" max="13" width="11.28125" style="4" customWidth="1"/>
    <col min="14" max="16384" width="9.140625" style="4" customWidth="1"/>
  </cols>
  <sheetData>
    <row r="1" spans="2:12" ht="18">
      <c r="B1" s="3"/>
      <c r="F1" s="88"/>
      <c r="G1" s="88"/>
      <c r="H1" s="88"/>
      <c r="L1" s="88"/>
    </row>
    <row r="2" spans="1:13" ht="18">
      <c r="A2" s="194" t="str">
        <f>'startovní listina_vysledky vse'!$A$2</f>
        <v>PRAŽSKÝ POHÁR V RYBOLOVNÉ TECHNICE A LIGA ŽEN 13. 10. 2018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2:13" s="8" customFormat="1" ht="15.7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5.75">
      <c r="A4" s="195" t="s">
        <v>183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2:13" ht="16.5" thickBo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.75">
      <c r="A6" s="192" t="s">
        <v>180</v>
      </c>
      <c r="B6" s="196" t="s">
        <v>32</v>
      </c>
      <c r="C6" s="196" t="s">
        <v>33</v>
      </c>
      <c r="D6" s="196" t="s">
        <v>34</v>
      </c>
      <c r="E6" s="200" t="s">
        <v>35</v>
      </c>
      <c r="F6" s="202" t="s">
        <v>142</v>
      </c>
      <c r="G6" s="203"/>
      <c r="H6" s="204"/>
      <c r="I6" s="196" t="s">
        <v>39</v>
      </c>
      <c r="J6" s="196" t="s">
        <v>40</v>
      </c>
      <c r="K6" s="196" t="s">
        <v>143</v>
      </c>
      <c r="L6" s="196"/>
      <c r="M6" s="198" t="s">
        <v>43</v>
      </c>
    </row>
    <row r="7" spans="1:13" ht="21.75" customHeight="1" thickBot="1">
      <c r="A7" s="193"/>
      <c r="B7" s="197"/>
      <c r="C7" s="197"/>
      <c r="D7" s="197"/>
      <c r="E7" s="201"/>
      <c r="F7" s="102" t="s">
        <v>36</v>
      </c>
      <c r="G7" s="102" t="s">
        <v>37</v>
      </c>
      <c r="H7" s="102" t="s">
        <v>38</v>
      </c>
      <c r="I7" s="197"/>
      <c r="J7" s="197"/>
      <c r="K7" s="101" t="s">
        <v>174</v>
      </c>
      <c r="L7" s="102" t="s">
        <v>42</v>
      </c>
      <c r="M7" s="199"/>
    </row>
    <row r="8" spans="1:13" ht="13.5" thickTop="1">
      <c r="A8" s="165">
        <v>1</v>
      </c>
      <c r="B8" s="166">
        <v>95</v>
      </c>
      <c r="C8" s="9" t="str">
        <f>VLOOKUP($B8,'startovní listina_vysledky vse'!$A$6:$O$91,2,0)</f>
        <v>Jančička Filip</v>
      </c>
      <c r="D8" s="9" t="str">
        <f>VLOOKUP($B8,'startovní listina_vysledky vse'!$A$6:$O$91,3,0)</f>
        <v>Pelhřimov</v>
      </c>
      <c r="E8" s="9">
        <f>VLOOKUP($B8,'startovní listina_vysledky vse'!$A$6:$O$91,7,0)</f>
        <v>0</v>
      </c>
      <c r="F8" s="9">
        <f>VLOOKUP($B8,'startovní listina_vysledky vse'!$A$6:$O$91,8,0)</f>
        <v>0</v>
      </c>
      <c r="G8" s="9">
        <f>VLOOKUP($B8,'startovní listina_vysledky vse'!$A$6:$O$91,9,0)</f>
        <v>0</v>
      </c>
      <c r="H8" s="11">
        <f aca="true" t="shared" si="0" ref="H8:H19">F8+G8</f>
        <v>0</v>
      </c>
      <c r="I8" s="9">
        <f>VLOOKUP($B8,'startovní listina_vysledky vse'!$A$6:$O$91,11,0)</f>
        <v>94</v>
      </c>
      <c r="J8" s="9">
        <f>VLOOKUP($B8,'startovní listina_vysledky vse'!$A$6:$O$91,12,0)</f>
        <v>95</v>
      </c>
      <c r="K8" s="10">
        <f>VLOOKUP($B8,'startovní listina_vysledky vse'!$A$6:$O$91,13,0)</f>
        <v>47.04</v>
      </c>
      <c r="L8" s="11">
        <f aca="true" t="shared" si="1" ref="L8:L19">K8*1.5</f>
        <v>70.56</v>
      </c>
      <c r="M8" s="126">
        <f aca="true" t="shared" si="2" ref="M8:M19">E8+H8+I8+J8+L8</f>
        <v>259.56</v>
      </c>
    </row>
    <row r="9" spans="1:13" ht="12.75">
      <c r="A9" s="165">
        <v>2</v>
      </c>
      <c r="B9" s="166">
        <v>96</v>
      </c>
      <c r="C9" s="9" t="str">
        <f>VLOOKUP($B9,'startovní listina_vysledky vse'!$A$6:$O$91,2,0)</f>
        <v>Lešek Tomáš</v>
      </c>
      <c r="D9" s="9" t="str">
        <f>VLOOKUP($B9,'startovní listina_vysledky vse'!$A$6:$O$91,3,0)</f>
        <v>Husinec</v>
      </c>
      <c r="E9" s="9">
        <f>VLOOKUP($B9,'startovní listina_vysledky vse'!$A$6:$O$91,7,0)</f>
        <v>0</v>
      </c>
      <c r="F9" s="9">
        <f>VLOOKUP($B9,'startovní listina_vysledky vse'!$A$6:$O$91,8,0)</f>
        <v>0</v>
      </c>
      <c r="G9" s="9">
        <f>VLOOKUP($B9,'startovní listina_vysledky vse'!$A$6:$O$91,9,0)</f>
        <v>0</v>
      </c>
      <c r="H9" s="11">
        <f t="shared" si="0"/>
        <v>0</v>
      </c>
      <c r="I9" s="9">
        <f>VLOOKUP($B9,'startovní listina_vysledky vse'!$A$6:$O$91,11,0)</f>
        <v>62</v>
      </c>
      <c r="J9" s="9">
        <f>VLOOKUP($B9,'startovní listina_vysledky vse'!$A$6:$O$91,12,0)</f>
        <v>60</v>
      </c>
      <c r="K9" s="10">
        <f>VLOOKUP($B9,'startovní listina_vysledky vse'!$A$6:$O$91,13,0)</f>
        <v>63.2</v>
      </c>
      <c r="L9" s="11">
        <f t="shared" si="1"/>
        <v>94.80000000000001</v>
      </c>
      <c r="M9" s="126">
        <f t="shared" si="2"/>
        <v>216.8</v>
      </c>
    </row>
    <row r="10" spans="1:13" ht="12.75">
      <c r="A10" s="165">
        <v>3</v>
      </c>
      <c r="B10" s="166">
        <v>58</v>
      </c>
      <c r="C10" s="9" t="str">
        <f>VLOOKUP($B10,'startovní listina_vysledky vse'!$A$6:$O$91,2,0)</f>
        <v>Sobková Lucie</v>
      </c>
      <c r="D10" s="9" t="str">
        <f>VLOOKUP($B10,'startovní listina_vysledky vse'!$A$6:$O$91,3,0)</f>
        <v>Pelhřimov</v>
      </c>
      <c r="E10" s="9">
        <f>VLOOKUP($B10,'startovní listina_vysledky vse'!$A$6:$O$91,7,0)</f>
        <v>0</v>
      </c>
      <c r="F10" s="9">
        <f>VLOOKUP($B10,'startovní listina_vysledky vse'!$A$6:$O$91,8,0)</f>
        <v>0</v>
      </c>
      <c r="G10" s="9">
        <f>VLOOKUP($B10,'startovní listina_vysledky vse'!$A$6:$O$91,9,0)</f>
        <v>0</v>
      </c>
      <c r="H10" s="11">
        <f t="shared" si="0"/>
        <v>0</v>
      </c>
      <c r="I10" s="9">
        <f>VLOOKUP($B10,'startovní listina_vysledky vse'!$A$6:$O$91,11,0)</f>
        <v>72</v>
      </c>
      <c r="J10" s="9">
        <f>VLOOKUP($B10,'startovní listina_vysledky vse'!$A$6:$O$91,12,0)</f>
        <v>40</v>
      </c>
      <c r="K10" s="10">
        <f>VLOOKUP($B10,'startovní listina_vysledky vse'!$A$6:$O$91,13,0)</f>
        <v>46.78</v>
      </c>
      <c r="L10" s="11">
        <f t="shared" si="1"/>
        <v>70.17</v>
      </c>
      <c r="M10" s="126">
        <f t="shared" si="2"/>
        <v>182.17000000000002</v>
      </c>
    </row>
    <row r="11" spans="1:13" ht="12.75">
      <c r="A11" s="165">
        <v>4</v>
      </c>
      <c r="B11" s="166">
        <v>98</v>
      </c>
      <c r="C11" s="9" t="str">
        <f>VLOOKUP($B11,'startovní listina_vysledky vse'!$A$6:$O$91,2,0)</f>
        <v>Bárta Filip</v>
      </c>
      <c r="D11" s="9" t="str">
        <f>VLOOKUP($B11,'startovní listina_vysledky vse'!$A$6:$O$91,3,0)</f>
        <v>Husinec</v>
      </c>
      <c r="E11" s="9">
        <f>VLOOKUP($B11,'startovní listina_vysledky vse'!$A$6:$O$91,7,0)</f>
        <v>0</v>
      </c>
      <c r="F11" s="9">
        <f>VLOOKUP($B11,'startovní listina_vysledky vse'!$A$6:$O$91,8,0)</f>
        <v>0</v>
      </c>
      <c r="G11" s="9">
        <f>VLOOKUP($B11,'startovní listina_vysledky vse'!$A$6:$O$91,9,0)</f>
        <v>0</v>
      </c>
      <c r="H11" s="11">
        <f t="shared" si="0"/>
        <v>0</v>
      </c>
      <c r="I11" s="9">
        <f>VLOOKUP($B11,'startovní listina_vysledky vse'!$A$6:$O$91,11,0)</f>
        <v>58</v>
      </c>
      <c r="J11" s="9">
        <f>VLOOKUP($B11,'startovní listina_vysledky vse'!$A$6:$O$91,12,0)</f>
        <v>35</v>
      </c>
      <c r="K11" s="10">
        <f>VLOOKUP($B11,'startovní listina_vysledky vse'!$A$6:$O$91,13,0)</f>
        <v>59.2</v>
      </c>
      <c r="L11" s="11">
        <f t="shared" si="1"/>
        <v>88.80000000000001</v>
      </c>
      <c r="M11" s="126">
        <f t="shared" si="2"/>
        <v>181.8</v>
      </c>
    </row>
    <row r="12" spans="1:13" ht="12.75">
      <c r="A12" s="165">
        <v>5</v>
      </c>
      <c r="B12" s="166">
        <v>90</v>
      </c>
      <c r="C12" s="9" t="str">
        <f>VLOOKUP($B12,'startovní listina_vysledky vse'!$A$6:$O$91,2,0)</f>
        <v>Hovorková Michaela</v>
      </c>
      <c r="D12" s="9" t="str">
        <f>VLOOKUP($B12,'startovní listina_vysledky vse'!$A$6:$O$91,3,0)</f>
        <v>Pelhřimov</v>
      </c>
      <c r="E12" s="9">
        <f>VLOOKUP($B12,'startovní listina_vysledky vse'!$A$6:$O$91,7,0)</f>
        <v>0</v>
      </c>
      <c r="F12" s="9">
        <f>VLOOKUP($B12,'startovní listina_vysledky vse'!$A$6:$O$91,8,0)</f>
        <v>0</v>
      </c>
      <c r="G12" s="9">
        <f>VLOOKUP($B12,'startovní listina_vysledky vse'!$A$6:$O$91,9,0)</f>
        <v>0</v>
      </c>
      <c r="H12" s="11">
        <f t="shared" si="0"/>
        <v>0</v>
      </c>
      <c r="I12" s="9">
        <f>VLOOKUP($B12,'startovní listina_vysledky vse'!$A$6:$O$91,11,0)</f>
        <v>56</v>
      </c>
      <c r="J12" s="9">
        <f>VLOOKUP($B12,'startovní listina_vysledky vse'!$A$6:$O$91,12,0)</f>
        <v>55</v>
      </c>
      <c r="K12" s="10">
        <f>VLOOKUP($B12,'startovní listina_vysledky vse'!$A$6:$O$91,13,0)</f>
        <v>45.76</v>
      </c>
      <c r="L12" s="11">
        <f t="shared" si="1"/>
        <v>68.64</v>
      </c>
      <c r="M12" s="126">
        <f t="shared" si="2"/>
        <v>179.64</v>
      </c>
    </row>
    <row r="13" spans="1:13" ht="12.75">
      <c r="A13" s="165">
        <v>6</v>
      </c>
      <c r="B13" s="166">
        <v>99</v>
      </c>
      <c r="C13" s="9" t="str">
        <f>VLOOKUP($B13,'startovní listina_vysledky vse'!$A$6:$O$91,2,0)</f>
        <v>Strupek Matěj</v>
      </c>
      <c r="D13" s="9" t="str">
        <f>VLOOKUP($B13,'startovní listina_vysledky vse'!$A$6:$O$91,3,0)</f>
        <v>Pelhřimov</v>
      </c>
      <c r="E13" s="9">
        <f>VLOOKUP($B13,'startovní listina_vysledky vse'!$A$6:$O$91,7,0)</f>
        <v>0</v>
      </c>
      <c r="F13" s="9">
        <f>VLOOKUP($B13,'startovní listina_vysledky vse'!$A$6:$O$91,8,0)</f>
        <v>0</v>
      </c>
      <c r="G13" s="9">
        <f>VLOOKUP($B13,'startovní listina_vysledky vse'!$A$6:$O$91,9,0)</f>
        <v>0</v>
      </c>
      <c r="H13" s="11">
        <f t="shared" si="0"/>
        <v>0</v>
      </c>
      <c r="I13" s="9">
        <f>VLOOKUP($B13,'startovní listina_vysledky vse'!$A$6:$O$91,11,0)</f>
        <v>68</v>
      </c>
      <c r="J13" s="9">
        <f>VLOOKUP($B13,'startovní listina_vysledky vse'!$A$6:$O$91,12,0)</f>
        <v>40</v>
      </c>
      <c r="K13" s="10">
        <f>VLOOKUP($B13,'startovní listina_vysledky vse'!$A$6:$O$91,13,0)</f>
        <v>39.64</v>
      </c>
      <c r="L13" s="11">
        <f t="shared" si="1"/>
        <v>59.46</v>
      </c>
      <c r="M13" s="126">
        <f t="shared" si="2"/>
        <v>167.46</v>
      </c>
    </row>
    <row r="14" spans="1:13" ht="12.75">
      <c r="A14" s="165">
        <v>7</v>
      </c>
      <c r="B14" s="166">
        <v>92</v>
      </c>
      <c r="C14" s="9" t="str">
        <f>VLOOKUP($B14,'startovní listina_vysledky vse'!$A$6:$O$91,2,0)</f>
        <v>Pech Tomáš</v>
      </c>
      <c r="D14" s="9" t="str">
        <f>VLOOKUP($B14,'startovní listina_vysledky vse'!$A$6:$O$91,3,0)</f>
        <v>Most</v>
      </c>
      <c r="E14" s="9">
        <f>VLOOKUP($B14,'startovní listina_vysledky vse'!$A$6:$O$91,7,0)</f>
        <v>0</v>
      </c>
      <c r="F14" s="9">
        <f>VLOOKUP($B14,'startovní listina_vysledky vse'!$A$6:$O$91,8,0)</f>
        <v>0</v>
      </c>
      <c r="G14" s="9">
        <f>VLOOKUP($B14,'startovní listina_vysledky vse'!$A$6:$O$91,9,0)</f>
        <v>0</v>
      </c>
      <c r="H14" s="11">
        <f t="shared" si="0"/>
        <v>0</v>
      </c>
      <c r="I14" s="9">
        <f>VLOOKUP($B14,'startovní listina_vysledky vse'!$A$6:$O$91,11,0)</f>
        <v>56</v>
      </c>
      <c r="J14" s="9">
        <f>VLOOKUP($B14,'startovní listina_vysledky vse'!$A$6:$O$91,12,0)</f>
        <v>55</v>
      </c>
      <c r="K14" s="10">
        <f>VLOOKUP($B14,'startovní listina_vysledky vse'!$A$6:$O$91,13,0)</f>
        <v>31.92</v>
      </c>
      <c r="L14" s="11">
        <f t="shared" si="1"/>
        <v>47.88</v>
      </c>
      <c r="M14" s="126">
        <f t="shared" si="2"/>
        <v>158.88</v>
      </c>
    </row>
    <row r="15" spans="1:13" ht="12.75">
      <c r="A15" s="165">
        <v>8</v>
      </c>
      <c r="B15" s="166">
        <v>100</v>
      </c>
      <c r="C15" s="9" t="str">
        <f>VLOOKUP($B15,'startovní listina_vysledky vse'!$A$6:$O$91,2,0)</f>
        <v>Metelka Jiří</v>
      </c>
      <c r="D15" s="9" t="str">
        <f>VLOOKUP($B15,'startovní listina_vysledky vse'!$A$6:$O$91,3,0)</f>
        <v>Praha 4 - Pankrác</v>
      </c>
      <c r="E15" s="9">
        <f>VLOOKUP($B15,'startovní listina_vysledky vse'!$A$6:$O$91,7,0)</f>
        <v>0</v>
      </c>
      <c r="F15" s="9">
        <f>VLOOKUP($B15,'startovní listina_vysledky vse'!$A$6:$O$91,8,0)</f>
        <v>0</v>
      </c>
      <c r="G15" s="9">
        <f>VLOOKUP($B15,'startovní listina_vysledky vse'!$A$6:$O$91,9,0)</f>
        <v>0</v>
      </c>
      <c r="H15" s="11">
        <f t="shared" si="0"/>
        <v>0</v>
      </c>
      <c r="I15" s="9">
        <f>VLOOKUP($B15,'startovní listina_vysledky vse'!$A$6:$O$91,11,0)</f>
        <v>44</v>
      </c>
      <c r="J15" s="9">
        <f>VLOOKUP($B15,'startovní listina_vysledky vse'!$A$6:$O$91,12,0)</f>
        <v>25</v>
      </c>
      <c r="K15" s="10">
        <f>VLOOKUP($B15,'startovní listina_vysledky vse'!$A$6:$O$91,13,0)</f>
        <v>40.22</v>
      </c>
      <c r="L15" s="11">
        <f t="shared" si="1"/>
        <v>60.33</v>
      </c>
      <c r="M15" s="126">
        <f t="shared" si="2"/>
        <v>129.32999999999998</v>
      </c>
    </row>
    <row r="16" spans="1:13" ht="12.75">
      <c r="A16" s="165">
        <v>9</v>
      </c>
      <c r="B16" s="166">
        <v>91</v>
      </c>
      <c r="C16" s="9" t="str">
        <f>VLOOKUP($B16,'startovní listina_vysledky vse'!$A$6:$O$91,2,0)</f>
        <v>Hurníková Martina </v>
      </c>
      <c r="D16" s="9" t="str">
        <f>VLOOKUP($B16,'startovní listina_vysledky vse'!$A$6:$O$91,3,0)</f>
        <v>Team-Přísek</v>
      </c>
      <c r="E16" s="9">
        <f>VLOOKUP($B16,'startovní listina_vysledky vse'!$A$6:$O$91,7,0)</f>
        <v>0</v>
      </c>
      <c r="F16" s="9">
        <f>VLOOKUP($B16,'startovní listina_vysledky vse'!$A$6:$O$91,8,0)</f>
        <v>0</v>
      </c>
      <c r="G16" s="9">
        <f>VLOOKUP($B16,'startovní listina_vysledky vse'!$A$6:$O$91,9,0)</f>
        <v>0</v>
      </c>
      <c r="H16" s="11">
        <f t="shared" si="0"/>
        <v>0</v>
      </c>
      <c r="I16" s="9">
        <f>VLOOKUP($B16,'startovní listina_vysledky vse'!$A$6:$O$91,11,0)</f>
        <v>34</v>
      </c>
      <c r="J16" s="9">
        <f>VLOOKUP($B16,'startovní listina_vysledky vse'!$A$6:$O$91,12,0)</f>
        <v>30</v>
      </c>
      <c r="K16" s="10">
        <f>VLOOKUP($B16,'startovní listina_vysledky vse'!$A$6:$O$91,13,0)</f>
        <v>34.9</v>
      </c>
      <c r="L16" s="11">
        <f t="shared" si="1"/>
        <v>52.349999999999994</v>
      </c>
      <c r="M16" s="126">
        <f t="shared" si="2"/>
        <v>116.35</v>
      </c>
    </row>
    <row r="17" spans="1:13" ht="12.75">
      <c r="A17" s="165">
        <v>10</v>
      </c>
      <c r="B17" s="166">
        <v>89</v>
      </c>
      <c r="C17" s="9" t="str">
        <f>VLOOKUP($B17,'startovní listina_vysledky vse'!$A$6:$O$91,2,0)</f>
        <v>Hurníková Markéta</v>
      </c>
      <c r="D17" s="9" t="str">
        <f>VLOOKUP($B17,'startovní listina_vysledky vse'!$A$6:$O$91,3,0)</f>
        <v>Team-Přísek</v>
      </c>
      <c r="E17" s="9">
        <f>VLOOKUP($B17,'startovní listina_vysledky vse'!$A$6:$O$91,7,0)</f>
        <v>0</v>
      </c>
      <c r="F17" s="9">
        <f>VLOOKUP($B17,'startovní listina_vysledky vse'!$A$6:$O$91,8,0)</f>
        <v>0</v>
      </c>
      <c r="G17" s="9">
        <f>VLOOKUP($B17,'startovní listina_vysledky vse'!$A$6:$O$91,9,0)</f>
        <v>0</v>
      </c>
      <c r="H17" s="11">
        <f t="shared" si="0"/>
        <v>0</v>
      </c>
      <c r="I17" s="9">
        <f>VLOOKUP($B17,'startovní listina_vysledky vse'!$A$6:$O$91,11,0)</f>
        <v>32</v>
      </c>
      <c r="J17" s="9">
        <f>VLOOKUP($B17,'startovní listina_vysledky vse'!$A$6:$O$91,12,0)</f>
        <v>35</v>
      </c>
      <c r="K17" s="10">
        <f>VLOOKUP($B17,'startovní listina_vysledky vse'!$A$6:$O$91,13,0)</f>
        <v>31.26</v>
      </c>
      <c r="L17" s="11">
        <f t="shared" si="1"/>
        <v>46.89</v>
      </c>
      <c r="M17" s="126">
        <f t="shared" si="2"/>
        <v>113.89</v>
      </c>
    </row>
    <row r="18" spans="1:13" ht="12.75">
      <c r="A18" s="165">
        <v>11</v>
      </c>
      <c r="B18" s="166">
        <v>87</v>
      </c>
      <c r="C18" s="9" t="str">
        <f>VLOOKUP($B18,'startovní listina_vysledky vse'!$A$6:$O$91,2,0)</f>
        <v>Hurníková Michaela </v>
      </c>
      <c r="D18" s="9" t="str">
        <f>VLOOKUP($B18,'startovní listina_vysledky vse'!$A$6:$O$91,3,0)</f>
        <v>Team-Přísek</v>
      </c>
      <c r="E18" s="9">
        <f>VLOOKUP($B18,'startovní listina_vysledky vse'!$A$6:$O$91,7,0)</f>
        <v>0</v>
      </c>
      <c r="F18" s="9">
        <f>VLOOKUP($B18,'startovní listina_vysledky vse'!$A$6:$O$91,8,0)</f>
        <v>0</v>
      </c>
      <c r="G18" s="9">
        <f>VLOOKUP($B18,'startovní listina_vysledky vse'!$A$6:$O$91,9,0)</f>
        <v>0</v>
      </c>
      <c r="H18" s="11">
        <f t="shared" si="0"/>
        <v>0</v>
      </c>
      <c r="I18" s="9">
        <f>VLOOKUP($B18,'startovní listina_vysledky vse'!$A$6:$O$91,11,0)</f>
        <v>40</v>
      </c>
      <c r="J18" s="9">
        <f>VLOOKUP($B18,'startovní listina_vysledky vse'!$A$6:$O$91,12,0)</f>
        <v>20</v>
      </c>
      <c r="K18" s="10">
        <f>VLOOKUP($B18,'startovní listina_vysledky vse'!$A$6:$O$91,13,0)</f>
        <v>31.28</v>
      </c>
      <c r="L18" s="11">
        <f t="shared" si="1"/>
        <v>46.92</v>
      </c>
      <c r="M18" s="126">
        <f t="shared" si="2"/>
        <v>106.92</v>
      </c>
    </row>
    <row r="19" spans="1:13" ht="12.75">
      <c r="A19" s="165">
        <v>12</v>
      </c>
      <c r="B19" s="166">
        <v>94</v>
      </c>
      <c r="C19" s="9" t="str">
        <f>VLOOKUP($B19,'startovní listina_vysledky vse'!$A$6:$O$91,2,0)</f>
        <v>Pech M.</v>
      </c>
      <c r="D19" s="9" t="str">
        <f>VLOOKUP($B19,'startovní listina_vysledky vse'!$A$6:$O$91,3,0)</f>
        <v>Most</v>
      </c>
      <c r="E19" s="9">
        <f>VLOOKUP($B19,'startovní listina_vysledky vse'!$A$6:$O$91,7,0)</f>
        <v>0</v>
      </c>
      <c r="F19" s="9">
        <f>VLOOKUP($B19,'startovní listina_vysledky vse'!$A$6:$O$91,8,0)</f>
        <v>0</v>
      </c>
      <c r="G19" s="9">
        <f>VLOOKUP($B19,'startovní listina_vysledky vse'!$A$6:$O$91,9,0)</f>
        <v>0</v>
      </c>
      <c r="H19" s="11">
        <f t="shared" si="0"/>
        <v>0</v>
      </c>
      <c r="I19" s="9">
        <f>VLOOKUP($B19,'startovní listina_vysledky vse'!$A$6:$O$91,11,0)</f>
        <v>38</v>
      </c>
      <c r="J19" s="9">
        <f>VLOOKUP($B19,'startovní listina_vysledky vse'!$A$6:$O$91,12,0)</f>
        <v>20</v>
      </c>
      <c r="K19" s="10">
        <f>VLOOKUP($B19,'startovní listina_vysledky vse'!$A$6:$O$91,13,0)</f>
        <v>31.28</v>
      </c>
      <c r="L19" s="11">
        <f t="shared" si="1"/>
        <v>46.92</v>
      </c>
      <c r="M19" s="126">
        <f t="shared" si="2"/>
        <v>104.92</v>
      </c>
    </row>
    <row r="20" spans="1:13" ht="13.5" thickBot="1">
      <c r="A20" s="167"/>
      <c r="B20" s="168"/>
      <c r="C20" s="104"/>
      <c r="D20" s="104"/>
      <c r="E20" s="104"/>
      <c r="F20" s="104"/>
      <c r="G20" s="104"/>
      <c r="H20" s="105"/>
      <c r="I20" s="104"/>
      <c r="J20" s="104"/>
      <c r="K20" s="152"/>
      <c r="L20" s="105"/>
      <c r="M20" s="153"/>
    </row>
  </sheetData>
  <sheetProtection/>
  <autoFilter ref="B7:M7">
    <sortState ref="B8:M20">
      <sortCondition descending="1" sortBy="value" ref="M8:M20"/>
    </sortState>
  </autoFilter>
  <mergeCells count="13">
    <mergeCell ref="A6:A7"/>
    <mergeCell ref="A2:M2"/>
    <mergeCell ref="A4:M4"/>
    <mergeCell ref="B3:M3"/>
    <mergeCell ref="B6:B7"/>
    <mergeCell ref="C6:C7"/>
    <mergeCell ref="D6:D7"/>
    <mergeCell ref="I6:I7"/>
    <mergeCell ref="J6:J7"/>
    <mergeCell ref="K6:L6"/>
    <mergeCell ref="M6:M7"/>
    <mergeCell ref="E6:E7"/>
    <mergeCell ref="F6:H6"/>
  </mergeCells>
  <printOptions horizontalCentered="1"/>
  <pageMargins left="0.2362204724409449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showGridLines="0" zoomScale="80" zoomScaleNormal="80" zoomScalePageLayoutView="0" workbookViewId="0" topLeftCell="A1">
      <selection activeCell="O21" sqref="O21"/>
    </sheetView>
  </sheetViews>
  <sheetFormatPr defaultColWidth="9.140625" defaultRowHeight="12.75"/>
  <cols>
    <col min="1" max="1" width="7.8515625" style="4" bestFit="1" customWidth="1"/>
    <col min="2" max="2" width="6.421875" style="16" customWidth="1"/>
    <col min="3" max="3" width="22.421875" style="4" bestFit="1" customWidth="1"/>
    <col min="4" max="4" width="17.28125" style="4" customWidth="1"/>
    <col min="5" max="10" width="6.7109375" style="4" customWidth="1"/>
    <col min="11" max="12" width="7.7109375" style="4" customWidth="1"/>
    <col min="13" max="13" width="10.140625" style="4" customWidth="1"/>
    <col min="14" max="14" width="13.00390625" style="18" customWidth="1"/>
    <col min="15" max="16384" width="9.140625" style="4" customWidth="1"/>
  </cols>
  <sheetData>
    <row r="1" spans="1:13" ht="18">
      <c r="A1" s="194" t="str">
        <f>'startovní listina_vysledky vse'!$A$2</f>
        <v>PRAŽSKÝ POHÁR V RYBOLOVNÉ TECHNICE A LIGA ŽEN 13. 10. 2018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3:12" ht="12.75">
      <c r="C2" s="87"/>
      <c r="F2" s="88"/>
      <c r="G2" s="88"/>
      <c r="H2" s="88"/>
      <c r="L2" s="88"/>
    </row>
    <row r="3" spans="1:13" ht="15.75">
      <c r="A3" s="195" t="s">
        <v>50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2:13" ht="6" customHeight="1" thickBo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4" s="1" customFormat="1" ht="33" customHeight="1" thickBot="1">
      <c r="A5" s="164" t="s">
        <v>180</v>
      </c>
      <c r="B5" s="12" t="s">
        <v>32</v>
      </c>
      <c r="C5" s="12" t="s">
        <v>33</v>
      </c>
      <c r="D5" s="12" t="s">
        <v>34</v>
      </c>
      <c r="E5" s="12" t="s">
        <v>35</v>
      </c>
      <c r="F5" s="127" t="s">
        <v>184</v>
      </c>
      <c r="G5" s="127" t="s">
        <v>185</v>
      </c>
      <c r="H5" s="107" t="s">
        <v>38</v>
      </c>
      <c r="I5" s="12" t="s">
        <v>39</v>
      </c>
      <c r="J5" s="12" t="s">
        <v>40</v>
      </c>
      <c r="K5" s="128" t="s">
        <v>186</v>
      </c>
      <c r="L5" s="107" t="s">
        <v>42</v>
      </c>
      <c r="M5" s="129" t="s">
        <v>43</v>
      </c>
      <c r="N5" s="18"/>
    </row>
    <row r="6" spans="1:13" ht="13.5" thickTop="1">
      <c r="A6" s="165">
        <v>1</v>
      </c>
      <c r="B6" s="166">
        <v>56</v>
      </c>
      <c r="C6" s="9" t="str">
        <f>VLOOKUP($B6,'startovní listina_vysledky vse'!$A$6:$O$91,2,0)</f>
        <v>Bílková Kateřina</v>
      </c>
      <c r="D6" s="9" t="str">
        <f>VLOOKUP($B6,'startovní listina_vysledky vse'!$A$6:$O$91,3,0)</f>
        <v>Pelhřimov</v>
      </c>
      <c r="E6" s="9">
        <f>VLOOKUP($B6,'startovní listina_vysledky vse'!$A$6:$O$91,7,0)</f>
        <v>75</v>
      </c>
      <c r="F6" s="9">
        <f>VLOOKUP($B6,'startovní listina_vysledky vse'!$A$6:$O$91,8,0)</f>
        <v>34.63</v>
      </c>
      <c r="G6" s="9">
        <f>VLOOKUP($B6,'startovní listina_vysledky vse'!$A$6:$O$91,9,0)</f>
        <v>35.44</v>
      </c>
      <c r="H6" s="11">
        <f aca="true" t="shared" si="0" ref="H6:H20">F6+G6</f>
        <v>70.07</v>
      </c>
      <c r="I6" s="9">
        <f>VLOOKUP($B6,'startovní listina_vysledky vse'!$A$6:$O$91,11,0)</f>
        <v>92</v>
      </c>
      <c r="J6" s="9">
        <f>VLOOKUP($B6,'startovní listina_vysledky vse'!$A$6:$O$91,12,0)</f>
        <v>80</v>
      </c>
      <c r="K6" s="9">
        <f>VLOOKUP($B6,'startovní listina_vysledky vse'!$A$6:$O$91,13,0)</f>
        <v>63.72</v>
      </c>
      <c r="L6" s="11">
        <f aca="true" t="shared" si="1" ref="L6:L20">K6*1.5</f>
        <v>95.58</v>
      </c>
      <c r="M6" s="103">
        <f aca="true" t="shared" si="2" ref="M6:M20">E6+H6+I6+J6+L6</f>
        <v>412.65</v>
      </c>
    </row>
    <row r="7" spans="1:13" ht="12.75">
      <c r="A7" s="165">
        <v>2</v>
      </c>
      <c r="B7" s="166">
        <v>41</v>
      </c>
      <c r="C7" s="9" t="str">
        <f>VLOOKUP($B7,'startovní listina_vysledky vse'!$A$6:$O$91,2,0)</f>
        <v>Šulová Julie</v>
      </c>
      <c r="D7" s="9" t="str">
        <f>VLOOKUP($B7,'startovní listina_vysledky vse'!$A$6:$O$91,3,0)</f>
        <v>Velké Pavlovice</v>
      </c>
      <c r="E7" s="9">
        <f>VLOOKUP($B7,'startovní listina_vysledky vse'!$A$6:$O$91,7,0)</f>
        <v>70</v>
      </c>
      <c r="F7" s="9">
        <f>VLOOKUP($B7,'startovní listina_vysledky vse'!$A$6:$O$91,8,0)</f>
        <v>34.5</v>
      </c>
      <c r="G7" s="9">
        <f>VLOOKUP($B7,'startovní listina_vysledky vse'!$A$6:$O$91,9,0)</f>
        <v>35.48</v>
      </c>
      <c r="H7" s="11">
        <f t="shared" si="0"/>
        <v>69.97999999999999</v>
      </c>
      <c r="I7" s="9">
        <f>VLOOKUP($B7,'startovní listina_vysledky vse'!$A$6:$O$91,11,0)</f>
        <v>94</v>
      </c>
      <c r="J7" s="9">
        <f>VLOOKUP($B7,'startovní listina_vysledky vse'!$A$6:$O$91,12,0)</f>
        <v>90</v>
      </c>
      <c r="K7" s="9">
        <f>VLOOKUP($B7,'startovní listina_vysledky vse'!$A$6:$O$91,13,0)</f>
        <v>56.32</v>
      </c>
      <c r="L7" s="11">
        <f t="shared" si="1"/>
        <v>84.48</v>
      </c>
      <c r="M7" s="103">
        <f t="shared" si="2"/>
        <v>408.46000000000004</v>
      </c>
    </row>
    <row r="8" spans="1:13" ht="12.75">
      <c r="A8" s="165">
        <v>3</v>
      </c>
      <c r="B8" s="166">
        <v>54</v>
      </c>
      <c r="C8" s="9" t="str">
        <f>VLOOKUP($B8,'startovní listina_vysledky vse'!$A$6:$O$91,2,0)</f>
        <v>Buráňová Adéla</v>
      </c>
      <c r="D8" s="9" t="str">
        <f>VLOOKUP($B8,'startovní listina_vysledky vse'!$A$6:$O$91,3,0)</f>
        <v>Kroměříž</v>
      </c>
      <c r="E8" s="9">
        <f>VLOOKUP($B8,'startovní listina_vysledky vse'!$A$6:$O$91,7,0)</f>
        <v>85</v>
      </c>
      <c r="F8" s="9">
        <f>VLOOKUP($B8,'startovní listina_vysledky vse'!$A$6:$O$91,8,0)</f>
        <v>34.2</v>
      </c>
      <c r="G8" s="9">
        <f>VLOOKUP($B8,'startovní listina_vysledky vse'!$A$6:$O$91,9,0)</f>
        <v>36.54</v>
      </c>
      <c r="H8" s="11">
        <f t="shared" si="0"/>
        <v>70.74000000000001</v>
      </c>
      <c r="I8" s="9">
        <f>VLOOKUP($B8,'startovní listina_vysledky vse'!$A$6:$O$91,11,0)</f>
        <v>92</v>
      </c>
      <c r="J8" s="9">
        <f>VLOOKUP($B8,'startovní listina_vysledky vse'!$A$6:$O$91,12,0)</f>
        <v>75</v>
      </c>
      <c r="K8" s="9">
        <f>VLOOKUP($B8,'startovní listina_vysledky vse'!$A$6:$O$91,13,0)</f>
        <v>56.22</v>
      </c>
      <c r="L8" s="11">
        <f t="shared" si="1"/>
        <v>84.33</v>
      </c>
      <c r="M8" s="103">
        <f t="shared" si="2"/>
        <v>407.07</v>
      </c>
    </row>
    <row r="9" spans="1:13" ht="12.75">
      <c r="A9" s="165">
        <v>4</v>
      </c>
      <c r="B9" s="166">
        <v>44</v>
      </c>
      <c r="C9" s="9" t="str">
        <f>VLOOKUP($B9,'startovní listina_vysledky vse'!$A$6:$O$91,2,0)</f>
        <v>Roblová Kateřina</v>
      </c>
      <c r="D9" s="9" t="str">
        <f>VLOOKUP($B9,'startovní listina_vysledky vse'!$A$6:$O$91,3,0)</f>
        <v>Husinec</v>
      </c>
      <c r="E9" s="9">
        <f>VLOOKUP($B9,'startovní listina_vysledky vse'!$A$6:$O$91,7,0)</f>
        <v>80</v>
      </c>
      <c r="F9" s="9">
        <f>VLOOKUP($B9,'startovní listina_vysledky vse'!$A$6:$O$91,8,0)</f>
        <v>38.94</v>
      </c>
      <c r="G9" s="9">
        <f>VLOOKUP($B9,'startovní listina_vysledky vse'!$A$6:$O$91,9,0)</f>
        <v>42.9</v>
      </c>
      <c r="H9" s="11">
        <f t="shared" si="0"/>
        <v>81.84</v>
      </c>
      <c r="I9" s="9">
        <f>VLOOKUP($B9,'startovní listina_vysledky vse'!$A$6:$O$91,11,0)</f>
        <v>70</v>
      </c>
      <c r="J9" s="9">
        <f>VLOOKUP($B9,'startovní listina_vysledky vse'!$A$6:$O$91,12,0)</f>
        <v>65</v>
      </c>
      <c r="K9" s="9">
        <f>VLOOKUP($B9,'startovní listina_vysledky vse'!$A$6:$O$91,13,0)</f>
        <v>61.42</v>
      </c>
      <c r="L9" s="11">
        <f t="shared" si="1"/>
        <v>92.13</v>
      </c>
      <c r="M9" s="103">
        <f t="shared" si="2"/>
        <v>388.97</v>
      </c>
    </row>
    <row r="10" spans="1:13" ht="12.75">
      <c r="A10" s="165">
        <v>5</v>
      </c>
      <c r="B10" s="166">
        <v>40</v>
      </c>
      <c r="C10" s="9" t="str">
        <f>VLOOKUP($B10,'startovní listina_vysledky vse'!$A$6:$O$91,2,0)</f>
        <v>Tichá Lenka</v>
      </c>
      <c r="D10" s="9" t="str">
        <f>VLOOKUP($B10,'startovní listina_vysledky vse'!$A$6:$O$91,3,0)</f>
        <v>Ostrava</v>
      </c>
      <c r="E10" s="9">
        <f>VLOOKUP($B10,'startovní listina_vysledky vse'!$A$6:$O$91,7,0)</f>
        <v>75</v>
      </c>
      <c r="F10" s="9">
        <f>VLOOKUP($B10,'startovní listina_vysledky vse'!$A$6:$O$91,8,0)</f>
        <v>30.58</v>
      </c>
      <c r="G10" s="9">
        <f>VLOOKUP($B10,'startovní listina_vysledky vse'!$A$6:$O$91,9,0)</f>
        <v>30.65</v>
      </c>
      <c r="H10" s="11">
        <f t="shared" si="0"/>
        <v>61.23</v>
      </c>
      <c r="I10" s="9">
        <f>VLOOKUP($B10,'startovní listina_vysledky vse'!$A$6:$O$91,11,0)</f>
        <v>84</v>
      </c>
      <c r="J10" s="9">
        <f>VLOOKUP($B10,'startovní listina_vysledky vse'!$A$6:$O$91,12,0)</f>
        <v>70</v>
      </c>
      <c r="K10" s="9">
        <f>VLOOKUP($B10,'startovní listina_vysledky vse'!$A$6:$O$91,13,0)</f>
        <v>37.68</v>
      </c>
      <c r="L10" s="11">
        <f t="shared" si="1"/>
        <v>56.519999999999996</v>
      </c>
      <c r="M10" s="103">
        <f t="shared" si="2"/>
        <v>346.75</v>
      </c>
    </row>
    <row r="11" spans="1:13" ht="12.75">
      <c r="A11" s="165">
        <v>6</v>
      </c>
      <c r="B11" s="166">
        <v>48</v>
      </c>
      <c r="C11" s="9" t="str">
        <f>VLOOKUP($B11,'startovní listina_vysledky vse'!$A$6:$O$91,2,0)</f>
        <v>Grznárová Tereza</v>
      </c>
      <c r="D11" s="9" t="str">
        <f>VLOOKUP($B11,'startovní listina_vysledky vse'!$A$6:$O$91,3,0)</f>
        <v>Bohumín </v>
      </c>
      <c r="E11" s="9">
        <f>VLOOKUP($B11,'startovní listina_vysledky vse'!$A$6:$O$91,7,0)</f>
        <v>65</v>
      </c>
      <c r="F11" s="9">
        <f>VLOOKUP($B11,'startovní listina_vysledky vse'!$A$6:$O$91,8,0)</f>
        <v>35.6</v>
      </c>
      <c r="G11" s="9">
        <f>VLOOKUP($B11,'startovní listina_vysledky vse'!$A$6:$O$91,9,0)</f>
        <v>37.7</v>
      </c>
      <c r="H11" s="11">
        <f t="shared" si="0"/>
        <v>73.30000000000001</v>
      </c>
      <c r="I11" s="9">
        <f>VLOOKUP($B11,'startovní listina_vysledky vse'!$A$6:$O$91,11,0)</f>
        <v>78</v>
      </c>
      <c r="J11" s="9">
        <f>VLOOKUP($B11,'startovní listina_vysledky vse'!$A$6:$O$91,12,0)</f>
        <v>55</v>
      </c>
      <c r="K11" s="9">
        <f>VLOOKUP($B11,'startovní listina_vysledky vse'!$A$6:$O$91,13,0)</f>
        <v>48.56</v>
      </c>
      <c r="L11" s="11">
        <f t="shared" si="1"/>
        <v>72.84</v>
      </c>
      <c r="M11" s="103">
        <f t="shared" si="2"/>
        <v>344.14</v>
      </c>
    </row>
    <row r="12" spans="1:13" ht="12.75">
      <c r="A12" s="165">
        <v>7</v>
      </c>
      <c r="B12" s="166">
        <v>53</v>
      </c>
      <c r="C12" s="9" t="str">
        <f>VLOOKUP($B12,'startovní listina_vysledky vse'!$A$6:$O$91,2,0)</f>
        <v>Wroblová Taťana </v>
      </c>
      <c r="D12" s="9" t="str">
        <f>VLOOKUP($B12,'startovní listina_vysledky vse'!$A$6:$O$91,3,0)</f>
        <v>Bohumín</v>
      </c>
      <c r="E12" s="9">
        <f>VLOOKUP($B12,'startovní listina_vysledky vse'!$A$6:$O$91,7,0)</f>
        <v>75</v>
      </c>
      <c r="F12" s="9">
        <f>VLOOKUP($B12,'startovní listina_vysledky vse'!$A$6:$O$91,8,0)</f>
        <v>28.68</v>
      </c>
      <c r="G12" s="9">
        <f>VLOOKUP($B12,'startovní listina_vysledky vse'!$A$6:$O$91,9,0)</f>
        <v>37.38</v>
      </c>
      <c r="H12" s="11">
        <f t="shared" si="0"/>
        <v>66.06</v>
      </c>
      <c r="I12" s="9">
        <f>VLOOKUP($B12,'startovní listina_vysledky vse'!$A$6:$O$91,11,0)</f>
        <v>82</v>
      </c>
      <c r="J12" s="9">
        <f>VLOOKUP($B12,'startovní listina_vysledky vse'!$A$6:$O$91,12,0)</f>
        <v>50</v>
      </c>
      <c r="K12" s="9">
        <f>VLOOKUP($B12,'startovní listina_vysledky vse'!$A$6:$O$91,13,0)</f>
        <v>39.52</v>
      </c>
      <c r="L12" s="11">
        <f t="shared" si="1"/>
        <v>59.28</v>
      </c>
      <c r="M12" s="103">
        <f t="shared" si="2"/>
        <v>332.34000000000003</v>
      </c>
    </row>
    <row r="13" spans="1:13" ht="12.75">
      <c r="A13" s="165">
        <v>8</v>
      </c>
      <c r="B13" s="166">
        <v>57</v>
      </c>
      <c r="C13" s="9" t="str">
        <f>VLOOKUP($B13,'startovní listina_vysledky vse'!$A$6:$O$91,2,0)</f>
        <v>Nováková Eliška</v>
      </c>
      <c r="D13" s="9" t="str">
        <f>VLOOKUP($B13,'startovní listina_vysledky vse'!$A$6:$O$91,3,0)</f>
        <v>Jablonec n.N</v>
      </c>
      <c r="E13" s="9">
        <f>VLOOKUP($B13,'startovní listina_vysledky vse'!$A$6:$O$91,7,0)</f>
        <v>70</v>
      </c>
      <c r="F13" s="9">
        <f>VLOOKUP($B13,'startovní listina_vysledky vse'!$A$6:$O$91,8,0)</f>
        <v>24</v>
      </c>
      <c r="G13" s="9">
        <f>VLOOKUP($B13,'startovní listina_vysledky vse'!$A$6:$O$91,9,0)</f>
        <v>30.04</v>
      </c>
      <c r="H13" s="11">
        <f t="shared" si="0"/>
        <v>54.04</v>
      </c>
      <c r="I13" s="9">
        <f>VLOOKUP($B13,'startovní listina_vysledky vse'!$A$6:$O$91,11,0)</f>
        <v>84</v>
      </c>
      <c r="J13" s="9">
        <f>VLOOKUP($B13,'startovní listina_vysledky vse'!$A$6:$O$91,12,0)</f>
        <v>40</v>
      </c>
      <c r="K13" s="9">
        <f>VLOOKUP($B13,'startovní listina_vysledky vse'!$A$6:$O$91,13,0)</f>
        <v>47.98</v>
      </c>
      <c r="L13" s="11">
        <f t="shared" si="1"/>
        <v>71.97</v>
      </c>
      <c r="M13" s="103">
        <f t="shared" si="2"/>
        <v>320.01</v>
      </c>
    </row>
    <row r="14" spans="1:13" ht="12.75">
      <c r="A14" s="165">
        <v>9</v>
      </c>
      <c r="B14" s="166">
        <v>45</v>
      </c>
      <c r="C14" s="9" t="str">
        <f>VLOOKUP($B14,'startovní listina_vysledky vse'!$A$6:$O$91,2,0)</f>
        <v>Koblihová Kristýna</v>
      </c>
      <c r="D14" s="9" t="str">
        <f>VLOOKUP($B14,'startovní listina_vysledky vse'!$A$6:$O$91,3,0)</f>
        <v>Jihlava</v>
      </c>
      <c r="E14" s="9">
        <f>VLOOKUP($B14,'startovní listina_vysledky vse'!$A$6:$O$91,7,0)</f>
        <v>75</v>
      </c>
      <c r="F14" s="9">
        <f>VLOOKUP($B14,'startovní listina_vysledky vse'!$A$6:$O$91,8,0)</f>
        <v>30.27</v>
      </c>
      <c r="G14" s="9">
        <f>VLOOKUP($B14,'startovní listina_vysledky vse'!$A$6:$O$91,9,0)</f>
        <v>30.38</v>
      </c>
      <c r="H14" s="11">
        <f t="shared" si="0"/>
        <v>60.65</v>
      </c>
      <c r="I14" s="9">
        <f>VLOOKUP($B14,'startovní listina_vysledky vse'!$A$6:$O$91,11,0)</f>
        <v>78</v>
      </c>
      <c r="J14" s="9">
        <f>VLOOKUP($B14,'startovní listina_vysledky vse'!$A$6:$O$91,12,0)</f>
        <v>55</v>
      </c>
      <c r="K14" s="9">
        <f>VLOOKUP($B14,'startovní listina_vysledky vse'!$A$6:$O$91,13,0)</f>
        <v>33.24</v>
      </c>
      <c r="L14" s="11">
        <f t="shared" si="1"/>
        <v>49.86</v>
      </c>
      <c r="M14" s="103">
        <f t="shared" si="2"/>
        <v>318.51</v>
      </c>
    </row>
    <row r="15" spans="1:13" ht="12.75">
      <c r="A15" s="165">
        <v>10</v>
      </c>
      <c r="B15" s="166">
        <v>46</v>
      </c>
      <c r="C15" s="9" t="str">
        <f>VLOOKUP($B15,'startovní listina_vysledky vse'!$A$6:$O$91,2,0)</f>
        <v>Kepáková Natalie</v>
      </c>
      <c r="D15" s="9" t="str">
        <f>VLOOKUP($B15,'startovní listina_vysledky vse'!$A$6:$O$91,3,0)</f>
        <v>Ostrava</v>
      </c>
      <c r="E15" s="9">
        <f>VLOOKUP($B15,'startovní listina_vysledky vse'!$A$6:$O$91,7,0)</f>
        <v>60</v>
      </c>
      <c r="F15" s="9">
        <f>VLOOKUP($B15,'startovní listina_vysledky vse'!$A$6:$O$91,8,0)</f>
        <v>25.47</v>
      </c>
      <c r="G15" s="9">
        <f>VLOOKUP($B15,'startovní listina_vysledky vse'!$A$6:$O$91,9,0)</f>
        <v>26.04</v>
      </c>
      <c r="H15" s="11">
        <f t="shared" si="0"/>
        <v>51.51</v>
      </c>
      <c r="I15" s="9">
        <f>VLOOKUP($B15,'startovní listina_vysledky vse'!$A$6:$O$91,11,0)</f>
        <v>78</v>
      </c>
      <c r="J15" s="9">
        <f>VLOOKUP($B15,'startovní listina_vysledky vse'!$A$6:$O$91,12,0)</f>
        <v>55</v>
      </c>
      <c r="K15" s="9">
        <f>VLOOKUP($B15,'startovní listina_vysledky vse'!$A$6:$O$91,13,0)</f>
        <v>43.16</v>
      </c>
      <c r="L15" s="11">
        <f t="shared" si="1"/>
        <v>64.74</v>
      </c>
      <c r="M15" s="103">
        <f t="shared" si="2"/>
        <v>309.25</v>
      </c>
    </row>
    <row r="16" spans="1:13" ht="12.75">
      <c r="A16" s="165">
        <v>11</v>
      </c>
      <c r="B16" s="166">
        <v>43</v>
      </c>
      <c r="C16" s="9" t="str">
        <f>VLOOKUP($B16,'startovní listina_vysledky vse'!$A$6:$O$91,2,0)</f>
        <v>Ungrová Amálka</v>
      </c>
      <c r="D16" s="9" t="str">
        <f>VLOOKUP($B16,'startovní listina_vysledky vse'!$A$6:$O$91,3,0)</f>
        <v>Hořovice</v>
      </c>
      <c r="E16" s="9">
        <f>VLOOKUP($B16,'startovní listina_vysledky vse'!$A$6:$O$91,7,0)</f>
        <v>75</v>
      </c>
      <c r="F16" s="9">
        <f>VLOOKUP($B16,'startovní listina_vysledky vse'!$A$6:$O$91,8,0)</f>
        <v>27.68</v>
      </c>
      <c r="G16" s="9">
        <f>VLOOKUP($B16,'startovní listina_vysledky vse'!$A$6:$O$91,9,0)</f>
        <v>28.06</v>
      </c>
      <c r="H16" s="11">
        <f t="shared" si="0"/>
        <v>55.739999999999995</v>
      </c>
      <c r="I16" s="9">
        <f>VLOOKUP($B16,'startovní listina_vysledky vse'!$A$6:$O$91,11,0)</f>
        <v>74</v>
      </c>
      <c r="J16" s="9">
        <f>VLOOKUP($B16,'startovní listina_vysledky vse'!$A$6:$O$91,12,0)</f>
        <v>50</v>
      </c>
      <c r="K16" s="9">
        <f>VLOOKUP($B16,'startovní listina_vysledky vse'!$A$6:$O$91,13,0)</f>
        <v>36.14</v>
      </c>
      <c r="L16" s="11">
        <f t="shared" si="1"/>
        <v>54.21</v>
      </c>
      <c r="M16" s="103">
        <f t="shared" si="2"/>
        <v>308.95</v>
      </c>
    </row>
    <row r="17" spans="1:13" ht="12.75">
      <c r="A17" s="165">
        <v>12</v>
      </c>
      <c r="B17" s="166">
        <v>51</v>
      </c>
      <c r="C17" s="9" t="str">
        <f>VLOOKUP($B17,'startovní listina_vysledky vse'!$A$6:$O$91,2,0)</f>
        <v>Nejdlová Lucie</v>
      </c>
      <c r="D17" s="9" t="str">
        <f>VLOOKUP($B17,'startovní listina_vysledky vse'!$A$6:$O$91,3,0)</f>
        <v>Plzeň</v>
      </c>
      <c r="E17" s="9">
        <f>VLOOKUP($B17,'startovní listina_vysledky vse'!$A$6:$O$91,7,0)</f>
        <v>65</v>
      </c>
      <c r="F17" s="9">
        <f>VLOOKUP($B17,'startovní listina_vysledky vse'!$A$6:$O$91,8,0)</f>
        <v>28</v>
      </c>
      <c r="G17" s="9">
        <f>VLOOKUP($B17,'startovní listina_vysledky vse'!$A$6:$O$91,9,0)</f>
        <v>26.72</v>
      </c>
      <c r="H17" s="11">
        <f t="shared" si="0"/>
        <v>54.72</v>
      </c>
      <c r="I17" s="9">
        <f>VLOOKUP($B17,'startovní listina_vysledky vse'!$A$6:$O$91,11,0)</f>
        <v>54</v>
      </c>
      <c r="J17" s="9">
        <f>VLOOKUP($B17,'startovní listina_vysledky vse'!$A$6:$O$91,12,0)</f>
        <v>40</v>
      </c>
      <c r="K17" s="9">
        <f>VLOOKUP($B17,'startovní listina_vysledky vse'!$A$6:$O$91,13,0)</f>
        <v>51.14</v>
      </c>
      <c r="L17" s="11">
        <f t="shared" si="1"/>
        <v>76.71000000000001</v>
      </c>
      <c r="M17" s="103">
        <f t="shared" si="2"/>
        <v>290.43</v>
      </c>
    </row>
    <row r="18" spans="1:13" ht="12.75">
      <c r="A18" s="165">
        <v>13</v>
      </c>
      <c r="B18" s="166">
        <v>49</v>
      </c>
      <c r="C18" s="9" t="str">
        <f>VLOOKUP($B18,'startovní listina_vysledky vse'!$A$6:$O$91,2,0)</f>
        <v>Tvrdá Nikola</v>
      </c>
      <c r="D18" s="9" t="str">
        <f>VLOOKUP($B18,'startovní listina_vysledky vse'!$A$6:$O$91,3,0)</f>
        <v>Újezd n. Lesy</v>
      </c>
      <c r="E18" s="9">
        <f>VLOOKUP($B18,'startovní listina_vysledky vse'!$A$6:$O$91,7,0)</f>
        <v>30</v>
      </c>
      <c r="F18" s="9">
        <f>VLOOKUP($B18,'startovní listina_vysledky vse'!$A$6:$O$91,8,0)</f>
        <v>30.3</v>
      </c>
      <c r="G18" s="9">
        <f>VLOOKUP($B18,'startovní listina_vysledky vse'!$A$6:$O$91,9,0)</f>
        <v>31</v>
      </c>
      <c r="H18" s="11">
        <f t="shared" si="0"/>
        <v>61.3</v>
      </c>
      <c r="I18" s="9">
        <f>VLOOKUP($B18,'startovní listina_vysledky vse'!$A$6:$O$91,11,0)</f>
        <v>58</v>
      </c>
      <c r="J18" s="9">
        <f>VLOOKUP($B18,'startovní listina_vysledky vse'!$A$6:$O$91,12,0)</f>
        <v>60</v>
      </c>
      <c r="K18" s="9">
        <f>VLOOKUP($B18,'startovní listina_vysledky vse'!$A$6:$O$91,13,0)</f>
        <v>42.36</v>
      </c>
      <c r="L18" s="11">
        <f t="shared" si="1"/>
        <v>63.54</v>
      </c>
      <c r="M18" s="103">
        <f t="shared" si="2"/>
        <v>272.84000000000003</v>
      </c>
    </row>
    <row r="19" spans="1:13" ht="12.75">
      <c r="A19" s="165">
        <v>14</v>
      </c>
      <c r="B19" s="166">
        <v>42</v>
      </c>
      <c r="C19" s="9" t="str">
        <f>VLOOKUP($B19,'startovní listina_vysledky vse'!$A$6:$O$91,2,0)</f>
        <v>Caltová Zuzana</v>
      </c>
      <c r="D19" s="9" t="str">
        <f>VLOOKUP($B19,'startovní listina_vysledky vse'!$A$6:$O$91,3,0)</f>
        <v>Sedlčany</v>
      </c>
      <c r="E19" s="9">
        <f>VLOOKUP($B19,'startovní listina_vysledky vse'!$A$6:$O$91,7,0)</f>
        <v>5</v>
      </c>
      <c r="F19" s="9">
        <f>VLOOKUP($B19,'startovní listina_vysledky vse'!$A$6:$O$91,8,0)</f>
        <v>28.53</v>
      </c>
      <c r="G19" s="9">
        <f>VLOOKUP($B19,'startovní listina_vysledky vse'!$A$6:$O$91,9,0)</f>
        <v>29.25</v>
      </c>
      <c r="H19" s="11">
        <f t="shared" si="0"/>
        <v>57.78</v>
      </c>
      <c r="I19" s="9">
        <f>VLOOKUP($B19,'startovní listina_vysledky vse'!$A$6:$O$91,11,0)</f>
        <v>46</v>
      </c>
      <c r="J19" s="9">
        <f>VLOOKUP($B19,'startovní listina_vysledky vse'!$A$6:$O$91,12,0)</f>
        <v>35</v>
      </c>
      <c r="K19" s="9">
        <f>VLOOKUP($B19,'startovní listina_vysledky vse'!$A$6:$O$91,13,0)</f>
        <v>36.78</v>
      </c>
      <c r="L19" s="11">
        <f t="shared" si="1"/>
        <v>55.17</v>
      </c>
      <c r="M19" s="103">
        <f t="shared" si="2"/>
        <v>198.95</v>
      </c>
    </row>
    <row r="20" spans="1:13" ht="13.5" thickBot="1">
      <c r="A20" s="167">
        <v>15</v>
      </c>
      <c r="B20" s="168">
        <v>67</v>
      </c>
      <c r="C20" s="104" t="str">
        <f>VLOOKUP($B20,'startovní listina_vysledky vse'!$A$6:$O$91,2,0)</f>
        <v>Tvrdá Aneta</v>
      </c>
      <c r="D20" s="104" t="str">
        <f>VLOOKUP($B20,'startovní listina_vysledky vse'!$A$6:$O$91,3,0)</f>
        <v>Újezd n. Lesy</v>
      </c>
      <c r="E20" s="104">
        <f>VLOOKUP($B20,'startovní listina_vysledky vse'!$A$6:$O$91,7,0)</f>
        <v>0</v>
      </c>
      <c r="F20" s="104">
        <f>VLOOKUP($B20,'startovní listina_vysledky vse'!$A$6:$O$91,8,0)</f>
        <v>0</v>
      </c>
      <c r="G20" s="104">
        <f>VLOOKUP($B20,'startovní listina_vysledky vse'!$A$6:$O$91,9,0)</f>
        <v>0</v>
      </c>
      <c r="H20" s="105">
        <f t="shared" si="0"/>
        <v>0</v>
      </c>
      <c r="I20" s="104">
        <f>VLOOKUP($B20,'startovní listina_vysledky vse'!$A$6:$O$91,11,0)</f>
        <v>78</v>
      </c>
      <c r="J20" s="104">
        <f>VLOOKUP($B20,'startovní listina_vysledky vse'!$A$6:$O$91,12,0)</f>
        <v>50</v>
      </c>
      <c r="K20" s="104">
        <f>VLOOKUP($B20,'startovní listina_vysledky vse'!$A$6:$O$91,13,0)</f>
        <v>39.7</v>
      </c>
      <c r="L20" s="105">
        <f t="shared" si="1"/>
        <v>59.550000000000004</v>
      </c>
      <c r="M20" s="106">
        <f t="shared" si="2"/>
        <v>187.55</v>
      </c>
    </row>
    <row r="21" spans="6:12" ht="12.75">
      <c r="F21" s="88"/>
      <c r="G21" s="88"/>
      <c r="H21" s="88"/>
      <c r="L21" s="88"/>
    </row>
    <row r="22" spans="1:13" ht="15.75">
      <c r="A22" s="195" t="s">
        <v>175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2:13" ht="6" customHeight="1" thickBot="1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</row>
    <row r="24" spans="1:14" s="1" customFormat="1" ht="33" customHeight="1" thickBot="1">
      <c r="A24" s="164" t="s">
        <v>180</v>
      </c>
      <c r="B24" s="12" t="s">
        <v>32</v>
      </c>
      <c r="C24" s="12" t="s">
        <v>33</v>
      </c>
      <c r="D24" s="12" t="s">
        <v>34</v>
      </c>
      <c r="E24" s="12" t="s">
        <v>35</v>
      </c>
      <c r="F24" s="127" t="s">
        <v>184</v>
      </c>
      <c r="G24" s="127" t="s">
        <v>185</v>
      </c>
      <c r="H24" s="107" t="s">
        <v>38</v>
      </c>
      <c r="I24" s="12" t="s">
        <v>39</v>
      </c>
      <c r="J24" s="12" t="s">
        <v>40</v>
      </c>
      <c r="K24" s="128" t="s">
        <v>186</v>
      </c>
      <c r="L24" s="107" t="s">
        <v>42</v>
      </c>
      <c r="M24" s="129" t="s">
        <v>43</v>
      </c>
      <c r="N24" s="18"/>
    </row>
    <row r="25" spans="1:13" ht="13.5" thickTop="1">
      <c r="A25" s="165">
        <v>1</v>
      </c>
      <c r="B25" s="170">
        <v>20</v>
      </c>
      <c r="C25" s="9" t="str">
        <f>VLOOKUP($B25,'startovní listina_vysledky vse'!$A$6:$O$91,2,0)</f>
        <v>Volf Libor</v>
      </c>
      <c r="D25" s="9" t="str">
        <f>VLOOKUP($B25,'startovní listina_vysledky vse'!$A$6:$O$91,3,0)</f>
        <v>Písek</v>
      </c>
      <c r="E25" s="9">
        <f>VLOOKUP($B25,'startovní listina_vysledky vse'!$A$6:$O$91,7,0)</f>
        <v>95</v>
      </c>
      <c r="F25" s="9">
        <f>VLOOKUP($B25,'startovní listina_vysledky vse'!$A$6:$O$91,8,0)</f>
        <v>46</v>
      </c>
      <c r="G25" s="9">
        <f>VLOOKUP($B25,'startovní listina_vysledky vse'!$A$6:$O$91,9,0)</f>
        <v>49.86</v>
      </c>
      <c r="H25" s="11">
        <f aca="true" t="shared" si="3" ref="H25:H44">F25+G25</f>
        <v>95.86</v>
      </c>
      <c r="I25" s="9">
        <f>VLOOKUP($B25,'startovní listina_vysledky vse'!$A$6:$O$91,11,0)</f>
        <v>96</v>
      </c>
      <c r="J25" s="9">
        <f>VLOOKUP($B25,'startovní listina_vysledky vse'!$A$6:$O$91,12,0)</f>
        <v>95</v>
      </c>
      <c r="K25" s="9">
        <f>VLOOKUP($B25,'startovní listina_vysledky vse'!$A$6:$O$91,13,0)</f>
        <v>72.12</v>
      </c>
      <c r="L25" s="11">
        <f aca="true" t="shared" si="4" ref="L25:L44">K25*1.5</f>
        <v>108.18</v>
      </c>
      <c r="M25" s="103">
        <f aca="true" t="shared" si="5" ref="M25:M44">E25+H25+I25+J25+L25</f>
        <v>490.04</v>
      </c>
    </row>
    <row r="26" spans="1:13" ht="12.75">
      <c r="A26" s="165">
        <v>2</v>
      </c>
      <c r="B26" s="166">
        <v>7</v>
      </c>
      <c r="C26" s="9" t="str">
        <f>VLOOKUP($B26,'startovní listina_vysledky vse'!$A$6:$O$91,2,0)</f>
        <v>Hynek David</v>
      </c>
      <c r="D26" s="9" t="str">
        <f>VLOOKUP($B26,'startovní listina_vysledky vse'!$A$6:$O$91,3,0)</f>
        <v>Most</v>
      </c>
      <c r="E26" s="9">
        <f>VLOOKUP($B26,'startovní listina_vysledky vse'!$A$6:$O$91,7,0)</f>
        <v>95</v>
      </c>
      <c r="F26" s="9">
        <f>VLOOKUP($B26,'startovní listina_vysledky vse'!$A$6:$O$91,8,0)</f>
        <v>51.42</v>
      </c>
      <c r="G26" s="9">
        <f>VLOOKUP($B26,'startovní listina_vysledky vse'!$A$6:$O$91,9,0)</f>
        <v>51.24</v>
      </c>
      <c r="H26" s="11">
        <f t="shared" si="3"/>
        <v>102.66</v>
      </c>
      <c r="I26" s="9">
        <f>VLOOKUP($B26,'startovní listina_vysledky vse'!$A$6:$O$91,11,0)</f>
        <v>94</v>
      </c>
      <c r="J26" s="9">
        <f>VLOOKUP($B26,'startovní listina_vysledky vse'!$A$6:$O$91,12,0)</f>
        <v>75</v>
      </c>
      <c r="K26" s="9">
        <f>VLOOKUP($B26,'startovní listina_vysledky vse'!$A$6:$O$91,13,0)</f>
        <v>68.53</v>
      </c>
      <c r="L26" s="11">
        <f t="shared" si="4"/>
        <v>102.795</v>
      </c>
      <c r="M26" s="103">
        <f t="shared" si="5"/>
        <v>469.455</v>
      </c>
    </row>
    <row r="27" spans="1:13" ht="12.75">
      <c r="A27" s="165">
        <v>3</v>
      </c>
      <c r="B27" s="166">
        <v>15</v>
      </c>
      <c r="C27" s="9" t="str">
        <f>VLOOKUP($B27,'startovní listina_vysledky vse'!$A$6:$O$91,2,0)</f>
        <v>Černý Vít</v>
      </c>
      <c r="D27" s="9" t="str">
        <f>VLOOKUP($B27,'startovní listina_vysledky vse'!$A$6:$O$91,3,0)</f>
        <v>Jablonec n.N</v>
      </c>
      <c r="E27" s="9">
        <f>VLOOKUP($B27,'startovní listina_vysledky vse'!$A$6:$O$91,7,0)</f>
        <v>95</v>
      </c>
      <c r="F27" s="9">
        <f>VLOOKUP($B27,'startovní listina_vysledky vse'!$A$6:$O$91,8,0)</f>
        <v>47.28</v>
      </c>
      <c r="G27" s="9">
        <f>VLOOKUP($B27,'startovní listina_vysledky vse'!$A$6:$O$91,9,0)</f>
        <v>46.32</v>
      </c>
      <c r="H27" s="11">
        <f t="shared" si="3"/>
        <v>93.6</v>
      </c>
      <c r="I27" s="9">
        <f>VLOOKUP($B27,'startovní listina_vysledky vse'!$A$6:$O$91,11,0)</f>
        <v>92</v>
      </c>
      <c r="J27" s="9">
        <f>VLOOKUP($B27,'startovní listina_vysledky vse'!$A$6:$O$91,12,0)</f>
        <v>85</v>
      </c>
      <c r="K27" s="9">
        <f>VLOOKUP($B27,'startovní listina_vysledky vse'!$A$6:$O$91,13,0)</f>
        <v>62.65</v>
      </c>
      <c r="L27" s="11">
        <f t="shared" si="4"/>
        <v>93.975</v>
      </c>
      <c r="M27" s="103">
        <f t="shared" si="5"/>
        <v>459.57500000000005</v>
      </c>
    </row>
    <row r="28" spans="1:13" ht="12.75">
      <c r="A28" s="165">
        <v>4</v>
      </c>
      <c r="B28" s="166">
        <v>5</v>
      </c>
      <c r="C28" s="9" t="str">
        <f>VLOOKUP($B28,'startovní listina_vysledky vse'!$A$6:$O$91,2,0)</f>
        <v>Martin Kulhavý</v>
      </c>
      <c r="D28" s="9" t="str">
        <f>VLOOKUP($B28,'startovní listina_vysledky vse'!$A$6:$O$91,3,0)</f>
        <v>Hořovice</v>
      </c>
      <c r="E28" s="9">
        <f>VLOOKUP($B28,'startovní listina_vysledky vse'!$A$6:$O$91,7,0)</f>
        <v>100</v>
      </c>
      <c r="F28" s="9">
        <f>VLOOKUP($B28,'startovní listina_vysledky vse'!$A$6:$O$91,8,0)</f>
        <v>45.66</v>
      </c>
      <c r="G28" s="9">
        <f>VLOOKUP($B28,'startovní listina_vysledky vse'!$A$6:$O$91,9,0)</f>
        <v>45.86</v>
      </c>
      <c r="H28" s="11">
        <f t="shared" si="3"/>
        <v>91.52</v>
      </c>
      <c r="I28" s="9">
        <f>VLOOKUP($B28,'startovní listina_vysledky vse'!$A$6:$O$91,11,0)</f>
        <v>86</v>
      </c>
      <c r="J28" s="9">
        <f>VLOOKUP($B28,'startovní listina_vysledky vse'!$A$6:$O$91,12,0)</f>
        <v>75</v>
      </c>
      <c r="K28" s="9">
        <f>VLOOKUP($B28,'startovní listina_vysledky vse'!$A$6:$O$91,13,0)</f>
        <v>65.29</v>
      </c>
      <c r="L28" s="11">
        <f t="shared" si="4"/>
        <v>97.935</v>
      </c>
      <c r="M28" s="103">
        <f t="shared" si="5"/>
        <v>450.455</v>
      </c>
    </row>
    <row r="29" spans="1:13" ht="12.75">
      <c r="A29" s="165">
        <v>5</v>
      </c>
      <c r="B29" s="166">
        <v>1</v>
      </c>
      <c r="C29" s="9" t="str">
        <f>VLOOKUP($B29,'startovní listina_vysledky vse'!$A$6:$O$91,2,0)</f>
        <v>Tichý Štefan</v>
      </c>
      <c r="D29" s="9" t="str">
        <f>VLOOKUP($B29,'startovní listina_vysledky vse'!$A$6:$O$91,3,0)</f>
        <v>Ostrava</v>
      </c>
      <c r="E29" s="9">
        <f>VLOOKUP($B29,'startovní listina_vysledky vse'!$A$6:$O$91,7,0)</f>
        <v>90</v>
      </c>
      <c r="F29" s="9">
        <f>VLOOKUP($B29,'startovní listina_vysledky vse'!$A$6:$O$91,8,0)</f>
        <v>40.28</v>
      </c>
      <c r="G29" s="9">
        <f>VLOOKUP($B29,'startovní listina_vysledky vse'!$A$6:$O$91,9,0)</f>
        <v>41.18</v>
      </c>
      <c r="H29" s="11">
        <f t="shared" si="3"/>
        <v>81.46000000000001</v>
      </c>
      <c r="I29" s="9">
        <f>VLOOKUP($B29,'startovní listina_vysledky vse'!$A$6:$O$91,11,0)</f>
        <v>94</v>
      </c>
      <c r="J29" s="9">
        <f>VLOOKUP($B29,'startovní listina_vysledky vse'!$A$6:$O$91,12,0)</f>
        <v>85</v>
      </c>
      <c r="K29" s="9">
        <f>VLOOKUP($B29,'startovní listina_vysledky vse'!$A$6:$O$91,13,0)</f>
        <v>64.9</v>
      </c>
      <c r="L29" s="11">
        <f t="shared" si="4"/>
        <v>97.35000000000001</v>
      </c>
      <c r="M29" s="103">
        <f t="shared" si="5"/>
        <v>447.81000000000006</v>
      </c>
    </row>
    <row r="30" spans="1:13" ht="12.75">
      <c r="A30" s="165">
        <v>6</v>
      </c>
      <c r="B30" s="166">
        <v>9</v>
      </c>
      <c r="C30" s="9" t="str">
        <f>VLOOKUP($B30,'startovní listina_vysledky vse'!$A$6:$O$91,2,0)</f>
        <v>Nejdl David</v>
      </c>
      <c r="D30" s="9" t="str">
        <f>VLOOKUP($B30,'startovní listina_vysledky vse'!$A$6:$O$91,3,0)</f>
        <v>Plzeň</v>
      </c>
      <c r="E30" s="9">
        <f>VLOOKUP($B30,'startovní listina_vysledky vse'!$A$6:$O$91,7,0)</f>
        <v>100</v>
      </c>
      <c r="F30" s="9">
        <f>VLOOKUP($B30,'startovní listina_vysledky vse'!$A$6:$O$91,8,0)</f>
        <v>39.7</v>
      </c>
      <c r="G30" s="9">
        <f>VLOOKUP($B30,'startovní listina_vysledky vse'!$A$6:$O$91,9,0)</f>
        <v>38.06</v>
      </c>
      <c r="H30" s="11">
        <f t="shared" si="3"/>
        <v>77.76</v>
      </c>
      <c r="I30" s="9">
        <f>VLOOKUP($B30,'startovní listina_vysledky vse'!$A$6:$O$91,11,0)</f>
        <v>88</v>
      </c>
      <c r="J30" s="9">
        <f>VLOOKUP($B30,'startovní listina_vysledky vse'!$A$6:$O$91,12,0)</f>
        <v>80</v>
      </c>
      <c r="K30" s="9">
        <f>VLOOKUP($B30,'startovní listina_vysledky vse'!$A$6:$O$91,13,0)</f>
        <v>66</v>
      </c>
      <c r="L30" s="11">
        <f t="shared" si="4"/>
        <v>99</v>
      </c>
      <c r="M30" s="103">
        <f t="shared" si="5"/>
        <v>444.76</v>
      </c>
    </row>
    <row r="31" spans="1:13" ht="12.75">
      <c r="A31" s="165">
        <v>7</v>
      </c>
      <c r="B31" s="166">
        <v>4</v>
      </c>
      <c r="C31" s="9" t="str">
        <f>VLOOKUP($B31,'startovní listina_vysledky vse'!$A$6:$O$91,2,0)</f>
        <v>Horák Martin</v>
      </c>
      <c r="D31" s="9" t="str">
        <f>VLOOKUP($B31,'startovní listina_vysledky vse'!$A$6:$O$91,3,0)</f>
        <v>Velké Pavlovice</v>
      </c>
      <c r="E31" s="9">
        <f>VLOOKUP($B31,'startovní listina_vysledky vse'!$A$6:$O$91,7,0)</f>
        <v>75</v>
      </c>
      <c r="F31" s="9">
        <f>VLOOKUP($B31,'startovní listina_vysledky vse'!$A$6:$O$91,8,0)</f>
        <v>40.6</v>
      </c>
      <c r="G31" s="9">
        <f>VLOOKUP($B31,'startovní listina_vysledky vse'!$A$6:$O$91,9,0)</f>
        <v>44.26</v>
      </c>
      <c r="H31" s="11">
        <f t="shared" si="3"/>
        <v>84.86</v>
      </c>
      <c r="I31" s="9">
        <f>VLOOKUP($B31,'startovní listina_vysledky vse'!$A$6:$O$91,11,0)</f>
        <v>84</v>
      </c>
      <c r="J31" s="9">
        <f>VLOOKUP($B31,'startovní listina_vysledky vse'!$A$6:$O$91,12,0)</f>
        <v>95</v>
      </c>
      <c r="K31" s="9">
        <f>VLOOKUP($B31,'startovní listina_vysledky vse'!$A$6:$O$91,13,0)</f>
        <v>56.58</v>
      </c>
      <c r="L31" s="11">
        <f t="shared" si="4"/>
        <v>84.87</v>
      </c>
      <c r="M31" s="103">
        <f t="shared" si="5"/>
        <v>423.73</v>
      </c>
    </row>
    <row r="32" spans="1:13" ht="12.75">
      <c r="A32" s="165">
        <v>8</v>
      </c>
      <c r="B32" s="166">
        <v>10</v>
      </c>
      <c r="C32" s="9" t="str">
        <f>VLOOKUP($B32,'startovní listina_vysledky vse'!$A$6:$O$91,2,0)</f>
        <v>Traj Robert</v>
      </c>
      <c r="D32" s="9" t="str">
        <f>VLOOKUP($B32,'startovní listina_vysledky vse'!$A$6:$O$91,3,0)</f>
        <v>Kroměříž</v>
      </c>
      <c r="E32" s="9">
        <f>VLOOKUP($B32,'startovní listina_vysledky vse'!$A$6:$O$91,7,0)</f>
        <v>95</v>
      </c>
      <c r="F32" s="9">
        <f>VLOOKUP($B32,'startovní listina_vysledky vse'!$A$6:$O$91,8,0)</f>
        <v>33.3</v>
      </c>
      <c r="G32" s="9">
        <f>VLOOKUP($B32,'startovní listina_vysledky vse'!$A$6:$O$91,9,0)</f>
        <v>31.3</v>
      </c>
      <c r="H32" s="11">
        <f t="shared" si="3"/>
        <v>64.6</v>
      </c>
      <c r="I32" s="9">
        <f>VLOOKUP($B32,'startovní listina_vysledky vse'!$A$6:$O$91,11,0)</f>
        <v>92</v>
      </c>
      <c r="J32" s="9">
        <f>VLOOKUP($B32,'startovní listina_vysledky vse'!$A$6:$O$91,12,0)</f>
        <v>85</v>
      </c>
      <c r="K32" s="9">
        <f>VLOOKUP($B32,'startovní listina_vysledky vse'!$A$6:$O$91,13,0)</f>
        <v>50.25</v>
      </c>
      <c r="L32" s="11">
        <f t="shared" si="4"/>
        <v>75.375</v>
      </c>
      <c r="M32" s="103">
        <f t="shared" si="5"/>
        <v>411.975</v>
      </c>
    </row>
    <row r="33" spans="1:13" ht="12.75">
      <c r="A33" s="165">
        <v>9</v>
      </c>
      <c r="B33" s="166">
        <v>13</v>
      </c>
      <c r="C33" s="9" t="str">
        <f>VLOOKUP($B33,'startovní listina_vysledky vse'!$A$6:$O$91,2,0)</f>
        <v>Dvořák Jan</v>
      </c>
      <c r="D33" s="9" t="str">
        <f>VLOOKUP($B33,'startovní listina_vysledky vse'!$A$6:$O$91,3,0)</f>
        <v>Plzeň</v>
      </c>
      <c r="E33" s="9">
        <f>VLOOKUP($B33,'startovní listina_vysledky vse'!$A$6:$O$91,7,0)</f>
        <v>80</v>
      </c>
      <c r="F33" s="9">
        <f>VLOOKUP($B33,'startovní listina_vysledky vse'!$A$6:$O$91,8,0)</f>
        <v>43.28</v>
      </c>
      <c r="G33" s="9">
        <f>VLOOKUP($B33,'startovní listina_vysledky vse'!$A$6:$O$91,9,0)</f>
        <v>46.26</v>
      </c>
      <c r="H33" s="11">
        <f t="shared" si="3"/>
        <v>89.53999999999999</v>
      </c>
      <c r="I33" s="9">
        <f>VLOOKUP($B33,'startovní listina_vysledky vse'!$A$6:$O$91,11,0)</f>
        <v>82</v>
      </c>
      <c r="J33" s="9">
        <f>VLOOKUP($B33,'startovní listina_vysledky vse'!$A$6:$O$91,12,0)</f>
        <v>80</v>
      </c>
      <c r="K33" s="9">
        <f>VLOOKUP($B33,'startovní listina_vysledky vse'!$A$6:$O$91,13,0)</f>
        <v>53.5</v>
      </c>
      <c r="L33" s="11">
        <f t="shared" si="4"/>
        <v>80.25</v>
      </c>
      <c r="M33" s="103">
        <f t="shared" si="5"/>
        <v>411.78999999999996</v>
      </c>
    </row>
    <row r="34" spans="1:13" ht="12.75">
      <c r="A34" s="165">
        <v>10</v>
      </c>
      <c r="B34" s="166">
        <v>2</v>
      </c>
      <c r="C34" s="9" t="str">
        <f>VLOOKUP($B34,'startovní listina_vysledky vse'!$A$6:$O$91,2,0)</f>
        <v>Bombera Jan ml.</v>
      </c>
      <c r="D34" s="9" t="str">
        <f>VLOOKUP($B34,'startovní listina_vysledky vse'!$A$6:$O$91,3,0)</f>
        <v>Ostrava</v>
      </c>
      <c r="E34" s="9">
        <f>VLOOKUP($B34,'startovní listina_vysledky vse'!$A$6:$O$91,7,0)</f>
        <v>70</v>
      </c>
      <c r="F34" s="9">
        <f>VLOOKUP($B34,'startovní listina_vysledky vse'!$A$6:$O$91,8,0)</f>
        <v>40.9</v>
      </c>
      <c r="G34" s="9">
        <f>VLOOKUP($B34,'startovní listina_vysledky vse'!$A$6:$O$91,9,0)</f>
        <v>42.1</v>
      </c>
      <c r="H34" s="11">
        <f t="shared" si="3"/>
        <v>83</v>
      </c>
      <c r="I34" s="9">
        <f>VLOOKUP($B34,'startovní listina_vysledky vse'!$A$6:$O$91,11,0)</f>
        <v>80</v>
      </c>
      <c r="J34" s="9">
        <f>VLOOKUP($B34,'startovní listina_vysledky vse'!$A$6:$O$91,12,0)</f>
        <v>80</v>
      </c>
      <c r="K34" s="9">
        <f>VLOOKUP($B34,'startovní listina_vysledky vse'!$A$6:$O$91,13,0)</f>
        <v>62.74</v>
      </c>
      <c r="L34" s="11">
        <f t="shared" si="4"/>
        <v>94.11</v>
      </c>
      <c r="M34" s="103">
        <f t="shared" si="5"/>
        <v>407.11</v>
      </c>
    </row>
    <row r="35" spans="1:13" ht="12.75">
      <c r="A35" s="165">
        <v>11</v>
      </c>
      <c r="B35" s="166">
        <v>14</v>
      </c>
      <c r="C35" s="9" t="str">
        <f>VLOOKUP($B35,'startovní listina_vysledky vse'!$A$6:$O$91,2,0)</f>
        <v>Honzírek Ondřej</v>
      </c>
      <c r="D35" s="9" t="str">
        <f>VLOOKUP($B35,'startovní listina_vysledky vse'!$A$6:$O$91,3,0)</f>
        <v>Kroměříž</v>
      </c>
      <c r="E35" s="9">
        <f>VLOOKUP($B35,'startovní listina_vysledky vse'!$A$6:$O$91,7,0)</f>
        <v>90</v>
      </c>
      <c r="F35" s="9">
        <f>VLOOKUP($B35,'startovní listina_vysledky vse'!$A$6:$O$91,8,0)</f>
        <v>38.36</v>
      </c>
      <c r="G35" s="9">
        <f>VLOOKUP($B35,'startovní listina_vysledky vse'!$A$6:$O$91,9,0)</f>
        <v>38.32</v>
      </c>
      <c r="H35" s="11">
        <f t="shared" si="3"/>
        <v>76.68</v>
      </c>
      <c r="I35" s="9">
        <f>VLOOKUP($B35,'startovní listina_vysledky vse'!$A$6:$O$91,11,0)</f>
        <v>72</v>
      </c>
      <c r="J35" s="9">
        <f>VLOOKUP($B35,'startovní listina_vysledky vse'!$A$6:$O$91,12,0)</f>
        <v>45</v>
      </c>
      <c r="K35" s="9">
        <f>VLOOKUP($B35,'startovní listina_vysledky vse'!$A$6:$O$91,13,0)</f>
        <v>59.43</v>
      </c>
      <c r="L35" s="11">
        <f t="shared" si="4"/>
        <v>89.145</v>
      </c>
      <c r="M35" s="103">
        <f t="shared" si="5"/>
        <v>372.825</v>
      </c>
    </row>
    <row r="36" spans="1:13" ht="12.75">
      <c r="A36" s="165">
        <v>12</v>
      </c>
      <c r="B36" s="166">
        <v>8</v>
      </c>
      <c r="C36" s="9" t="str">
        <f>VLOOKUP($B36,'startovní listina_vysledky vse'!$A$6:$O$91,2,0)</f>
        <v>Novák Michal</v>
      </c>
      <c r="D36" s="9" t="str">
        <f>VLOOKUP($B36,'startovní listina_vysledky vse'!$A$6:$O$91,3,0)</f>
        <v>Újezd n. Lesy</v>
      </c>
      <c r="E36" s="9">
        <f>VLOOKUP($B36,'startovní listina_vysledky vse'!$A$6:$O$91,7,0)</f>
        <v>55</v>
      </c>
      <c r="F36" s="9">
        <f>VLOOKUP($B36,'startovní listina_vysledky vse'!$A$6:$O$91,8,0)</f>
        <v>45</v>
      </c>
      <c r="G36" s="9">
        <f>VLOOKUP($B36,'startovní listina_vysledky vse'!$A$6:$O$91,9,0)</f>
        <v>42.2</v>
      </c>
      <c r="H36" s="11">
        <f t="shared" si="3"/>
        <v>87.2</v>
      </c>
      <c r="I36" s="9">
        <f>VLOOKUP($B36,'startovní listina_vysledky vse'!$A$6:$O$91,11,0)</f>
        <v>86</v>
      </c>
      <c r="J36" s="9">
        <f>VLOOKUP($B36,'startovní listina_vysledky vse'!$A$6:$O$91,12,0)</f>
        <v>55</v>
      </c>
      <c r="K36" s="9">
        <f>VLOOKUP($B36,'startovní listina_vysledky vse'!$A$6:$O$91,13,0)</f>
        <v>53.58</v>
      </c>
      <c r="L36" s="11">
        <f t="shared" si="4"/>
        <v>80.37</v>
      </c>
      <c r="M36" s="103">
        <f t="shared" si="5"/>
        <v>363.57</v>
      </c>
    </row>
    <row r="37" spans="1:13" ht="12.75">
      <c r="A37" s="165">
        <v>13</v>
      </c>
      <c r="B37" s="166">
        <v>18</v>
      </c>
      <c r="C37" s="9" t="str">
        <f>VLOOKUP($B37,'startovní listina_vysledky vse'!$A$6:$O$91,2,0)</f>
        <v>Beck Jiří</v>
      </c>
      <c r="D37" s="9" t="str">
        <f>VLOOKUP($B37,'startovní listina_vysledky vse'!$A$6:$O$91,3,0)</f>
        <v>Husinec</v>
      </c>
      <c r="E37" s="9">
        <f>VLOOKUP($B37,'startovní listina_vysledky vse'!$A$6:$O$91,7,0)</f>
        <v>55</v>
      </c>
      <c r="F37" s="9">
        <f>VLOOKUP($B37,'startovní listina_vysledky vse'!$A$6:$O$91,8,0)</f>
        <v>40.6</v>
      </c>
      <c r="G37" s="9">
        <f>VLOOKUP($B37,'startovní listina_vysledky vse'!$A$6:$O$91,9,0)</f>
        <v>42.26</v>
      </c>
      <c r="H37" s="11">
        <f t="shared" si="3"/>
        <v>82.86</v>
      </c>
      <c r="I37" s="9">
        <f>VLOOKUP($B37,'startovní listina_vysledky vse'!$A$6:$O$91,11,0)</f>
        <v>78</v>
      </c>
      <c r="J37" s="9">
        <f>VLOOKUP($B37,'startovní listina_vysledky vse'!$A$6:$O$91,12,0)</f>
        <v>50</v>
      </c>
      <c r="K37" s="9">
        <f>VLOOKUP($B37,'startovní listina_vysledky vse'!$A$6:$O$91,13,0)</f>
        <v>59.87</v>
      </c>
      <c r="L37" s="11">
        <f t="shared" si="4"/>
        <v>89.80499999999999</v>
      </c>
      <c r="M37" s="103">
        <f t="shared" si="5"/>
        <v>355.665</v>
      </c>
    </row>
    <row r="38" spans="1:13" ht="12.75">
      <c r="A38" s="165">
        <v>14</v>
      </c>
      <c r="B38" s="166">
        <v>17</v>
      </c>
      <c r="C38" s="9" t="str">
        <f>VLOOKUP($B38,'startovní listina_vysledky vse'!$A$6:$O$91,2,0)</f>
        <v>Jaroušek Martin</v>
      </c>
      <c r="D38" s="9" t="str">
        <f>VLOOKUP($B38,'startovní listina_vysledky vse'!$A$6:$O$91,3,0)</f>
        <v>Jablonec n.N</v>
      </c>
      <c r="E38" s="9">
        <f>VLOOKUP($B38,'startovní listina_vysledky vse'!$A$6:$O$91,7,0)</f>
        <v>95</v>
      </c>
      <c r="F38" s="9">
        <f>VLOOKUP($B38,'startovní listina_vysledky vse'!$A$6:$O$91,8,0)</f>
        <v>40.38</v>
      </c>
      <c r="G38" s="9">
        <f>VLOOKUP($B38,'startovní listina_vysledky vse'!$A$6:$O$91,9,0)</f>
        <v>40.58</v>
      </c>
      <c r="H38" s="11">
        <f t="shared" si="3"/>
        <v>80.96000000000001</v>
      </c>
      <c r="I38" s="9">
        <f>VLOOKUP($B38,'startovní listina_vysledky vse'!$A$6:$O$91,11,0)</f>
        <v>88</v>
      </c>
      <c r="J38" s="9">
        <f>VLOOKUP($B38,'startovní listina_vysledky vse'!$A$6:$O$91,12,0)</f>
        <v>60</v>
      </c>
      <c r="K38" s="9">
        <f>VLOOKUP($B38,'startovní listina_vysledky vse'!$A$6:$O$91,13,0)</f>
        <v>0</v>
      </c>
      <c r="L38" s="11">
        <f t="shared" si="4"/>
        <v>0</v>
      </c>
      <c r="M38" s="103">
        <f t="shared" si="5"/>
        <v>323.96000000000004</v>
      </c>
    </row>
    <row r="39" spans="1:13" ht="12.75">
      <c r="A39" s="165">
        <v>15</v>
      </c>
      <c r="B39" s="166">
        <v>22</v>
      </c>
      <c r="C39" s="9" t="str">
        <f>VLOOKUP($B39,'startovní listina_vysledky vse'!$A$6:$O$91,2,0)</f>
        <v>Jícha Tomáš</v>
      </c>
      <c r="D39" s="9" t="str">
        <f>VLOOKUP($B39,'startovní listina_vysledky vse'!$A$6:$O$91,3,0)</f>
        <v>Písek</v>
      </c>
      <c r="E39" s="9">
        <f>VLOOKUP($B39,'startovní listina_vysledky vse'!$A$6:$O$91,7,0)</f>
        <v>80</v>
      </c>
      <c r="F39" s="9">
        <f>VLOOKUP($B39,'startovní listina_vysledky vse'!$A$6:$O$91,8,0)</f>
        <v>41.04</v>
      </c>
      <c r="G39" s="9">
        <f>VLOOKUP($B39,'startovní listina_vysledky vse'!$A$6:$O$91,9,0)</f>
        <v>44.5</v>
      </c>
      <c r="H39" s="11">
        <f t="shared" si="3"/>
        <v>85.53999999999999</v>
      </c>
      <c r="I39" s="9">
        <f>VLOOKUP($B39,'startovní listina_vysledky vse'!$A$6:$O$91,11,0)</f>
        <v>76</v>
      </c>
      <c r="J39" s="9">
        <f>VLOOKUP($B39,'startovní listina_vysledky vse'!$A$6:$O$91,12,0)</f>
        <v>75</v>
      </c>
      <c r="K39" s="9">
        <f>VLOOKUP($B39,'startovní listina_vysledky vse'!$A$6:$O$91,13,0)</f>
        <v>0</v>
      </c>
      <c r="L39" s="11">
        <f t="shared" si="4"/>
        <v>0</v>
      </c>
      <c r="M39" s="103">
        <f t="shared" si="5"/>
        <v>316.53999999999996</v>
      </c>
    </row>
    <row r="40" spans="1:13" ht="12.75">
      <c r="A40" s="165">
        <v>16</v>
      </c>
      <c r="B40" s="166">
        <v>19</v>
      </c>
      <c r="C40" s="9" t="str">
        <f>VLOOKUP($B40,'startovní listina_vysledky vse'!$A$6:$O$91,2,0)</f>
        <v>Piller Milan</v>
      </c>
      <c r="D40" s="9" t="str">
        <f>VLOOKUP($B40,'startovní listina_vysledky vse'!$A$6:$O$91,3,0)</f>
        <v>Jablonec n.N</v>
      </c>
      <c r="E40" s="9">
        <f>VLOOKUP($B40,'startovní listina_vysledky vse'!$A$6:$O$91,7,0)</f>
        <v>65</v>
      </c>
      <c r="F40" s="9">
        <f>VLOOKUP($B40,'startovní listina_vysledky vse'!$A$6:$O$91,8,0)</f>
        <v>29.1</v>
      </c>
      <c r="G40" s="9">
        <f>VLOOKUP($B40,'startovní listina_vysledky vse'!$A$6:$O$91,9,0)</f>
        <v>34</v>
      </c>
      <c r="H40" s="11">
        <f t="shared" si="3"/>
        <v>63.1</v>
      </c>
      <c r="I40" s="9">
        <f>VLOOKUP($B40,'startovní listina_vysledky vse'!$A$6:$O$91,11,0)</f>
        <v>78</v>
      </c>
      <c r="J40" s="9">
        <f>VLOOKUP($B40,'startovní listina_vysledky vse'!$A$6:$O$91,12,0)</f>
        <v>30</v>
      </c>
      <c r="K40" s="9">
        <f>VLOOKUP($B40,'startovní listina_vysledky vse'!$A$6:$O$91,13,0)</f>
        <v>44.75</v>
      </c>
      <c r="L40" s="11">
        <f t="shared" si="4"/>
        <v>67.125</v>
      </c>
      <c r="M40" s="103">
        <f t="shared" si="5"/>
        <v>303.225</v>
      </c>
    </row>
    <row r="41" spans="1:13" ht="12.75">
      <c r="A41" s="165">
        <v>17</v>
      </c>
      <c r="B41" s="166">
        <v>12</v>
      </c>
      <c r="C41" s="9" t="str">
        <f>VLOOKUP($B41,'startovní listina_vysledky vse'!$A$6:$O$91,2,0)</f>
        <v>Franc Jan</v>
      </c>
      <c r="D41" s="9" t="str">
        <f>VLOOKUP($B41,'startovní listina_vysledky vse'!$A$6:$O$91,3,0)</f>
        <v>Újezd n. Lesy</v>
      </c>
      <c r="E41" s="9">
        <f>VLOOKUP($B41,'startovní listina_vysledky vse'!$A$6:$O$91,7,0)</f>
        <v>30</v>
      </c>
      <c r="F41" s="9">
        <f>VLOOKUP($B41,'startovní listina_vysledky vse'!$A$6:$O$91,8,0)</f>
        <v>26.44</v>
      </c>
      <c r="G41" s="9">
        <f>VLOOKUP($B41,'startovní listina_vysledky vse'!$A$6:$O$91,9,0)</f>
        <v>28.84</v>
      </c>
      <c r="H41" s="11">
        <f t="shared" si="3"/>
        <v>55.28</v>
      </c>
      <c r="I41" s="9">
        <f>VLOOKUP($B41,'startovní listina_vysledky vse'!$A$6:$O$91,11,0)</f>
        <v>82</v>
      </c>
      <c r="J41" s="9">
        <f>VLOOKUP($B41,'startovní listina_vysledky vse'!$A$6:$O$91,12,0)</f>
        <v>60</v>
      </c>
      <c r="K41" s="9">
        <f>VLOOKUP($B41,'startovní listina_vysledky vse'!$A$6:$O$91,13,0)</f>
        <v>42.65</v>
      </c>
      <c r="L41" s="11">
        <f t="shared" si="4"/>
        <v>63.974999999999994</v>
      </c>
      <c r="M41" s="103">
        <f t="shared" si="5"/>
        <v>291.255</v>
      </c>
    </row>
    <row r="42" spans="1:13" ht="12.75">
      <c r="A42" s="165">
        <v>18</v>
      </c>
      <c r="B42" s="166">
        <v>16</v>
      </c>
      <c r="C42" s="9" t="str">
        <f>VLOOKUP($B42,'startovní listina_vysledky vse'!$A$6:$O$91,2,0)</f>
        <v>Těšínský Jindřich</v>
      </c>
      <c r="D42" s="9" t="str">
        <f>VLOOKUP($B42,'startovní listina_vysledky vse'!$A$6:$O$91,3,0)</f>
        <v>Újezd n. Lesy</v>
      </c>
      <c r="E42" s="9">
        <f>VLOOKUP($B42,'startovní listina_vysledky vse'!$A$6:$O$91,7,0)</f>
        <v>40</v>
      </c>
      <c r="F42" s="9">
        <f>VLOOKUP($B42,'startovní listina_vysledky vse'!$A$6:$O$91,8,0)</f>
        <v>31.12</v>
      </c>
      <c r="G42" s="9">
        <f>VLOOKUP($B42,'startovní listina_vysledky vse'!$A$6:$O$91,9,0)</f>
        <v>32.52</v>
      </c>
      <c r="H42" s="11">
        <f t="shared" si="3"/>
        <v>63.64</v>
      </c>
      <c r="I42" s="9">
        <f>VLOOKUP($B42,'startovní listina_vysledky vse'!$A$6:$O$91,11,0)</f>
        <v>64</v>
      </c>
      <c r="J42" s="9">
        <f>VLOOKUP($B42,'startovní listina_vysledky vse'!$A$6:$O$91,12,0)</f>
        <v>35</v>
      </c>
      <c r="K42" s="9">
        <f>VLOOKUP($B42,'startovní listina_vysledky vse'!$A$6:$O$91,13,0)</f>
        <v>49.69</v>
      </c>
      <c r="L42" s="11">
        <f t="shared" si="4"/>
        <v>74.535</v>
      </c>
      <c r="M42" s="103">
        <f t="shared" si="5"/>
        <v>277.17499999999995</v>
      </c>
    </row>
    <row r="43" spans="1:13" ht="12.75">
      <c r="A43" s="165">
        <v>19</v>
      </c>
      <c r="B43" s="166">
        <v>3</v>
      </c>
      <c r="C43" s="9" t="str">
        <f>VLOOKUP($B43,'startovní listina_vysledky vse'!$A$6:$O$91,2,0)</f>
        <v>Urban Martin</v>
      </c>
      <c r="D43" s="9" t="str">
        <f>VLOOKUP($B43,'startovní listina_vysledky vse'!$A$6:$O$91,3,0)</f>
        <v>Ostrava</v>
      </c>
      <c r="E43" s="9">
        <f>VLOOKUP($B43,'startovní listina_vysledky vse'!$A$6:$O$91,7,0)</f>
        <v>60</v>
      </c>
      <c r="F43" s="9">
        <f>VLOOKUP($B43,'startovní listina_vysledky vse'!$A$6:$O$91,8,0)</f>
        <v>20.88</v>
      </c>
      <c r="G43" s="9">
        <f>VLOOKUP($B43,'startovní listina_vysledky vse'!$A$6:$O$91,9,0)</f>
        <v>22.58</v>
      </c>
      <c r="H43" s="11">
        <f t="shared" si="3"/>
        <v>43.459999999999994</v>
      </c>
      <c r="I43" s="9">
        <f>VLOOKUP($B43,'startovní listina_vysledky vse'!$A$6:$O$91,11,0)</f>
        <v>62</v>
      </c>
      <c r="J43" s="9">
        <f>VLOOKUP($B43,'startovní listina_vysledky vse'!$A$6:$O$91,12,0)</f>
        <v>40</v>
      </c>
      <c r="K43" s="9">
        <f>VLOOKUP($B43,'startovní listina_vysledky vse'!$A$6:$O$91,13,0)</f>
        <v>46.4</v>
      </c>
      <c r="L43" s="11">
        <f t="shared" si="4"/>
        <v>69.6</v>
      </c>
      <c r="M43" s="103">
        <f t="shared" si="5"/>
        <v>275.05999999999995</v>
      </c>
    </row>
    <row r="44" spans="1:13" ht="12.75">
      <c r="A44" s="165">
        <v>20</v>
      </c>
      <c r="B44" s="166">
        <v>21</v>
      </c>
      <c r="C44" s="9" t="str">
        <f>VLOOKUP($B44,'startovní listina_vysledky vse'!$A$6:$O$91,2,0)</f>
        <v>Kouřil Petr</v>
      </c>
      <c r="D44" s="9" t="str">
        <f>VLOOKUP($B44,'startovní listina_vysledky vse'!$A$6:$O$91,3,0)</f>
        <v>Jablonec n.N</v>
      </c>
      <c r="E44" s="9">
        <f>VLOOKUP($B44,'startovní listina_vysledky vse'!$A$6:$O$91,7,0)</f>
        <v>45</v>
      </c>
      <c r="F44" s="9">
        <f>VLOOKUP($B44,'startovní listina_vysledky vse'!$A$6:$O$91,8,0)</f>
        <v>38.4</v>
      </c>
      <c r="G44" s="9">
        <f>VLOOKUP($B44,'startovní listina_vysledky vse'!$A$6:$O$91,9,0)</f>
        <v>38.6</v>
      </c>
      <c r="H44" s="11">
        <f t="shared" si="3"/>
        <v>77</v>
      </c>
      <c r="I44" s="9">
        <f>VLOOKUP($B44,'startovní listina_vysledky vse'!$A$6:$O$91,11,0)</f>
        <v>54</v>
      </c>
      <c r="J44" s="9">
        <f>VLOOKUP($B44,'startovní listina_vysledky vse'!$A$6:$O$91,12,0)</f>
        <v>25</v>
      </c>
      <c r="K44" s="9">
        <f>VLOOKUP($B44,'startovní listina_vysledky vse'!$A$6:$O$91,13,0)</f>
        <v>46.5</v>
      </c>
      <c r="L44" s="11">
        <f t="shared" si="4"/>
        <v>69.75</v>
      </c>
      <c r="M44" s="103">
        <f t="shared" si="5"/>
        <v>270.75</v>
      </c>
    </row>
    <row r="45" spans="1:13" ht="13.5" thickBot="1">
      <c r="A45" s="167"/>
      <c r="B45" s="169"/>
      <c r="C45" s="2"/>
      <c r="D45" s="2"/>
      <c r="E45" s="2"/>
      <c r="F45" s="5"/>
      <c r="G45" s="5"/>
      <c r="H45" s="6"/>
      <c r="I45" s="2"/>
      <c r="J45" s="2"/>
      <c r="K45" s="2"/>
      <c r="L45" s="6"/>
      <c r="M45" s="7"/>
    </row>
    <row r="46" spans="2:13" ht="12.75">
      <c r="B46" s="17"/>
      <c r="C46" s="8"/>
      <c r="D46" s="8"/>
      <c r="E46" s="8"/>
      <c r="F46" s="13"/>
      <c r="G46" s="13"/>
      <c r="H46" s="14"/>
      <c r="I46" s="8"/>
      <c r="J46" s="8"/>
      <c r="K46" s="8"/>
      <c r="L46" s="14"/>
      <c r="M46" s="15"/>
    </row>
    <row r="47" spans="1:13" ht="15.75">
      <c r="A47" s="195" t="s">
        <v>51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</row>
    <row r="48" spans="2:13" ht="6" customHeight="1" thickBot="1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4" s="1" customFormat="1" ht="33" customHeight="1" thickBot="1">
      <c r="A49" s="164" t="s">
        <v>180</v>
      </c>
      <c r="B49" s="12" t="s">
        <v>32</v>
      </c>
      <c r="C49" s="12" t="s">
        <v>33</v>
      </c>
      <c r="D49" s="12" t="s">
        <v>34</v>
      </c>
      <c r="E49" s="12" t="s">
        <v>35</v>
      </c>
      <c r="F49" s="127" t="s">
        <v>184</v>
      </c>
      <c r="G49" s="127" t="s">
        <v>185</v>
      </c>
      <c r="H49" s="107" t="s">
        <v>38</v>
      </c>
      <c r="I49" s="12" t="s">
        <v>39</v>
      </c>
      <c r="J49" s="12" t="s">
        <v>40</v>
      </c>
      <c r="K49" s="128" t="s">
        <v>186</v>
      </c>
      <c r="L49" s="107" t="s">
        <v>42</v>
      </c>
      <c r="M49" s="129" t="s">
        <v>43</v>
      </c>
      <c r="N49" s="18"/>
    </row>
    <row r="50" spans="1:13" ht="13.5" thickTop="1">
      <c r="A50" s="165">
        <v>1</v>
      </c>
      <c r="B50" s="166">
        <v>52</v>
      </c>
      <c r="C50" s="9" t="str">
        <f>VLOOKUP($B50,'startovní listina_vysledky vse'!$A$6:$O$91,2,0)</f>
        <v>Kepáková Lucie</v>
      </c>
      <c r="D50" s="9" t="str">
        <f>VLOOKUP($B50,'startovní listina_vysledky vse'!$A$6:$O$91,3,0)</f>
        <v>Bohumín</v>
      </c>
      <c r="E50" s="9">
        <f>VLOOKUP($B50,'startovní listina_vysledky vse'!$A$6:$O$91,7,0)</f>
        <v>100</v>
      </c>
      <c r="F50" s="9">
        <f>VLOOKUP($B50,'startovní listina_vysledky vse'!$A$6:$O$91,8,0)</f>
        <v>42.67</v>
      </c>
      <c r="G50" s="9">
        <f>VLOOKUP($B50,'startovní listina_vysledky vse'!$A$6:$O$91,9,0)</f>
        <v>44.7</v>
      </c>
      <c r="H50" s="11">
        <f aca="true" t="shared" si="6" ref="H50:H57">F50+G50</f>
        <v>87.37</v>
      </c>
      <c r="I50" s="9">
        <f>VLOOKUP($B50,'startovní listina_vysledky vse'!$A$6:$O$91,11,0)</f>
        <v>90</v>
      </c>
      <c r="J50" s="9">
        <f>VLOOKUP($B50,'startovní listina_vysledky vse'!$A$6:$O$91,12,0)</f>
        <v>80</v>
      </c>
      <c r="K50" s="9">
        <f>VLOOKUP($B50,'startovní listina_vysledky vse'!$A$6:$O$91,13,0)</f>
        <v>64.34</v>
      </c>
      <c r="L50" s="11">
        <f aca="true" t="shared" si="7" ref="L50:L57">K50*1.5</f>
        <v>96.51</v>
      </c>
      <c r="M50" s="103">
        <f aca="true" t="shared" si="8" ref="M50:M57">E50+H50+I50+J50+L50</f>
        <v>453.88</v>
      </c>
    </row>
    <row r="51" spans="1:13" ht="12.75">
      <c r="A51" s="165">
        <v>2</v>
      </c>
      <c r="B51" s="166">
        <v>59</v>
      </c>
      <c r="C51" s="9" t="str">
        <f>VLOOKUP($B51,'startovní listina_vysledky vse'!$A$6:$O$91,2,0)</f>
        <v>Přepechalová Miroslava</v>
      </c>
      <c r="D51" s="9" t="str">
        <f>VLOOKUP($B51,'startovní listina_vysledky vse'!$A$6:$O$91,3,0)</f>
        <v>Újezd n. Lesy</v>
      </c>
      <c r="E51" s="9">
        <f>VLOOKUP($B51,'startovní listina_vysledky vse'!$A$6:$O$91,7,0)</f>
        <v>100</v>
      </c>
      <c r="F51" s="9">
        <f>VLOOKUP($B51,'startovní listina_vysledky vse'!$A$6:$O$91,8,0)</f>
        <v>41.85</v>
      </c>
      <c r="G51" s="9">
        <f>VLOOKUP($B51,'startovní listina_vysledky vse'!$A$6:$O$91,9,0)</f>
        <v>45.3</v>
      </c>
      <c r="H51" s="11">
        <f t="shared" si="6"/>
        <v>87.15</v>
      </c>
      <c r="I51" s="9">
        <f>VLOOKUP($B51,'startovní listina_vysledky vse'!$A$6:$O$91,11,0)</f>
        <v>80</v>
      </c>
      <c r="J51" s="9">
        <f>VLOOKUP($B51,'startovní listina_vysledky vse'!$A$6:$O$91,12,0)</f>
        <v>85</v>
      </c>
      <c r="K51" s="9">
        <f>VLOOKUP($B51,'startovní listina_vysledky vse'!$A$6:$O$91,13,0)</f>
        <v>61.14</v>
      </c>
      <c r="L51" s="11">
        <f t="shared" si="7"/>
        <v>91.71000000000001</v>
      </c>
      <c r="M51" s="103">
        <f t="shared" si="8"/>
        <v>443.86</v>
      </c>
    </row>
    <row r="52" spans="1:13" ht="12.75">
      <c r="A52" s="165">
        <v>3</v>
      </c>
      <c r="B52" s="166">
        <v>60</v>
      </c>
      <c r="C52" s="9" t="str">
        <f>VLOOKUP($B52,'startovní listina_vysledky vse'!$A$6:$O$91,2,0)</f>
        <v>Plachá Zuzana</v>
      </c>
      <c r="D52" s="9" t="str">
        <f>VLOOKUP($B52,'startovní listina_vysledky vse'!$A$6:$O$91,3,0)</f>
        <v>Ostrava</v>
      </c>
      <c r="E52" s="9">
        <f>VLOOKUP($B52,'startovní listina_vysledky vse'!$A$6:$O$91,7,0)</f>
        <v>100</v>
      </c>
      <c r="F52" s="9">
        <f>VLOOKUP($B52,'startovní listina_vysledky vse'!$A$6:$O$91,8,0)</f>
        <v>40.78</v>
      </c>
      <c r="G52" s="9">
        <f>VLOOKUP($B52,'startovní listina_vysledky vse'!$A$6:$O$91,9,0)</f>
        <v>43.2</v>
      </c>
      <c r="H52" s="11">
        <f t="shared" si="6"/>
        <v>83.98</v>
      </c>
      <c r="I52" s="9">
        <f>VLOOKUP($B52,'startovní listina_vysledky vse'!$A$6:$O$91,11,0)</f>
        <v>88</v>
      </c>
      <c r="J52" s="9">
        <f>VLOOKUP($B52,'startovní listina_vysledky vse'!$A$6:$O$91,12,0)</f>
        <v>90</v>
      </c>
      <c r="K52" s="9">
        <f>VLOOKUP($B52,'startovní listina_vysledky vse'!$A$6:$O$91,13,0)</f>
        <v>40.14</v>
      </c>
      <c r="L52" s="11">
        <f t="shared" si="7"/>
        <v>60.21</v>
      </c>
      <c r="M52" s="103">
        <f t="shared" si="8"/>
        <v>422.19</v>
      </c>
    </row>
    <row r="53" spans="1:13" ht="12.75">
      <c r="A53" s="165">
        <v>4</v>
      </c>
      <c r="B53" s="166">
        <v>66</v>
      </c>
      <c r="C53" s="9" t="str">
        <f>VLOOKUP($B53,'startovní listina_vysledky vse'!$A$6:$O$91,2,0)</f>
        <v>Zemánková Veronika, Ing.</v>
      </c>
      <c r="D53" s="9" t="str">
        <f>VLOOKUP($B53,'startovní listina_vysledky vse'!$A$6:$O$91,3,0)</f>
        <v>Jablonec n.N</v>
      </c>
      <c r="E53" s="9">
        <f>VLOOKUP($B53,'startovní listina_vysledky vse'!$A$6:$O$91,7,0)</f>
        <v>100</v>
      </c>
      <c r="F53" s="9">
        <f>VLOOKUP($B53,'startovní listina_vysledky vse'!$A$6:$O$91,8,0)</f>
        <v>37.2</v>
      </c>
      <c r="G53" s="9">
        <f>VLOOKUP($B53,'startovní listina_vysledky vse'!$A$6:$O$91,9,0)</f>
        <v>39.1</v>
      </c>
      <c r="H53" s="11">
        <f t="shared" si="6"/>
        <v>76.30000000000001</v>
      </c>
      <c r="I53" s="9">
        <f>VLOOKUP($B53,'startovní listina_vysledky vse'!$A$6:$O$91,11,0)</f>
        <v>94</v>
      </c>
      <c r="J53" s="9">
        <f>VLOOKUP($B53,'startovní listina_vysledky vse'!$A$6:$O$91,12,0)</f>
        <v>60</v>
      </c>
      <c r="K53" s="9">
        <f>VLOOKUP($B53,'startovní listina_vysledky vse'!$A$6:$O$91,13,0)</f>
        <v>54.8</v>
      </c>
      <c r="L53" s="11">
        <f t="shared" si="7"/>
        <v>82.19999999999999</v>
      </c>
      <c r="M53" s="103">
        <f t="shared" si="8"/>
        <v>412.5</v>
      </c>
    </row>
    <row r="54" spans="1:13" ht="12.75">
      <c r="A54" s="165">
        <v>5</v>
      </c>
      <c r="B54" s="166">
        <v>62</v>
      </c>
      <c r="C54" s="9" t="str">
        <f>VLOOKUP($B54,'startovní listina_vysledky vse'!$A$6:$O$91,2,0)</f>
        <v>Petrů Jana</v>
      </c>
      <c r="D54" s="9" t="str">
        <f>VLOOKUP($B54,'startovní listina_vysledky vse'!$A$6:$O$91,3,0)</f>
        <v>Újezd n. Lesy</v>
      </c>
      <c r="E54" s="9">
        <f>VLOOKUP($B54,'startovní listina_vysledky vse'!$A$6:$O$91,7,0)</f>
        <v>80</v>
      </c>
      <c r="F54" s="9">
        <f>VLOOKUP($B54,'startovní listina_vysledky vse'!$A$6:$O$91,8,0)</f>
        <v>46.13</v>
      </c>
      <c r="G54" s="9">
        <f>VLOOKUP($B54,'startovní listina_vysledky vse'!$A$6:$O$91,9,0)</f>
        <v>46.72</v>
      </c>
      <c r="H54" s="11">
        <f t="shared" si="6"/>
        <v>92.85</v>
      </c>
      <c r="I54" s="9">
        <f>VLOOKUP($B54,'startovní listina_vysledky vse'!$A$6:$O$91,11,0)</f>
        <v>72</v>
      </c>
      <c r="J54" s="9">
        <f>VLOOKUP($B54,'startovní listina_vysledky vse'!$A$6:$O$91,12,0)</f>
        <v>80</v>
      </c>
      <c r="K54" s="9">
        <f>VLOOKUP($B54,'startovní listina_vysledky vse'!$A$6:$O$91,13,0)</f>
        <v>50</v>
      </c>
      <c r="L54" s="11">
        <f t="shared" si="7"/>
        <v>75</v>
      </c>
      <c r="M54" s="103">
        <f t="shared" si="8"/>
        <v>399.85</v>
      </c>
    </row>
    <row r="55" spans="1:13" ht="12.75">
      <c r="A55" s="165">
        <v>6</v>
      </c>
      <c r="B55" s="171">
        <v>65</v>
      </c>
      <c r="C55" s="9" t="str">
        <f>VLOOKUP($B55,'startovní listina_vysledky vse'!$A$6:$O$91,2,0)</f>
        <v>Kukeňová Kristýna</v>
      </c>
      <c r="D55" s="9" t="str">
        <f>VLOOKUP($B55,'startovní listina_vysledky vse'!$A$6:$O$91,3,0)</f>
        <v>Újezd n. Lesy</v>
      </c>
      <c r="E55" s="9">
        <f>VLOOKUP($B55,'startovní listina_vysledky vse'!$A$6:$O$91,7,0)</f>
        <v>80</v>
      </c>
      <c r="F55" s="9">
        <f>VLOOKUP($B55,'startovní listina_vysledky vse'!$A$6:$O$91,8,0)</f>
        <v>38.92</v>
      </c>
      <c r="G55" s="9">
        <f>VLOOKUP($B55,'startovní listina_vysledky vse'!$A$6:$O$91,9,0)</f>
        <v>40.96</v>
      </c>
      <c r="H55" s="11">
        <f t="shared" si="6"/>
        <v>79.88</v>
      </c>
      <c r="I55" s="9">
        <f>VLOOKUP($B55,'startovní listina_vysledky vse'!$A$6:$O$91,11,0)</f>
        <v>84</v>
      </c>
      <c r="J55" s="9">
        <f>VLOOKUP($B55,'startovní listina_vysledky vse'!$A$6:$O$91,12,0)</f>
        <v>70</v>
      </c>
      <c r="K55" s="9">
        <f>VLOOKUP($B55,'startovní listina_vysledky vse'!$A$6:$O$91,13,0)</f>
        <v>50.5</v>
      </c>
      <c r="L55" s="11">
        <f t="shared" si="7"/>
        <v>75.75</v>
      </c>
      <c r="M55" s="103">
        <f t="shared" si="8"/>
        <v>389.63</v>
      </c>
    </row>
    <row r="56" spans="1:13" ht="12.75">
      <c r="A56" s="165">
        <v>7</v>
      </c>
      <c r="B56" s="171">
        <v>50</v>
      </c>
      <c r="C56" s="9" t="str">
        <f>VLOOKUP($B56,'startovní listina_vysledky vse'!$A$6:$O$91,2,0)</f>
        <v>Konderlová Lucie</v>
      </c>
      <c r="D56" s="9" t="str">
        <f>VLOOKUP($B56,'startovní listina_vysledky vse'!$A$6:$O$91,3,0)</f>
        <v>Bohumín</v>
      </c>
      <c r="E56" s="9">
        <f>VLOOKUP($B56,'startovní listina_vysledky vse'!$A$6:$O$91,7,0)</f>
        <v>85</v>
      </c>
      <c r="F56" s="9">
        <f>VLOOKUP($B56,'startovní listina_vysledky vse'!$A$6:$O$91,8,0)</f>
        <v>35.46</v>
      </c>
      <c r="G56" s="9">
        <f>VLOOKUP($B56,'startovní listina_vysledky vse'!$A$6:$O$91,9,0)</f>
        <v>37.43</v>
      </c>
      <c r="H56" s="11">
        <f t="shared" si="6"/>
        <v>72.89</v>
      </c>
      <c r="I56" s="9">
        <f>VLOOKUP($B56,'startovní listina_vysledky vse'!$A$6:$O$91,11,0)</f>
        <v>84</v>
      </c>
      <c r="J56" s="9">
        <f>VLOOKUP($B56,'startovní listina_vysledky vse'!$A$6:$O$91,12,0)</f>
        <v>60</v>
      </c>
      <c r="K56" s="9">
        <f>VLOOKUP($B56,'startovní listina_vysledky vse'!$A$6:$O$91,13,0)</f>
        <v>52.46</v>
      </c>
      <c r="L56" s="11">
        <f t="shared" si="7"/>
        <v>78.69</v>
      </c>
      <c r="M56" s="103">
        <f t="shared" si="8"/>
        <v>380.58</v>
      </c>
    </row>
    <row r="57" spans="1:13" ht="13.5" thickBot="1">
      <c r="A57" s="167">
        <v>8</v>
      </c>
      <c r="B57" s="168">
        <v>64</v>
      </c>
      <c r="C57" s="104" t="str">
        <f>VLOOKUP($B57,'startovní listina_vysledky vse'!$A$6:$O$91,2,0)</f>
        <v>Benešová Blanka</v>
      </c>
      <c r="D57" s="104" t="str">
        <f>VLOOKUP($B57,'startovní listina_vysledky vse'!$A$6:$O$91,3,0)</f>
        <v>Frýdlant</v>
      </c>
      <c r="E57" s="104">
        <f>VLOOKUP($B57,'startovní listina_vysledky vse'!$A$6:$O$91,7,0)</f>
        <v>30</v>
      </c>
      <c r="F57" s="104">
        <f>VLOOKUP($B57,'startovní listina_vysledky vse'!$A$6:$O$91,8,0)</f>
        <v>32.77</v>
      </c>
      <c r="G57" s="104">
        <f>VLOOKUP($B57,'startovní listina_vysledky vse'!$A$6:$O$91,9,0)</f>
        <v>36.8</v>
      </c>
      <c r="H57" s="105">
        <f t="shared" si="6"/>
        <v>69.57</v>
      </c>
      <c r="I57" s="104">
        <f>VLOOKUP($B57,'startovní listina_vysledky vse'!$A$6:$O$91,11,0)</f>
        <v>44</v>
      </c>
      <c r="J57" s="104">
        <f>VLOOKUP($B57,'startovní listina_vysledky vse'!$A$6:$O$91,12,0)</f>
        <v>20</v>
      </c>
      <c r="K57" s="104">
        <f>VLOOKUP($B57,'startovní listina_vysledky vse'!$A$6:$O$91,13,0)</f>
        <v>39.64</v>
      </c>
      <c r="L57" s="105">
        <f t="shared" si="7"/>
        <v>59.46</v>
      </c>
      <c r="M57" s="106">
        <f t="shared" si="8"/>
        <v>223.03</v>
      </c>
    </row>
    <row r="59" spans="2:13" ht="12.75">
      <c r="B59" s="17"/>
      <c r="C59" s="8"/>
      <c r="D59" s="8"/>
      <c r="E59" s="8"/>
      <c r="F59" s="13"/>
      <c r="G59" s="13"/>
      <c r="H59" s="13"/>
      <c r="I59" s="8"/>
      <c r="J59" s="8"/>
      <c r="K59" s="8"/>
      <c r="L59" s="13"/>
      <c r="M59" s="8"/>
    </row>
    <row r="60" spans="1:13" ht="15.75">
      <c r="A60" s="195" t="s">
        <v>52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2:13" ht="6" customHeight="1" thickBot="1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1:14" s="1" customFormat="1" ht="33" customHeight="1" thickBot="1">
      <c r="A62" s="164" t="s">
        <v>180</v>
      </c>
      <c r="B62" s="12" t="s">
        <v>32</v>
      </c>
      <c r="C62" s="12" t="s">
        <v>33</v>
      </c>
      <c r="D62" s="12" t="s">
        <v>34</v>
      </c>
      <c r="E62" s="12" t="s">
        <v>35</v>
      </c>
      <c r="F62" s="127" t="s">
        <v>184</v>
      </c>
      <c r="G62" s="127" t="s">
        <v>185</v>
      </c>
      <c r="H62" s="107" t="s">
        <v>38</v>
      </c>
      <c r="I62" s="12" t="s">
        <v>39</v>
      </c>
      <c r="J62" s="12" t="s">
        <v>40</v>
      </c>
      <c r="K62" s="128" t="s">
        <v>186</v>
      </c>
      <c r="L62" s="107" t="s">
        <v>42</v>
      </c>
      <c r="M62" s="129" t="s">
        <v>43</v>
      </c>
      <c r="N62" s="18"/>
    </row>
    <row r="63" spans="1:13" ht="13.5" thickTop="1">
      <c r="A63" s="165">
        <v>1</v>
      </c>
      <c r="B63" s="166">
        <v>26</v>
      </c>
      <c r="C63" s="9" t="str">
        <f>VLOOKUP($B63,'startovní listina_vysledky vse'!$A$6:$O$91,2,0)</f>
        <v>Bombera Jan</v>
      </c>
      <c r="D63" s="9" t="str">
        <f>VLOOKUP($B63,'startovní listina_vysledky vse'!$A$6:$O$91,3,0)</f>
        <v>Ostrava</v>
      </c>
      <c r="E63" s="9">
        <f>VLOOKUP($B63,'startovní listina_vysledky vse'!$A$6:$O$91,7,0)</f>
        <v>100</v>
      </c>
      <c r="F63" s="9">
        <f>VLOOKUP($B63,'startovní listina_vysledky vse'!$A$6:$O$91,8,0)</f>
        <v>58.46</v>
      </c>
      <c r="G63" s="9">
        <f>VLOOKUP($B63,'startovní listina_vysledky vse'!$A$6:$O$91,9,0)</f>
        <v>56.04</v>
      </c>
      <c r="H63" s="11">
        <f aca="true" t="shared" si="9" ref="H63:H77">F63+G63</f>
        <v>114.5</v>
      </c>
      <c r="I63" s="9">
        <f>VLOOKUP($B63,'startovní listina_vysledky vse'!$A$6:$O$91,11,0)</f>
        <v>88</v>
      </c>
      <c r="J63" s="9">
        <f>VLOOKUP($B63,'startovní listina_vysledky vse'!$A$6:$O$91,12,0)</f>
        <v>95</v>
      </c>
      <c r="K63" s="9">
        <f>VLOOKUP($B63,'startovní listina_vysledky vse'!$A$6:$O$91,13,0)</f>
        <v>72.41</v>
      </c>
      <c r="L63" s="11">
        <f aca="true" t="shared" si="10" ref="L63:L77">K63*1.5</f>
        <v>108.615</v>
      </c>
      <c r="M63" s="103">
        <f aca="true" t="shared" si="11" ref="M63:M77">E63+H63+I63+J63+L63</f>
        <v>506.115</v>
      </c>
    </row>
    <row r="64" spans="1:13" ht="12.75">
      <c r="A64" s="165">
        <v>2</v>
      </c>
      <c r="B64" s="166">
        <v>28</v>
      </c>
      <c r="C64" s="9" t="str">
        <f>VLOOKUP($B64,'startovní listina_vysledky vse'!$A$6:$O$91,2,0)</f>
        <v>Šula Jiří, Ing.</v>
      </c>
      <c r="D64" s="9" t="str">
        <f>VLOOKUP($B64,'startovní listina_vysledky vse'!$A$6:$O$91,3,0)</f>
        <v>Velké Pavlovice</v>
      </c>
      <c r="E64" s="9">
        <f>VLOOKUP($B64,'startovní listina_vysledky vse'!$A$6:$O$91,7,0)</f>
        <v>95</v>
      </c>
      <c r="F64" s="9">
        <f>VLOOKUP($B64,'startovní listina_vysledky vse'!$A$6:$O$91,8,0)</f>
        <v>54.9</v>
      </c>
      <c r="G64" s="9">
        <f>VLOOKUP($B64,'startovní listina_vysledky vse'!$A$6:$O$91,9,0)</f>
        <v>52.68</v>
      </c>
      <c r="H64" s="11">
        <f t="shared" si="9"/>
        <v>107.58</v>
      </c>
      <c r="I64" s="9">
        <f>VLOOKUP($B64,'startovní listina_vysledky vse'!$A$6:$O$91,11,0)</f>
        <v>98</v>
      </c>
      <c r="J64" s="9">
        <f>VLOOKUP($B64,'startovní listina_vysledky vse'!$A$6:$O$91,12,0)</f>
        <v>100</v>
      </c>
      <c r="K64" s="9">
        <f>VLOOKUP($B64,'startovní listina_vysledky vse'!$A$6:$O$91,13,0)</f>
        <v>70.23</v>
      </c>
      <c r="L64" s="11">
        <f t="shared" si="10"/>
        <v>105.345</v>
      </c>
      <c r="M64" s="103">
        <f t="shared" si="11"/>
        <v>505.92499999999995</v>
      </c>
    </row>
    <row r="65" spans="1:13" ht="12.75">
      <c r="A65" s="165">
        <v>3</v>
      </c>
      <c r="B65" s="166">
        <v>30</v>
      </c>
      <c r="C65" s="9" t="str">
        <f>VLOOKUP($B65,'startovní listina_vysledky vse'!$A$6:$O$91,2,0)</f>
        <v>Spáčil Tomáš </v>
      </c>
      <c r="D65" s="9" t="str">
        <f>VLOOKUP($B65,'startovní listina_vysledky vse'!$A$6:$O$91,3,0)</f>
        <v>Hořovice</v>
      </c>
      <c r="E65" s="9">
        <f>VLOOKUP($B65,'startovní listina_vysledky vse'!$A$6:$O$91,7,0)</f>
        <v>100</v>
      </c>
      <c r="F65" s="9">
        <f>VLOOKUP($B65,'startovní listina_vysledky vse'!$A$6:$O$91,8,0)</f>
        <v>59.72</v>
      </c>
      <c r="G65" s="9">
        <f>VLOOKUP($B65,'startovní listina_vysledky vse'!$A$6:$O$91,9,0)</f>
        <v>57.46</v>
      </c>
      <c r="H65" s="11">
        <f t="shared" si="9"/>
        <v>117.18</v>
      </c>
      <c r="I65" s="9">
        <f>VLOOKUP($B65,'startovní listina_vysledky vse'!$A$6:$O$91,11,0)</f>
        <v>96</v>
      </c>
      <c r="J65" s="9">
        <f>VLOOKUP($B65,'startovní listina_vysledky vse'!$A$6:$O$91,12,0)</f>
        <v>85</v>
      </c>
      <c r="K65" s="9">
        <f>VLOOKUP($B65,'startovní listina_vysledky vse'!$A$6:$O$91,13,0)</f>
        <v>70.32</v>
      </c>
      <c r="L65" s="11">
        <f t="shared" si="10"/>
        <v>105.47999999999999</v>
      </c>
      <c r="M65" s="103">
        <f t="shared" si="11"/>
        <v>503.65999999999997</v>
      </c>
    </row>
    <row r="66" spans="1:13" ht="12.75">
      <c r="A66" s="165">
        <v>4</v>
      </c>
      <c r="B66" s="166">
        <v>33</v>
      </c>
      <c r="C66" s="9" t="str">
        <f>VLOOKUP($B66,'startovní listina_vysledky vse'!$A$6:$O$91,2,0)</f>
        <v>Weitz Jan</v>
      </c>
      <c r="D66" s="9" t="str">
        <f>VLOOKUP($B66,'startovní listina_vysledky vse'!$A$6:$O$91,3,0)</f>
        <v>Most</v>
      </c>
      <c r="E66" s="9">
        <f>VLOOKUP($B66,'startovní listina_vysledky vse'!$A$6:$O$91,7,0)</f>
        <v>85</v>
      </c>
      <c r="F66" s="9">
        <f>VLOOKUP($B66,'startovní listina_vysledky vse'!$A$6:$O$91,8,0)</f>
        <v>56.56</v>
      </c>
      <c r="G66" s="9">
        <f>VLOOKUP($B66,'startovní listina_vysledky vse'!$A$6:$O$91,9,0)</f>
        <v>55.6</v>
      </c>
      <c r="H66" s="11">
        <f t="shared" si="9"/>
        <v>112.16</v>
      </c>
      <c r="I66" s="9">
        <f>VLOOKUP($B66,'startovní listina_vysledky vse'!$A$6:$O$91,11,0)</f>
        <v>94</v>
      </c>
      <c r="J66" s="9">
        <f>VLOOKUP($B66,'startovní listina_vysledky vse'!$A$6:$O$91,12,0)</f>
        <v>95</v>
      </c>
      <c r="K66" s="9">
        <f>VLOOKUP($B66,'startovní listina_vysledky vse'!$A$6:$O$91,13,0)</f>
        <v>74.38</v>
      </c>
      <c r="L66" s="11">
        <f t="shared" si="10"/>
        <v>111.57</v>
      </c>
      <c r="M66" s="103">
        <f t="shared" si="11"/>
        <v>497.72999999999996</v>
      </c>
    </row>
    <row r="67" spans="1:13" ht="12.75">
      <c r="A67" s="165">
        <v>5</v>
      </c>
      <c r="B67" s="166">
        <v>31</v>
      </c>
      <c r="C67" s="9" t="str">
        <f>VLOOKUP($B67,'startovní listina_vysledky vse'!$A$6:$O$91,2,0)</f>
        <v>Kobliha Karel, Bc.</v>
      </c>
      <c r="D67" s="9" t="str">
        <f>VLOOKUP($B67,'startovní listina_vysledky vse'!$A$6:$O$91,3,0)</f>
        <v>Jihlava</v>
      </c>
      <c r="E67" s="9">
        <f>VLOOKUP($B67,'startovní listina_vysledky vse'!$A$6:$O$91,7,0)</f>
        <v>100</v>
      </c>
      <c r="F67" s="9">
        <f>VLOOKUP($B67,'startovní listina_vysledky vse'!$A$6:$O$91,8,0)</f>
        <v>55.24</v>
      </c>
      <c r="G67" s="9">
        <f>VLOOKUP($B67,'startovní listina_vysledky vse'!$A$6:$O$91,9,0)</f>
        <v>53.04</v>
      </c>
      <c r="H67" s="11">
        <f t="shared" si="9"/>
        <v>108.28</v>
      </c>
      <c r="I67" s="9">
        <f>VLOOKUP($B67,'startovní listina_vysledky vse'!$A$6:$O$91,11,0)</f>
        <v>86</v>
      </c>
      <c r="J67" s="9">
        <f>VLOOKUP($B67,'startovní listina_vysledky vse'!$A$6:$O$91,12,0)</f>
        <v>100</v>
      </c>
      <c r="K67" s="9">
        <f>VLOOKUP($B67,'startovní listina_vysledky vse'!$A$6:$O$91,13,0)</f>
        <v>66.35</v>
      </c>
      <c r="L67" s="11">
        <f t="shared" si="10"/>
        <v>99.52499999999999</v>
      </c>
      <c r="M67" s="103">
        <f t="shared" si="11"/>
        <v>493.80499999999995</v>
      </c>
    </row>
    <row r="68" spans="1:13" ht="12.75">
      <c r="A68" s="165">
        <v>6</v>
      </c>
      <c r="B68" s="166">
        <v>23</v>
      </c>
      <c r="C68" s="9" t="str">
        <f>VLOOKUP($B68,'startovní listina_vysledky vse'!$A$6:$O$91,2,0)</f>
        <v>Lexa Tomáš</v>
      </c>
      <c r="D68" s="9" t="str">
        <f>VLOOKUP($B68,'startovní listina_vysledky vse'!$A$6:$O$91,3,0)</f>
        <v>Praha 7</v>
      </c>
      <c r="E68" s="9">
        <f>VLOOKUP($B68,'startovní listina_vysledky vse'!$A$6:$O$91,7,0)</f>
        <v>95</v>
      </c>
      <c r="F68" s="9">
        <f>VLOOKUP($B68,'startovní listina_vysledky vse'!$A$6:$O$91,8,0)</f>
        <v>57.8</v>
      </c>
      <c r="G68" s="9">
        <f>VLOOKUP($B68,'startovní listina_vysledky vse'!$A$6:$O$91,9,0)</f>
        <v>58.26</v>
      </c>
      <c r="H68" s="11">
        <f t="shared" si="9"/>
        <v>116.06</v>
      </c>
      <c r="I68" s="9">
        <f>VLOOKUP($B68,'startovní listina_vysledky vse'!$A$6:$O$91,11,0)</f>
        <v>96</v>
      </c>
      <c r="J68" s="9">
        <f>VLOOKUP($B68,'startovní listina_vysledky vse'!$A$6:$O$91,12,0)</f>
        <v>90</v>
      </c>
      <c r="K68" s="9">
        <f>VLOOKUP($B68,'startovní listina_vysledky vse'!$A$6:$O$91,13,0)</f>
        <v>64.32</v>
      </c>
      <c r="L68" s="11">
        <f t="shared" si="10"/>
        <v>96.47999999999999</v>
      </c>
      <c r="M68" s="103">
        <f t="shared" si="11"/>
        <v>493.53999999999996</v>
      </c>
    </row>
    <row r="69" spans="1:13" ht="12.75">
      <c r="A69" s="165">
        <v>7</v>
      </c>
      <c r="B69" s="166">
        <v>36</v>
      </c>
      <c r="C69" s="9" t="str">
        <f>VLOOKUP($B69,'startovní listina_vysledky vse'!$A$6:$O$91,2,0)</f>
        <v>Vaculík Filip</v>
      </c>
      <c r="D69" s="9" t="str">
        <f>VLOOKUP($B69,'startovní listina_vysledky vse'!$A$6:$O$91,3,0)</f>
        <v>Pelhřimov</v>
      </c>
      <c r="E69" s="9">
        <f>VLOOKUP($B69,'startovní listina_vysledky vse'!$A$6:$O$91,7,0)</f>
        <v>90</v>
      </c>
      <c r="F69" s="9">
        <f>VLOOKUP($B69,'startovní listina_vysledky vse'!$A$6:$O$91,8,0)</f>
        <v>53.1</v>
      </c>
      <c r="G69" s="9">
        <f>VLOOKUP($B69,'startovní listina_vysledky vse'!$A$6:$O$91,9,0)</f>
        <v>50.62</v>
      </c>
      <c r="H69" s="11">
        <f t="shared" si="9"/>
        <v>103.72</v>
      </c>
      <c r="I69" s="9">
        <f>VLOOKUP($B69,'startovní listina_vysledky vse'!$A$6:$O$91,11,0)</f>
        <v>96</v>
      </c>
      <c r="J69" s="9">
        <f>VLOOKUP($B69,'startovní listina_vysledky vse'!$A$6:$O$91,12,0)</f>
        <v>90</v>
      </c>
      <c r="K69" s="9">
        <f>VLOOKUP($B69,'startovní listina_vysledky vse'!$A$6:$O$91,13,0)</f>
        <v>72.54</v>
      </c>
      <c r="L69" s="11">
        <f t="shared" si="10"/>
        <v>108.81</v>
      </c>
      <c r="M69" s="103">
        <f t="shared" si="11"/>
        <v>488.53000000000003</v>
      </c>
    </row>
    <row r="70" spans="1:13" ht="12.75">
      <c r="A70" s="165">
        <v>8</v>
      </c>
      <c r="B70" s="166">
        <v>39</v>
      </c>
      <c r="C70" s="9" t="str">
        <f>VLOOKUP($B70,'startovní listina_vysledky vse'!$A$6:$O$91,2,0)</f>
        <v>Buřič Tomáš</v>
      </c>
      <c r="D70" s="9" t="str">
        <f>VLOOKUP($B70,'startovní listina_vysledky vse'!$A$6:$O$91,3,0)</f>
        <v>Pelhřimov</v>
      </c>
      <c r="E70" s="9">
        <f>VLOOKUP($B70,'startovní listina_vysledky vse'!$A$6:$O$91,7,0)</f>
        <v>100</v>
      </c>
      <c r="F70" s="9">
        <f>VLOOKUP($B70,'startovní listina_vysledky vse'!$A$6:$O$91,8,0)</f>
        <v>55.02</v>
      </c>
      <c r="G70" s="9">
        <f>VLOOKUP($B70,'startovní listina_vysledky vse'!$A$6:$O$91,9,0)</f>
        <v>55.65</v>
      </c>
      <c r="H70" s="11">
        <f t="shared" si="9"/>
        <v>110.67</v>
      </c>
      <c r="I70" s="9">
        <f>VLOOKUP($B70,'startovní listina_vysledky vse'!$A$6:$O$91,11,0)</f>
        <v>88</v>
      </c>
      <c r="J70" s="9">
        <f>VLOOKUP($B70,'startovní listina_vysledky vse'!$A$6:$O$91,12,0)</f>
        <v>85</v>
      </c>
      <c r="K70" s="9">
        <f>VLOOKUP($B70,'startovní listina_vysledky vse'!$A$6:$O$91,13,0)</f>
        <v>68.82</v>
      </c>
      <c r="L70" s="11">
        <f t="shared" si="10"/>
        <v>103.22999999999999</v>
      </c>
      <c r="M70" s="103">
        <f t="shared" si="11"/>
        <v>486.9</v>
      </c>
    </row>
    <row r="71" spans="1:13" ht="12.75">
      <c r="A71" s="165">
        <v>9</v>
      </c>
      <c r="B71" s="166">
        <v>24</v>
      </c>
      <c r="C71" s="9" t="str">
        <f>VLOOKUP($B71,'startovní listina_vysledky vse'!$A$6:$O$91,2,0)</f>
        <v>Přepechal Jaromír</v>
      </c>
      <c r="D71" s="9" t="str">
        <f>VLOOKUP($B71,'startovní listina_vysledky vse'!$A$6:$O$91,3,0)</f>
        <v>Újezd n. Lesy</v>
      </c>
      <c r="E71" s="9">
        <f>VLOOKUP($B71,'startovní listina_vysledky vse'!$A$6:$O$91,7,0)</f>
        <v>100</v>
      </c>
      <c r="F71" s="9">
        <f>VLOOKUP($B71,'startovní listina_vysledky vse'!$A$6:$O$91,8,0)</f>
        <v>52.9</v>
      </c>
      <c r="G71" s="9">
        <f>VLOOKUP($B71,'startovní listina_vysledky vse'!$A$6:$O$91,9,0)</f>
        <v>52.64</v>
      </c>
      <c r="H71" s="11">
        <f t="shared" si="9"/>
        <v>105.53999999999999</v>
      </c>
      <c r="I71" s="9">
        <f>VLOOKUP($B71,'startovní listina_vysledky vse'!$A$6:$O$91,11,0)</f>
        <v>92</v>
      </c>
      <c r="J71" s="9">
        <f>VLOOKUP($B71,'startovní listina_vysledky vse'!$A$6:$O$91,12,0)</f>
        <v>90</v>
      </c>
      <c r="K71" s="9">
        <f>VLOOKUP($B71,'startovní listina_vysledky vse'!$A$6:$O$91,13,0)</f>
        <v>66.12</v>
      </c>
      <c r="L71" s="11">
        <f t="shared" si="10"/>
        <v>99.18</v>
      </c>
      <c r="M71" s="103">
        <f t="shared" si="11"/>
        <v>486.71999999999997</v>
      </c>
    </row>
    <row r="72" spans="1:13" ht="12.75">
      <c r="A72" s="165">
        <v>10</v>
      </c>
      <c r="B72" s="166">
        <v>25</v>
      </c>
      <c r="C72" s="9" t="str">
        <f>VLOOKUP($B72,'startovní listina_vysledky vse'!$A$6:$O$91,2,0)</f>
        <v>Nims Petr</v>
      </c>
      <c r="D72" s="9" t="str">
        <f>VLOOKUP($B72,'startovní listina_vysledky vse'!$A$6:$O$91,3,0)</f>
        <v>Praha - Čakovice</v>
      </c>
      <c r="E72" s="9">
        <f>VLOOKUP($B72,'startovní listina_vysledky vse'!$A$6:$O$91,7,0)</f>
        <v>85</v>
      </c>
      <c r="F72" s="9">
        <f>VLOOKUP($B72,'startovní listina_vysledky vse'!$A$6:$O$91,8,0)</f>
        <v>57.9</v>
      </c>
      <c r="G72" s="9">
        <f>VLOOKUP($B72,'startovní listina_vysledky vse'!$A$6:$O$91,9,0)</f>
        <v>56.6</v>
      </c>
      <c r="H72" s="11">
        <f t="shared" si="9"/>
        <v>114.5</v>
      </c>
      <c r="I72" s="9">
        <f>VLOOKUP($B72,'startovní listina_vysledky vse'!$A$6:$O$91,11,0)</f>
        <v>94</v>
      </c>
      <c r="J72" s="9">
        <f>VLOOKUP($B72,'startovní listina_vysledky vse'!$A$6:$O$91,12,0)</f>
        <v>90</v>
      </c>
      <c r="K72" s="9">
        <f>VLOOKUP($B72,'startovní listina_vysledky vse'!$A$6:$O$91,13,0)</f>
        <v>68.47</v>
      </c>
      <c r="L72" s="11">
        <f t="shared" si="10"/>
        <v>102.705</v>
      </c>
      <c r="M72" s="103">
        <f t="shared" si="11"/>
        <v>486.205</v>
      </c>
    </row>
    <row r="73" spans="1:13" ht="12.75">
      <c r="A73" s="165">
        <v>11</v>
      </c>
      <c r="B73" s="166">
        <v>37</v>
      </c>
      <c r="C73" s="9" t="str">
        <f>VLOOKUP($B73,'startovní listina_vysledky vse'!$A$6:$O$91,2,0)</f>
        <v>Popelka David, Ing.</v>
      </c>
      <c r="D73" s="9" t="str">
        <f>VLOOKUP($B73,'startovní listina_vysledky vse'!$A$6:$O$91,3,0)</f>
        <v>Jablonec n.N</v>
      </c>
      <c r="E73" s="9">
        <f>VLOOKUP($B73,'startovní listina_vysledky vse'!$A$6:$O$91,7,0)</f>
        <v>90</v>
      </c>
      <c r="F73" s="9">
        <f>VLOOKUP($B73,'startovní listina_vysledky vse'!$A$6:$O$91,8,0)</f>
        <v>52.06</v>
      </c>
      <c r="G73" s="9">
        <f>VLOOKUP($B73,'startovní listina_vysledky vse'!$A$6:$O$91,9,0)</f>
        <v>51.9</v>
      </c>
      <c r="H73" s="11">
        <f t="shared" si="9"/>
        <v>103.96000000000001</v>
      </c>
      <c r="I73" s="9">
        <f>VLOOKUP($B73,'startovní listina_vysledky vse'!$A$6:$O$91,11,0)</f>
        <v>92</v>
      </c>
      <c r="J73" s="9">
        <f>VLOOKUP($B73,'startovní listina_vysledky vse'!$A$6:$O$91,12,0)</f>
        <v>95</v>
      </c>
      <c r="K73" s="9">
        <f>VLOOKUP($B73,'startovní listina_vysledky vse'!$A$6:$O$91,13,0)</f>
        <v>68.22</v>
      </c>
      <c r="L73" s="11">
        <f t="shared" si="10"/>
        <v>102.33</v>
      </c>
      <c r="M73" s="103">
        <f t="shared" si="11"/>
        <v>483.29</v>
      </c>
    </row>
    <row r="74" spans="1:13" ht="12.75">
      <c r="A74" s="165">
        <v>12</v>
      </c>
      <c r="B74" s="166">
        <v>27</v>
      </c>
      <c r="C74" s="9" t="str">
        <f>VLOOKUP($B74,'startovní listina_vysledky vse'!$A$6:$O$91,2,0)</f>
        <v>Plachý Jiří</v>
      </c>
      <c r="D74" s="9" t="str">
        <f>VLOOKUP($B74,'startovní listina_vysledky vse'!$A$6:$O$91,3,0)</f>
        <v>Ostrava</v>
      </c>
      <c r="E74" s="9">
        <f>VLOOKUP($B74,'startovní listina_vysledky vse'!$A$6:$O$91,7,0)</f>
        <v>95</v>
      </c>
      <c r="F74" s="9">
        <f>VLOOKUP($B74,'startovní listina_vysledky vse'!$A$6:$O$91,8,0)</f>
        <v>53.8</v>
      </c>
      <c r="G74" s="9">
        <f>VLOOKUP($B74,'startovní listina_vysledky vse'!$A$6:$O$91,9,0)</f>
        <v>53.7</v>
      </c>
      <c r="H74" s="11">
        <f t="shared" si="9"/>
        <v>107.5</v>
      </c>
      <c r="I74" s="9">
        <f>VLOOKUP($B74,'startovní listina_vysledky vse'!$A$6:$O$91,11,0)</f>
        <v>100</v>
      </c>
      <c r="J74" s="9">
        <f>VLOOKUP($B74,'startovní listina_vysledky vse'!$A$6:$O$91,12,0)</f>
        <v>80</v>
      </c>
      <c r="K74" s="9">
        <f>VLOOKUP($B74,'startovní listina_vysledky vse'!$A$6:$O$91,13,0)</f>
        <v>66.56</v>
      </c>
      <c r="L74" s="11">
        <f t="shared" si="10"/>
        <v>99.84</v>
      </c>
      <c r="M74" s="103">
        <f t="shared" si="11"/>
        <v>482.34000000000003</v>
      </c>
    </row>
    <row r="75" spans="1:13" ht="12.75">
      <c r="A75" s="165">
        <v>13</v>
      </c>
      <c r="B75" s="166">
        <v>34</v>
      </c>
      <c r="C75" s="9" t="str">
        <f>VLOOKUP($B75,'startovní listina_vysledky vse'!$A$6:$O$91,2,0)</f>
        <v>Hnízdil Michael</v>
      </c>
      <c r="D75" s="9" t="str">
        <f>VLOOKUP($B75,'startovní listina_vysledky vse'!$A$6:$O$91,3,0)</f>
        <v>Újezd n. Lesy</v>
      </c>
      <c r="E75" s="9">
        <f>VLOOKUP($B75,'startovní listina_vysledky vse'!$A$6:$O$91,7,0)</f>
        <v>100</v>
      </c>
      <c r="F75" s="9">
        <f>VLOOKUP($B75,'startovní listina_vysledky vse'!$A$6:$O$91,8,0)</f>
        <v>54.16</v>
      </c>
      <c r="G75" s="9">
        <f>VLOOKUP($B75,'startovní listina_vysledky vse'!$A$6:$O$91,9,0)</f>
        <v>53.18</v>
      </c>
      <c r="H75" s="11">
        <f t="shared" si="9"/>
        <v>107.34</v>
      </c>
      <c r="I75" s="9">
        <f>VLOOKUP($B75,'startovní listina_vysledky vse'!$A$6:$O$91,11,0)</f>
        <v>94</v>
      </c>
      <c r="J75" s="9">
        <f>VLOOKUP($B75,'startovní listina_vysledky vse'!$A$6:$O$91,12,0)</f>
        <v>75</v>
      </c>
      <c r="K75" s="9">
        <f>VLOOKUP($B75,'startovní listina_vysledky vse'!$A$6:$O$91,13,0)</f>
        <v>70.55</v>
      </c>
      <c r="L75" s="11">
        <f t="shared" si="10"/>
        <v>105.82499999999999</v>
      </c>
      <c r="M75" s="103">
        <f t="shared" si="11"/>
        <v>482.165</v>
      </c>
    </row>
    <row r="76" spans="1:13" ht="12.75">
      <c r="A76" s="165">
        <v>14</v>
      </c>
      <c r="B76" s="171">
        <v>35</v>
      </c>
      <c r="C76" s="9" t="str">
        <f>VLOOKUP($B76,'startovní listina_vysledky vse'!$A$6:$O$91,2,0)</f>
        <v>Slezák Lukáš</v>
      </c>
      <c r="D76" s="9" t="str">
        <f>VLOOKUP($B76,'startovní listina_vysledky vse'!$A$6:$O$91,3,0)</f>
        <v>Kroměříž</v>
      </c>
      <c r="E76" s="9">
        <f>VLOOKUP($B76,'startovní listina_vysledky vse'!$A$6:$O$91,7,0)</f>
        <v>100</v>
      </c>
      <c r="F76" s="9">
        <f>VLOOKUP($B76,'startovní listina_vysledky vse'!$A$6:$O$91,8,0)</f>
        <v>48.44</v>
      </c>
      <c r="G76" s="9">
        <f>VLOOKUP($B76,'startovní listina_vysledky vse'!$A$6:$O$91,9,0)</f>
        <v>48.46</v>
      </c>
      <c r="H76" s="11">
        <f t="shared" si="9"/>
        <v>96.9</v>
      </c>
      <c r="I76" s="9">
        <f>VLOOKUP($B76,'startovní listina_vysledky vse'!$A$6:$O$91,11,0)</f>
        <v>90</v>
      </c>
      <c r="J76" s="9">
        <f>VLOOKUP($B76,'startovní listina_vysledky vse'!$A$6:$O$91,12,0)</f>
        <v>80</v>
      </c>
      <c r="K76" s="9">
        <f>VLOOKUP($B76,'startovní listina_vysledky vse'!$A$6:$O$91,13,0)</f>
        <v>68.52</v>
      </c>
      <c r="L76" s="11">
        <f t="shared" si="10"/>
        <v>102.78</v>
      </c>
      <c r="M76" s="103">
        <f t="shared" si="11"/>
        <v>469.67999999999995</v>
      </c>
    </row>
    <row r="77" spans="1:13" ht="13.5" thickBot="1">
      <c r="A77" s="167">
        <v>15</v>
      </c>
      <c r="B77" s="168">
        <v>38</v>
      </c>
      <c r="C77" s="104" t="str">
        <f>VLOOKUP($B77,'startovní listina_vysledky vse'!$A$6:$O$91,2,0)</f>
        <v>Marek Jiří</v>
      </c>
      <c r="D77" s="104" t="str">
        <f>VLOOKUP($B77,'startovní listina_vysledky vse'!$A$6:$O$91,3,0)</f>
        <v>Písek</v>
      </c>
      <c r="E77" s="104">
        <f>VLOOKUP($B77,'startovní listina_vysledky vse'!$A$6:$O$91,7,0)</f>
        <v>90</v>
      </c>
      <c r="F77" s="104">
        <f>VLOOKUP($B77,'startovní listina_vysledky vse'!$A$6:$O$91,8,0)</f>
        <v>56.3</v>
      </c>
      <c r="G77" s="104">
        <f>VLOOKUP($B77,'startovní listina_vysledky vse'!$A$6:$O$91,9,0)</f>
        <v>53.88</v>
      </c>
      <c r="H77" s="105">
        <f t="shared" si="9"/>
        <v>110.18</v>
      </c>
      <c r="I77" s="104">
        <f>VLOOKUP($B77,'startovní listina_vysledky vse'!$A$6:$O$91,11,0)</f>
        <v>96</v>
      </c>
      <c r="J77" s="104">
        <f>VLOOKUP($B77,'startovní listina_vysledky vse'!$A$6:$O$91,12,0)</f>
        <v>95</v>
      </c>
      <c r="K77" s="104">
        <f>VLOOKUP($B77,'startovní listina_vysledky vse'!$A$6:$O$91,13,0)</f>
        <v>0</v>
      </c>
      <c r="L77" s="105">
        <f t="shared" si="10"/>
        <v>0</v>
      </c>
      <c r="M77" s="106">
        <f t="shared" si="11"/>
        <v>391.18</v>
      </c>
    </row>
    <row r="80" spans="1:13" ht="15.75">
      <c r="A80" s="195" t="s">
        <v>70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</row>
    <row r="81" spans="2:13" ht="6" customHeight="1" thickBot="1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1:14" s="1" customFormat="1" ht="33" customHeight="1" thickBot="1">
      <c r="A82" s="164" t="s">
        <v>180</v>
      </c>
      <c r="B82" s="12" t="s">
        <v>32</v>
      </c>
      <c r="C82" s="12" t="s">
        <v>33</v>
      </c>
      <c r="D82" s="12" t="s">
        <v>34</v>
      </c>
      <c r="E82" s="12" t="s">
        <v>35</v>
      </c>
      <c r="F82" s="127" t="s">
        <v>184</v>
      </c>
      <c r="G82" s="127" t="s">
        <v>185</v>
      </c>
      <c r="H82" s="107" t="s">
        <v>38</v>
      </c>
      <c r="I82" s="12" t="s">
        <v>39</v>
      </c>
      <c r="J82" s="12" t="s">
        <v>40</v>
      </c>
      <c r="K82" s="128" t="s">
        <v>186</v>
      </c>
      <c r="L82" s="107" t="s">
        <v>42</v>
      </c>
      <c r="M82" s="129" t="s">
        <v>43</v>
      </c>
      <c r="N82" s="18"/>
    </row>
    <row r="83" spans="1:13" ht="13.5" thickTop="1">
      <c r="A83" s="165">
        <v>1</v>
      </c>
      <c r="B83" s="166">
        <v>80</v>
      </c>
      <c r="C83" s="9" t="str">
        <f>VLOOKUP($B83,'startovní listina_vysledky vse'!$A$6:$O$91,2,0)</f>
        <v>Haškovcová Eva</v>
      </c>
      <c r="D83" s="9" t="str">
        <f>VLOOKUP($B83,'startovní listina_vysledky vse'!$A$6:$O$91,3,0)</f>
        <v>Praha 7</v>
      </c>
      <c r="E83" s="9">
        <f>VLOOKUP($B83,'startovní listina_vysledky vse'!$A$6:$O$91,7,0)</f>
        <v>90</v>
      </c>
      <c r="F83" s="9">
        <f>VLOOKUP($B83,'startovní listina_vysledky vse'!$A$6:$O$91,8,0)</f>
        <v>36.95</v>
      </c>
      <c r="G83" s="9">
        <f>VLOOKUP($B83,'startovní listina_vysledky vse'!$A$6:$O$91,9,0)</f>
        <v>36.2</v>
      </c>
      <c r="H83" s="11">
        <f>F83+G83</f>
        <v>73.15</v>
      </c>
      <c r="I83" s="9">
        <f>VLOOKUP($B83,'startovní listina_vysledky vse'!$A$6:$O$91,11,0)</f>
        <v>80</v>
      </c>
      <c r="J83" s="9">
        <f>VLOOKUP($B83,'startovní listina_vysledky vse'!$A$6:$O$91,12,0)</f>
        <v>85</v>
      </c>
      <c r="K83" s="9">
        <f>VLOOKUP($B83,'startovní listina_vysledky vse'!$A$6:$O$91,13,0)</f>
        <v>41.2</v>
      </c>
      <c r="L83" s="11">
        <f>K83*1.5</f>
        <v>61.800000000000004</v>
      </c>
      <c r="M83" s="103">
        <f>E83+H83+I83+J83+L83</f>
        <v>389.95</v>
      </c>
    </row>
    <row r="84" spans="1:13" ht="12.75">
      <c r="A84" s="165">
        <v>2</v>
      </c>
      <c r="B84" s="166">
        <v>81</v>
      </c>
      <c r="C84" s="9" t="str">
        <f>VLOOKUP($B84,'startovní listina_vysledky vse'!$A$6:$O$91,2,0)</f>
        <v>Kašparová Magdalena</v>
      </c>
      <c r="D84" s="9" t="str">
        <f>VLOOKUP($B84,'startovní listina_vysledky vse'!$A$6:$O$91,3,0)</f>
        <v>Praha - Čakovice</v>
      </c>
      <c r="E84" s="9">
        <f>VLOOKUP($B84,'startovní listina_vysledky vse'!$A$6:$O$91,7,0)</f>
        <v>65</v>
      </c>
      <c r="F84" s="9">
        <f>VLOOKUP($B84,'startovní listina_vysledky vse'!$A$6:$O$91,8,0)</f>
        <v>34.84</v>
      </c>
      <c r="G84" s="9">
        <f>VLOOKUP($B84,'startovní listina_vysledky vse'!$A$6:$O$91,9,0)</f>
        <v>34.94</v>
      </c>
      <c r="H84" s="11">
        <f>F84+G84</f>
        <v>69.78</v>
      </c>
      <c r="I84" s="9">
        <f>VLOOKUP($B84,'startovní listina_vysledky vse'!$A$6:$O$91,11,0)</f>
        <v>96</v>
      </c>
      <c r="J84" s="9">
        <f>VLOOKUP($B84,'startovní listina_vysledky vse'!$A$6:$O$91,12,0)</f>
        <v>70</v>
      </c>
      <c r="K84" s="9">
        <f>VLOOKUP($B84,'startovní listina_vysledky vse'!$A$6:$O$91,13,0)</f>
        <v>41.82</v>
      </c>
      <c r="L84" s="11">
        <f>K84*1.5</f>
        <v>62.730000000000004</v>
      </c>
      <c r="M84" s="103">
        <f>E84+H84+I84+J84+L84</f>
        <v>363.51</v>
      </c>
    </row>
    <row r="85" spans="1:13" ht="12.75">
      <c r="A85" s="165">
        <v>3</v>
      </c>
      <c r="B85" s="166">
        <v>82</v>
      </c>
      <c r="C85" s="9" t="str">
        <f>VLOOKUP($B85,'startovní listina_vysledky vse'!$A$6:$O$91,2,0)</f>
        <v>Čapková Věra, PaeDr.</v>
      </c>
      <c r="D85" s="9" t="str">
        <f>VLOOKUP($B85,'startovní listina_vysledky vse'!$A$6:$O$91,3,0)</f>
        <v>Praha 6</v>
      </c>
      <c r="E85" s="9">
        <f>VLOOKUP($B85,'startovní listina_vysledky vse'!$A$6:$O$91,7,0)</f>
        <v>65</v>
      </c>
      <c r="F85" s="9">
        <f>VLOOKUP($B85,'startovní listina_vysledky vse'!$A$6:$O$91,8,0)</f>
        <v>33.88</v>
      </c>
      <c r="G85" s="9">
        <f>VLOOKUP($B85,'startovní listina_vysledky vse'!$A$6:$O$91,9,0)</f>
        <v>34.58</v>
      </c>
      <c r="H85" s="11">
        <f>F85+G85</f>
        <v>68.46000000000001</v>
      </c>
      <c r="I85" s="9">
        <f>VLOOKUP($B85,'startovní listina_vysledky vse'!$A$6:$O$91,11,0)</f>
        <v>82</v>
      </c>
      <c r="J85" s="9">
        <f>VLOOKUP($B85,'startovní listina_vysledky vse'!$A$6:$O$91,12,0)</f>
        <v>65</v>
      </c>
      <c r="K85" s="9">
        <f>VLOOKUP($B85,'startovní listina_vysledky vse'!$A$6:$O$91,13,0)</f>
        <v>44.34</v>
      </c>
      <c r="L85" s="11">
        <f>K85*1.5</f>
        <v>66.51</v>
      </c>
      <c r="M85" s="103">
        <f>E85+H85+I85+J85+L85</f>
        <v>346.97</v>
      </c>
    </row>
    <row r="86" spans="1:13" ht="13.5" thickBot="1">
      <c r="A86" s="167"/>
      <c r="B86" s="169"/>
      <c r="C86" s="50"/>
      <c r="D86" s="50"/>
      <c r="E86" s="2"/>
      <c r="F86" s="5"/>
      <c r="G86" s="5"/>
      <c r="H86" s="6"/>
      <c r="I86" s="2"/>
      <c r="J86" s="2"/>
      <c r="K86" s="2"/>
      <c r="L86" s="6"/>
      <c r="M86" s="7"/>
    </row>
    <row r="89" spans="1:13" ht="15.75">
      <c r="A89" s="195" t="s">
        <v>71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</row>
    <row r="90" spans="2:13" ht="6" customHeight="1" thickBot="1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1:14" s="1" customFormat="1" ht="33" customHeight="1" thickBot="1">
      <c r="A91" s="164" t="s">
        <v>180</v>
      </c>
      <c r="B91" s="12" t="s">
        <v>32</v>
      </c>
      <c r="C91" s="12" t="s">
        <v>33</v>
      </c>
      <c r="D91" s="12" t="s">
        <v>34</v>
      </c>
      <c r="E91" s="12" t="s">
        <v>35</v>
      </c>
      <c r="F91" s="127" t="s">
        <v>184</v>
      </c>
      <c r="G91" s="127" t="s">
        <v>185</v>
      </c>
      <c r="H91" s="107" t="s">
        <v>38</v>
      </c>
      <c r="I91" s="12" t="s">
        <v>39</v>
      </c>
      <c r="J91" s="12" t="s">
        <v>40</v>
      </c>
      <c r="K91" s="128" t="s">
        <v>186</v>
      </c>
      <c r="L91" s="107" t="s">
        <v>42</v>
      </c>
      <c r="M91" s="129" t="s">
        <v>43</v>
      </c>
      <c r="N91" s="18"/>
    </row>
    <row r="92" spans="1:13" ht="13.5" thickTop="1">
      <c r="A92" s="165">
        <v>1</v>
      </c>
      <c r="B92" s="166">
        <v>73</v>
      </c>
      <c r="C92" s="9" t="str">
        <f>VLOOKUP($B92,'startovní listina_vysledky vse'!$A$6:$O$91,2,0)</f>
        <v>Targoš Wlodimir</v>
      </c>
      <c r="D92" s="9" t="str">
        <f>VLOOKUP($B92,'startovní listina_vysledky vse'!$A$6:$O$91,3,0)</f>
        <v>Ostrava</v>
      </c>
      <c r="E92" s="9">
        <f>VLOOKUP($B92,'startovní listina_vysledky vse'!$A$6:$O$91,7,0)</f>
        <v>100</v>
      </c>
      <c r="F92" s="9">
        <f>VLOOKUP($B92,'startovní listina_vysledky vse'!$A$6:$O$91,8,0)</f>
        <v>55.15</v>
      </c>
      <c r="G92" s="9">
        <f>VLOOKUP($B92,'startovní listina_vysledky vse'!$A$6:$O$91,9,0)</f>
        <v>58.6</v>
      </c>
      <c r="H92" s="11">
        <f aca="true" t="shared" si="12" ref="H92:H102">F92+G92</f>
        <v>113.75</v>
      </c>
      <c r="I92" s="9">
        <f>VLOOKUP($B92,'startovní listina_vysledky vse'!$A$6:$O$91,11,0)</f>
        <v>86</v>
      </c>
      <c r="J92" s="9">
        <f>VLOOKUP($B92,'startovní listina_vysledky vse'!$A$6:$O$91,12,0)</f>
        <v>90</v>
      </c>
      <c r="K92" s="9">
        <f>VLOOKUP($B92,'startovní listina_vysledky vse'!$A$6:$O$91,13,0)</f>
        <v>74.24</v>
      </c>
      <c r="L92" s="11">
        <f aca="true" t="shared" si="13" ref="L92:L102">K92*1.5</f>
        <v>111.35999999999999</v>
      </c>
      <c r="M92" s="103">
        <f aca="true" t="shared" si="14" ref="M92:M102">E92+H92+I92+J92+L92</f>
        <v>501.11</v>
      </c>
    </row>
    <row r="93" spans="1:13" ht="12.75">
      <c r="A93" s="165">
        <v>2</v>
      </c>
      <c r="B93" s="166">
        <v>70</v>
      </c>
      <c r="C93" s="9" t="str">
        <f>VLOOKUP($B93,'startovní listina_vysledky vse'!$A$6:$O$91,2,0)</f>
        <v>Pavlík Karel </v>
      </c>
      <c r="D93" s="9" t="str">
        <f>VLOOKUP($B93,'startovní listina_vysledky vse'!$A$6:$O$91,3,0)</f>
        <v>Praha - Čakovice</v>
      </c>
      <c r="E93" s="9">
        <f>VLOOKUP($B93,'startovní listina_vysledky vse'!$A$6:$O$91,7,0)</f>
        <v>100</v>
      </c>
      <c r="F93" s="9">
        <f>VLOOKUP($B93,'startovní listina_vysledky vse'!$A$6:$O$91,8,0)</f>
        <v>51.75</v>
      </c>
      <c r="G93" s="9">
        <f>VLOOKUP($B93,'startovní listina_vysledky vse'!$A$6:$O$91,9,0)</f>
        <v>53.69</v>
      </c>
      <c r="H93" s="11">
        <f t="shared" si="12"/>
        <v>105.44</v>
      </c>
      <c r="I93" s="9">
        <f>VLOOKUP($B93,'startovní listina_vysledky vse'!$A$6:$O$91,11,0)</f>
        <v>96</v>
      </c>
      <c r="J93" s="9">
        <f>VLOOKUP($B93,'startovní listina_vysledky vse'!$A$6:$O$91,12,0)</f>
        <v>80</v>
      </c>
      <c r="K93" s="9">
        <f>VLOOKUP($B93,'startovní listina_vysledky vse'!$A$6:$O$91,13,0)</f>
        <v>68.08</v>
      </c>
      <c r="L93" s="11">
        <f t="shared" si="13"/>
        <v>102.12</v>
      </c>
      <c r="M93" s="103">
        <f t="shared" si="14"/>
        <v>483.56</v>
      </c>
    </row>
    <row r="94" spans="1:13" ht="12.75">
      <c r="A94" s="165">
        <v>3</v>
      </c>
      <c r="B94" s="166">
        <v>77</v>
      </c>
      <c r="C94" s="9" t="str">
        <f>VLOOKUP($B94,'startovní listina_vysledky vse'!$A$6:$O$91,2,0)</f>
        <v>Janoušek Vladimír</v>
      </c>
      <c r="D94" s="9" t="str">
        <f>VLOOKUP($B94,'startovní listina_vysledky vse'!$A$6:$O$91,3,0)</f>
        <v>České Budějovice</v>
      </c>
      <c r="E94" s="9">
        <f>VLOOKUP($B94,'startovní listina_vysledky vse'!$A$6:$O$91,7,0)</f>
        <v>95</v>
      </c>
      <c r="F94" s="9">
        <f>VLOOKUP($B94,'startovní listina_vysledky vse'!$A$6:$O$91,8,0)</f>
        <v>50.32</v>
      </c>
      <c r="G94" s="9">
        <f>VLOOKUP($B94,'startovní listina_vysledky vse'!$A$6:$O$91,9,0)</f>
        <v>53.25</v>
      </c>
      <c r="H94" s="11">
        <f t="shared" si="12"/>
        <v>103.57</v>
      </c>
      <c r="I94" s="9">
        <f>VLOOKUP($B94,'startovní listina_vysledky vse'!$A$6:$O$91,11,0)</f>
        <v>88</v>
      </c>
      <c r="J94" s="9">
        <f>VLOOKUP($B94,'startovní listina_vysledky vse'!$A$6:$O$91,12,0)</f>
        <v>95</v>
      </c>
      <c r="K94" s="9">
        <f>VLOOKUP($B94,'startovní listina_vysledky vse'!$A$6:$O$91,13,0)</f>
        <v>65.5</v>
      </c>
      <c r="L94" s="11">
        <f t="shared" si="13"/>
        <v>98.25</v>
      </c>
      <c r="M94" s="103">
        <f t="shared" si="14"/>
        <v>479.82</v>
      </c>
    </row>
    <row r="95" spans="1:13" ht="12.75">
      <c r="A95" s="165">
        <v>4</v>
      </c>
      <c r="B95" s="166">
        <v>78</v>
      </c>
      <c r="C95" s="9" t="str">
        <f>VLOOKUP($B95,'startovní listina_vysledky vse'!$A$6:$O$91,2,0)</f>
        <v>Honzírek Stanislav, Ing.</v>
      </c>
      <c r="D95" s="9" t="str">
        <f>VLOOKUP($B95,'startovní listina_vysledky vse'!$A$6:$O$91,3,0)</f>
        <v>Kroměříž</v>
      </c>
      <c r="E95" s="9">
        <f>VLOOKUP($B95,'startovní listina_vysledky vse'!$A$6:$O$91,7,0)</f>
        <v>85</v>
      </c>
      <c r="F95" s="9">
        <f>VLOOKUP($B95,'startovní listina_vysledky vse'!$A$6:$O$91,8,0)</f>
        <v>54.71</v>
      </c>
      <c r="G95" s="9">
        <f>VLOOKUP($B95,'startovní listina_vysledky vse'!$A$6:$O$91,9,0)</f>
        <v>55.65</v>
      </c>
      <c r="H95" s="11">
        <f t="shared" si="12"/>
        <v>110.36</v>
      </c>
      <c r="I95" s="9">
        <f>VLOOKUP($B95,'startovní listina_vysledky vse'!$A$6:$O$91,11,0)</f>
        <v>94</v>
      </c>
      <c r="J95" s="9">
        <f>VLOOKUP($B95,'startovní listina_vysledky vse'!$A$6:$O$91,12,0)</f>
        <v>90</v>
      </c>
      <c r="K95" s="9">
        <f>VLOOKUP($B95,'startovní listina_vysledky vse'!$A$6:$O$91,13,0)</f>
        <v>66.42</v>
      </c>
      <c r="L95" s="11">
        <f t="shared" si="13"/>
        <v>99.63</v>
      </c>
      <c r="M95" s="103">
        <f t="shared" si="14"/>
        <v>478.99</v>
      </c>
    </row>
    <row r="96" spans="1:13" ht="12.75">
      <c r="A96" s="165">
        <v>5</v>
      </c>
      <c r="B96" s="166">
        <v>76</v>
      </c>
      <c r="C96" s="9" t="str">
        <f>VLOOKUP($B96,'startovní listina_vysledky vse'!$A$6:$O$91,2,0)</f>
        <v>Nims Luboš, Ing.</v>
      </c>
      <c r="D96" s="9" t="str">
        <f>VLOOKUP($B96,'startovní listina_vysledky vse'!$A$6:$O$91,3,0)</f>
        <v>Praha - Čakovice</v>
      </c>
      <c r="E96" s="9">
        <f>VLOOKUP($B96,'startovní listina_vysledky vse'!$A$6:$O$91,7,0)</f>
        <v>95</v>
      </c>
      <c r="F96" s="9">
        <f>VLOOKUP($B96,'startovní listina_vysledky vse'!$A$6:$O$91,8,0)</f>
        <v>46.02</v>
      </c>
      <c r="G96" s="9">
        <f>VLOOKUP($B96,'startovní listina_vysledky vse'!$A$6:$O$91,9,0)</f>
        <v>46.13</v>
      </c>
      <c r="H96" s="11">
        <f t="shared" si="12"/>
        <v>92.15</v>
      </c>
      <c r="I96" s="9">
        <f>VLOOKUP($B96,'startovní listina_vysledky vse'!$A$6:$O$91,11,0)</f>
        <v>90</v>
      </c>
      <c r="J96" s="9">
        <f>VLOOKUP($B96,'startovní listina_vysledky vse'!$A$6:$O$91,12,0)</f>
        <v>80</v>
      </c>
      <c r="K96" s="9">
        <f>VLOOKUP($B96,'startovní listina_vysledky vse'!$A$6:$O$91,13,0)</f>
        <v>67.96</v>
      </c>
      <c r="L96" s="11">
        <f t="shared" si="13"/>
        <v>101.94</v>
      </c>
      <c r="M96" s="103">
        <f t="shared" si="14"/>
        <v>459.09</v>
      </c>
    </row>
    <row r="97" spans="1:13" ht="12.75">
      <c r="A97" s="165">
        <v>6</v>
      </c>
      <c r="B97" s="166">
        <v>72</v>
      </c>
      <c r="C97" s="9" t="str">
        <f>VLOOKUP($B97,'startovní listina_vysledky vse'!$A$6:$O$91,2,0)</f>
        <v>Jouza Ladislav</v>
      </c>
      <c r="D97" s="9" t="str">
        <f>VLOOKUP($B97,'startovní listina_vysledky vse'!$A$6:$O$91,3,0)</f>
        <v>Praha - Čakovice</v>
      </c>
      <c r="E97" s="9">
        <f>VLOOKUP($B97,'startovní listina_vysledky vse'!$A$6:$O$91,7,0)</f>
        <v>80</v>
      </c>
      <c r="F97" s="9">
        <f>VLOOKUP($B97,'startovní listina_vysledky vse'!$A$6:$O$91,8,0)</f>
        <v>49.2</v>
      </c>
      <c r="G97" s="9">
        <f>VLOOKUP($B97,'startovní listina_vysledky vse'!$A$6:$O$91,9,0)</f>
        <v>49.58</v>
      </c>
      <c r="H97" s="11">
        <f t="shared" si="12"/>
        <v>98.78</v>
      </c>
      <c r="I97" s="9">
        <f>VLOOKUP($B97,'startovní listina_vysledky vse'!$A$6:$O$91,11,0)</f>
        <v>84</v>
      </c>
      <c r="J97" s="9">
        <f>VLOOKUP($B97,'startovní listina_vysledky vse'!$A$6:$O$91,12,0)</f>
        <v>85</v>
      </c>
      <c r="K97" s="9">
        <f>VLOOKUP($B97,'startovní listina_vysledky vse'!$A$6:$O$91,13,0)</f>
        <v>62.6</v>
      </c>
      <c r="L97" s="11">
        <f t="shared" si="13"/>
        <v>93.9</v>
      </c>
      <c r="M97" s="103">
        <f t="shared" si="14"/>
        <v>441.67999999999995</v>
      </c>
    </row>
    <row r="98" spans="1:13" ht="12.75">
      <c r="A98" s="165">
        <v>7</v>
      </c>
      <c r="B98" s="166">
        <v>74</v>
      </c>
      <c r="C98" s="9" t="str">
        <f>VLOOKUP($B98,'startovní listina_vysledky vse'!$A$6:$O$91,2,0)</f>
        <v>Kašpar  Ladislav</v>
      </c>
      <c r="D98" s="9" t="str">
        <f>VLOOKUP($B98,'startovní listina_vysledky vse'!$A$6:$O$91,3,0)</f>
        <v>Praha - Čakovice</v>
      </c>
      <c r="E98" s="9">
        <f>VLOOKUP($B98,'startovní listina_vysledky vse'!$A$6:$O$91,7,0)</f>
        <v>90</v>
      </c>
      <c r="F98" s="9">
        <f>VLOOKUP($B98,'startovní listina_vysledky vse'!$A$6:$O$91,8,0)</f>
        <v>38.2</v>
      </c>
      <c r="G98" s="9">
        <f>VLOOKUP($B98,'startovní listina_vysledky vse'!$A$6:$O$91,9,0)</f>
        <v>38.95</v>
      </c>
      <c r="H98" s="11">
        <f t="shared" si="12"/>
        <v>77.15</v>
      </c>
      <c r="I98" s="9">
        <f>VLOOKUP($B98,'startovní listina_vysledky vse'!$A$6:$O$91,11,0)</f>
        <v>90</v>
      </c>
      <c r="J98" s="9">
        <f>VLOOKUP($B98,'startovní listina_vysledky vse'!$A$6:$O$91,12,0)</f>
        <v>75</v>
      </c>
      <c r="K98" s="9">
        <f>VLOOKUP($B98,'startovní listina_vysledky vse'!$A$6:$O$91,13,0)</f>
        <v>61.78</v>
      </c>
      <c r="L98" s="11">
        <f t="shared" si="13"/>
        <v>92.67</v>
      </c>
      <c r="M98" s="103">
        <f t="shared" si="14"/>
        <v>424.82</v>
      </c>
    </row>
    <row r="99" spans="1:13" ht="12.75">
      <c r="A99" s="165">
        <v>8</v>
      </c>
      <c r="B99" s="166">
        <v>71</v>
      </c>
      <c r="C99" s="9" t="str">
        <f>VLOOKUP($B99,'startovní listina_vysledky vse'!$A$6:$O$91,2,0)</f>
        <v>Haškovec Pavel</v>
      </c>
      <c r="D99" s="9" t="str">
        <f>VLOOKUP($B99,'startovní listina_vysledky vse'!$A$6:$O$91,3,0)</f>
        <v>Praha 7</v>
      </c>
      <c r="E99" s="9">
        <f>VLOOKUP($B99,'startovní listina_vysledky vse'!$A$6:$O$91,7,0)</f>
        <v>85</v>
      </c>
      <c r="F99" s="9">
        <f>VLOOKUP($B99,'startovní listina_vysledky vse'!$A$6:$O$91,8,0)</f>
        <v>40.08</v>
      </c>
      <c r="G99" s="9">
        <f>VLOOKUP($B99,'startovní listina_vysledky vse'!$A$6:$O$91,9,0)</f>
        <v>41.71</v>
      </c>
      <c r="H99" s="11">
        <f t="shared" si="12"/>
        <v>81.78999999999999</v>
      </c>
      <c r="I99" s="9">
        <f>VLOOKUP($B99,'startovní listina_vysledky vse'!$A$6:$O$91,11,0)</f>
        <v>98</v>
      </c>
      <c r="J99" s="9">
        <f>VLOOKUP($B99,'startovní listina_vysledky vse'!$A$6:$O$91,12,0)</f>
        <v>60</v>
      </c>
      <c r="K99" s="9">
        <f>VLOOKUP($B99,'startovní listina_vysledky vse'!$A$6:$O$91,13,0)</f>
        <v>63.33</v>
      </c>
      <c r="L99" s="11">
        <f t="shared" si="13"/>
        <v>94.995</v>
      </c>
      <c r="M99" s="103">
        <f t="shared" si="14"/>
        <v>419.78499999999997</v>
      </c>
    </row>
    <row r="100" spans="1:13" ht="12.75">
      <c r="A100" s="165">
        <v>9</v>
      </c>
      <c r="B100" s="166">
        <v>79</v>
      </c>
      <c r="C100" s="9" t="str">
        <f>VLOOKUP($B100,'startovní listina_vysledky vse'!$A$6:$O$91,2,0)</f>
        <v>Rieger Ivan</v>
      </c>
      <c r="D100" s="9" t="str">
        <f>VLOOKUP($B100,'startovní listina_vysledky vse'!$A$6:$O$91,3,0)</f>
        <v>Husinec</v>
      </c>
      <c r="E100" s="9">
        <f>VLOOKUP($B100,'startovní listina_vysledky vse'!$A$6:$O$91,7,0)</f>
        <v>50</v>
      </c>
      <c r="F100" s="9">
        <f>VLOOKUP($B100,'startovní listina_vysledky vse'!$A$6:$O$91,8,0)</f>
        <v>47.8</v>
      </c>
      <c r="G100" s="9">
        <f>VLOOKUP($B100,'startovní listina_vysledky vse'!$A$6:$O$91,9,0)</f>
        <v>48.66</v>
      </c>
      <c r="H100" s="11">
        <f t="shared" si="12"/>
        <v>96.46</v>
      </c>
      <c r="I100" s="9">
        <f>VLOOKUP($B100,'startovní listina_vysledky vse'!$A$6:$O$91,11,0)</f>
        <v>86</v>
      </c>
      <c r="J100" s="9">
        <f>VLOOKUP($B100,'startovní listina_vysledky vse'!$A$6:$O$91,12,0)</f>
        <v>80</v>
      </c>
      <c r="K100" s="9">
        <f>VLOOKUP($B100,'startovní listina_vysledky vse'!$A$6:$O$91,13,0)</f>
        <v>62.66</v>
      </c>
      <c r="L100" s="11">
        <f t="shared" si="13"/>
        <v>93.99</v>
      </c>
      <c r="M100" s="103">
        <f t="shared" si="14"/>
        <v>406.45</v>
      </c>
    </row>
    <row r="101" spans="1:13" ht="12.75">
      <c r="A101" s="165">
        <v>10</v>
      </c>
      <c r="B101" s="166">
        <v>75</v>
      </c>
      <c r="C101" s="9" t="str">
        <f>VLOOKUP($B101,'startovní listina_vysledky vse'!$A$6:$O$91,2,0)</f>
        <v>Drahoninský Ivan</v>
      </c>
      <c r="D101" s="9" t="str">
        <f>VLOOKUP($B101,'startovní listina_vysledky vse'!$A$6:$O$91,3,0)</f>
        <v>Praha 7</v>
      </c>
      <c r="E101" s="9">
        <f>VLOOKUP($B101,'startovní listina_vysledky vse'!$A$6:$O$91,7,0)</f>
        <v>70</v>
      </c>
      <c r="F101" s="9">
        <f>VLOOKUP($B101,'startovní listina_vysledky vse'!$A$6:$O$91,8,0)</f>
        <v>41.2</v>
      </c>
      <c r="G101" s="9">
        <f>VLOOKUP($B101,'startovní listina_vysledky vse'!$A$6:$O$91,9,0)</f>
        <v>45.44</v>
      </c>
      <c r="H101" s="11">
        <f t="shared" si="12"/>
        <v>86.64</v>
      </c>
      <c r="I101" s="9">
        <f>VLOOKUP($B101,'startovní listina_vysledky vse'!$A$6:$O$91,11,0)</f>
        <v>90</v>
      </c>
      <c r="J101" s="9">
        <f>VLOOKUP($B101,'startovní listina_vysledky vse'!$A$6:$O$91,12,0)</f>
        <v>80</v>
      </c>
      <c r="K101" s="9">
        <f>VLOOKUP($B101,'startovní listina_vysledky vse'!$A$6:$O$91,13,0)</f>
        <v>47.2</v>
      </c>
      <c r="L101" s="11">
        <f t="shared" si="13"/>
        <v>70.80000000000001</v>
      </c>
      <c r="M101" s="103">
        <f t="shared" si="14"/>
        <v>397.44</v>
      </c>
    </row>
    <row r="102" spans="1:13" ht="13.5" thickBot="1">
      <c r="A102" s="167">
        <v>11</v>
      </c>
      <c r="B102" s="168">
        <v>32</v>
      </c>
      <c r="C102" s="104" t="str">
        <f>VLOOKUP($B102,'startovní listina_vysledky vse'!$A$6:$O$91,2,0)</f>
        <v>Tichý Milan</v>
      </c>
      <c r="D102" s="104" t="str">
        <f>VLOOKUP($B102,'startovní listina_vysledky vse'!$A$6:$O$91,3,0)</f>
        <v>Frýdlant</v>
      </c>
      <c r="E102" s="104">
        <f>VLOOKUP($B102,'startovní listina_vysledky vse'!$A$6:$O$91,7,0)</f>
        <v>100</v>
      </c>
      <c r="F102" s="104">
        <f>VLOOKUP($B102,'startovní listina_vysledky vse'!$A$6:$O$91,8,0)</f>
        <v>50.64</v>
      </c>
      <c r="G102" s="104">
        <f>VLOOKUP($B102,'startovní listina_vysledky vse'!$A$6:$O$91,9,0)</f>
        <v>50</v>
      </c>
      <c r="H102" s="105">
        <f t="shared" si="12"/>
        <v>100.64</v>
      </c>
      <c r="I102" s="104">
        <f>VLOOKUP($B102,'startovní listina_vysledky vse'!$A$6:$O$91,11,0)</f>
        <v>92</v>
      </c>
      <c r="J102" s="104">
        <f>VLOOKUP($B102,'startovní listina_vysledky vse'!$A$6:$O$91,12,0)</f>
        <v>80</v>
      </c>
      <c r="K102" s="104">
        <f>VLOOKUP($B102,'startovní listina_vysledky vse'!$A$6:$O$91,13,0)</f>
        <v>0</v>
      </c>
      <c r="L102" s="105">
        <f t="shared" si="13"/>
        <v>0</v>
      </c>
      <c r="M102" s="106">
        <f t="shared" si="14"/>
        <v>372.64</v>
      </c>
    </row>
  </sheetData>
  <sheetProtection/>
  <autoFilter ref="A91:M91">
    <sortState ref="A92:M102">
      <sortCondition descending="1" sortBy="value" ref="M92:M102"/>
    </sortState>
  </autoFilter>
  <mergeCells count="7">
    <mergeCell ref="A80:M80"/>
    <mergeCell ref="A89:M89"/>
    <mergeCell ref="A1:M1"/>
    <mergeCell ref="A3:M3"/>
    <mergeCell ref="A22:M22"/>
    <mergeCell ref="A47:M47"/>
    <mergeCell ref="A60:M60"/>
  </mergeCells>
  <printOptions horizontalCentered="1"/>
  <pageMargins left="0.2362204724409449" right="0.2362204724409449" top="0.35433070866141736" bottom="0.35433070866141736" header="0.1968503937007874" footer="0.1968503937007874"/>
  <pageSetup fitToHeight="2" horizontalDpi="600" verticalDpi="600" orientation="portrait" paperSize="9" scale="83" r:id="rId1"/>
  <rowBreaks count="1" manualBreakCount="1">
    <brk id="5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"/>
  <sheetViews>
    <sheetView showGridLines="0" zoomScale="85" zoomScaleNormal="85" zoomScalePageLayoutView="0" workbookViewId="0" topLeftCell="A1">
      <selection activeCell="C24" sqref="C24"/>
    </sheetView>
  </sheetViews>
  <sheetFormatPr defaultColWidth="9.140625" defaultRowHeight="12.75"/>
  <cols>
    <col min="1" max="1" width="7.57421875" style="4" bestFit="1" customWidth="1"/>
    <col min="2" max="2" width="6.421875" style="16" customWidth="1"/>
    <col min="3" max="3" width="20.00390625" style="4" customWidth="1"/>
    <col min="4" max="4" width="17.28125" style="4" customWidth="1"/>
    <col min="5" max="7" width="6.7109375" style="4" customWidth="1"/>
    <col min="8" max="8" width="7.7109375" style="4" customWidth="1"/>
    <col min="9" max="10" width="6.7109375" style="4" customWidth="1"/>
    <col min="11" max="12" width="7.7109375" style="4" customWidth="1"/>
    <col min="13" max="13" width="10.140625" style="4" customWidth="1"/>
    <col min="14" max="18" width="7.7109375" style="4" customWidth="1"/>
    <col min="19" max="19" width="10.140625" style="4" customWidth="1"/>
    <col min="20" max="20" width="13.00390625" style="1" hidden="1" customWidth="1"/>
    <col min="21" max="21" width="0" style="4" hidden="1" customWidth="1"/>
    <col min="22" max="16384" width="9.140625" style="4" customWidth="1"/>
  </cols>
  <sheetData>
    <row r="2" spans="1:19" ht="18">
      <c r="A2" s="194" t="str">
        <f>'startovní listina_vysledky vse'!$A$2</f>
        <v>PRAŽSKÝ POHÁR V RYBOLOVNÉ TECHNICE A LIGA ŽEN 13. 10. 2018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2.75">
      <c r="B3" s="17"/>
      <c r="C3" s="8"/>
      <c r="D3" s="8"/>
      <c r="E3" s="8"/>
      <c r="F3" s="13"/>
      <c r="G3" s="13"/>
      <c r="H3" s="14"/>
      <c r="I3" s="8"/>
      <c r="J3" s="8"/>
      <c r="K3" s="8"/>
      <c r="L3" s="14"/>
      <c r="M3" s="15"/>
      <c r="N3" s="14"/>
      <c r="O3" s="14"/>
      <c r="P3" s="14"/>
      <c r="Q3" s="14"/>
      <c r="R3" s="14"/>
      <c r="S3" s="15"/>
    </row>
    <row r="4" spans="1:20" s="8" customFormat="1" ht="15.75">
      <c r="A4" s="195" t="s">
        <v>176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35"/>
    </row>
    <row r="5" spans="2:19" ht="9" customHeight="1" thickBot="1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20" s="1" customFormat="1" ht="36" customHeight="1" thickBot="1">
      <c r="A6" s="164" t="s">
        <v>180</v>
      </c>
      <c r="B6" s="12" t="s">
        <v>32</v>
      </c>
      <c r="C6" s="12" t="s">
        <v>33</v>
      </c>
      <c r="D6" s="12" t="s">
        <v>34</v>
      </c>
      <c r="E6" s="12" t="s">
        <v>35</v>
      </c>
      <c r="F6" s="127" t="s">
        <v>184</v>
      </c>
      <c r="G6" s="127" t="s">
        <v>185</v>
      </c>
      <c r="H6" s="107" t="s">
        <v>38</v>
      </c>
      <c r="I6" s="12" t="s">
        <v>39</v>
      </c>
      <c r="J6" s="12" t="s">
        <v>40</v>
      </c>
      <c r="K6" s="128" t="s">
        <v>186</v>
      </c>
      <c r="L6" s="107" t="s">
        <v>42</v>
      </c>
      <c r="M6" s="108" t="s">
        <v>187</v>
      </c>
      <c r="N6" s="127" t="s">
        <v>188</v>
      </c>
      <c r="O6" s="127" t="s">
        <v>189</v>
      </c>
      <c r="P6" s="130" t="s">
        <v>44</v>
      </c>
      <c r="Q6" s="128" t="s">
        <v>190</v>
      </c>
      <c r="R6" s="130" t="s">
        <v>147</v>
      </c>
      <c r="S6" s="131" t="s">
        <v>191</v>
      </c>
      <c r="T6" s="1" t="s">
        <v>170</v>
      </c>
    </row>
    <row r="7" spans="1:21" ht="13.5" thickTop="1">
      <c r="A7" s="165">
        <v>1</v>
      </c>
      <c r="B7" s="166">
        <v>30</v>
      </c>
      <c r="C7" s="9" t="str">
        <f>VLOOKUP($B7,'startovní listina_vysledky vse'!$A$6:$O$91,2,0)</f>
        <v>Spáčil Tomáš </v>
      </c>
      <c r="D7" s="9" t="str">
        <f>VLOOKUP($B7,'startovní listina_vysledky vse'!$A$6:$O$91,3,0)</f>
        <v>Hořovice</v>
      </c>
      <c r="E7" s="89">
        <f>VLOOKUP($B7,'startovní listina_vysledky vse'!$A$6:$O$91,7,0)</f>
        <v>100</v>
      </c>
      <c r="F7" s="132">
        <f>VLOOKUP($B7,'startovní listina_vysledky vse'!$A$6:$O$91,8,0)</f>
        <v>59.72</v>
      </c>
      <c r="G7" s="132">
        <f>VLOOKUP($B7,'startovní listina_vysledky vse'!$A$6:$O$91,9,0)</f>
        <v>57.46</v>
      </c>
      <c r="H7" s="133">
        <f aca="true" t="shared" si="0" ref="H7:H32">F7+G7</f>
        <v>117.18</v>
      </c>
      <c r="I7" s="89">
        <f>VLOOKUP($B7,'startovní listina_vysledky vse'!$A$6:$O$91,11,0)</f>
        <v>96</v>
      </c>
      <c r="J7" s="89">
        <f>VLOOKUP($B7,'startovní listina_vysledky vse'!$A$6:$O$91,12,0)</f>
        <v>85</v>
      </c>
      <c r="K7" s="132">
        <f>VLOOKUP($B7,'startovní listina_vysledky vse'!$A$6:$O$91,13,0)</f>
        <v>70.32</v>
      </c>
      <c r="L7" s="133">
        <f aca="true" t="shared" si="1" ref="L7:L32">K7*1.5</f>
        <v>105.47999999999999</v>
      </c>
      <c r="M7" s="134">
        <f aca="true" t="shared" si="2" ref="M7:M32">E7+H7+I7+J7+L7</f>
        <v>503.65999999999997</v>
      </c>
      <c r="N7" s="132">
        <f>VLOOKUP($B7,'startovní listina_vysledky vse'!$A$6:$W$91,16,0)</f>
        <v>77.14</v>
      </c>
      <c r="O7" s="132">
        <f>VLOOKUP($B7,'startovní listina_vysledky vse'!$A$6:$W$91,17,0)</f>
        <v>83.46</v>
      </c>
      <c r="P7" s="133">
        <f aca="true" t="shared" si="3" ref="P7:P32">N7+O7</f>
        <v>160.6</v>
      </c>
      <c r="Q7" s="132">
        <f>VLOOKUP($B7,'startovní listina_vysledky vse'!$A$6:$W$91,19,0)</f>
        <v>90.24</v>
      </c>
      <c r="R7" s="133">
        <f aca="true" t="shared" si="4" ref="R7:R32">Q7*1.5</f>
        <v>135.35999999999999</v>
      </c>
      <c r="S7" s="134">
        <f aca="true" t="shared" si="5" ref="S7:S32">E7+H7+I7+J7+L7+P7+R7</f>
        <v>799.62</v>
      </c>
      <c r="T7" s="9">
        <f>VLOOKUP($B7,'startovní listina_vysledky vse'!$A$6:$W$91,21,0)</f>
        <v>799.62</v>
      </c>
      <c r="U7" s="4" t="b">
        <f>EXACT(S7,T7)</f>
        <v>1</v>
      </c>
    </row>
    <row r="8" spans="1:21" ht="12.75">
      <c r="A8" s="165">
        <v>2</v>
      </c>
      <c r="B8" s="166">
        <v>26</v>
      </c>
      <c r="C8" s="9" t="str">
        <f>VLOOKUP($B8,'startovní listina_vysledky vse'!$A$6:$O$91,2,0)</f>
        <v>Bombera Jan</v>
      </c>
      <c r="D8" s="9" t="str">
        <f>VLOOKUP($B8,'startovní listina_vysledky vse'!$A$6:$O$91,3,0)</f>
        <v>Ostrava</v>
      </c>
      <c r="E8" s="89">
        <f>VLOOKUP($B8,'startovní listina_vysledky vse'!$A$6:$O$91,7,0)</f>
        <v>100</v>
      </c>
      <c r="F8" s="132">
        <f>VLOOKUP($B8,'startovní listina_vysledky vse'!$A$6:$O$91,8,0)</f>
        <v>58.46</v>
      </c>
      <c r="G8" s="132">
        <f>VLOOKUP($B8,'startovní listina_vysledky vse'!$A$6:$O$91,9,0)</f>
        <v>56.04</v>
      </c>
      <c r="H8" s="133">
        <f t="shared" si="0"/>
        <v>114.5</v>
      </c>
      <c r="I8" s="89">
        <f>VLOOKUP($B8,'startovní listina_vysledky vse'!$A$6:$O$91,11,0)</f>
        <v>88</v>
      </c>
      <c r="J8" s="89">
        <f>VLOOKUP($B8,'startovní listina_vysledky vse'!$A$6:$O$91,12,0)</f>
        <v>95</v>
      </c>
      <c r="K8" s="132">
        <f>VLOOKUP($B8,'startovní listina_vysledky vse'!$A$6:$O$91,13,0)</f>
        <v>72.41</v>
      </c>
      <c r="L8" s="133">
        <f t="shared" si="1"/>
        <v>108.615</v>
      </c>
      <c r="M8" s="134">
        <f t="shared" si="2"/>
        <v>506.115</v>
      </c>
      <c r="N8" s="132">
        <f>VLOOKUP($B8,'startovní listina_vysledky vse'!$A$6:$W$91,16,0)</f>
        <v>76.94</v>
      </c>
      <c r="O8" s="132">
        <f>VLOOKUP($B8,'startovní listina_vysledky vse'!$A$6:$W$91,17,0)</f>
        <v>77.06</v>
      </c>
      <c r="P8" s="133">
        <f t="shared" si="3"/>
        <v>154</v>
      </c>
      <c r="Q8" s="132">
        <f>VLOOKUP($B8,'startovní listina_vysledky vse'!$A$6:$W$91,19,0)</f>
        <v>91.8</v>
      </c>
      <c r="R8" s="133">
        <f t="shared" si="4"/>
        <v>137.7</v>
      </c>
      <c r="S8" s="134">
        <f t="shared" si="5"/>
        <v>797.815</v>
      </c>
      <c r="T8" s="9">
        <f>VLOOKUP($B8,'startovní listina_vysledky vse'!$A$6:$W$91,21,0)</f>
        <v>797.815</v>
      </c>
      <c r="U8" s="4" t="b">
        <f aca="true" t="shared" si="6" ref="U8:U32">EXACT(S8,T8)</f>
        <v>1</v>
      </c>
    </row>
    <row r="9" spans="1:21" ht="12.75">
      <c r="A9" s="165">
        <v>3</v>
      </c>
      <c r="B9" s="166">
        <v>23</v>
      </c>
      <c r="C9" s="9" t="str">
        <f>VLOOKUP($B9,'startovní listina_vysledky vse'!$A$6:$O$91,2,0)</f>
        <v>Lexa Tomáš</v>
      </c>
      <c r="D9" s="9" t="str">
        <f>VLOOKUP($B9,'startovní listina_vysledky vse'!$A$6:$O$91,3,0)</f>
        <v>Praha 7</v>
      </c>
      <c r="E9" s="89">
        <f>VLOOKUP($B9,'startovní listina_vysledky vse'!$A$6:$O$91,7,0)</f>
        <v>95</v>
      </c>
      <c r="F9" s="132">
        <f>VLOOKUP($B9,'startovní listina_vysledky vse'!$A$6:$O$91,8,0)</f>
        <v>57.8</v>
      </c>
      <c r="G9" s="132">
        <f>VLOOKUP($B9,'startovní listina_vysledky vse'!$A$6:$O$91,9,0)</f>
        <v>58.26</v>
      </c>
      <c r="H9" s="133">
        <f t="shared" si="0"/>
        <v>116.06</v>
      </c>
      <c r="I9" s="89">
        <f>VLOOKUP($B9,'startovní listina_vysledky vse'!$A$6:$O$91,11,0)</f>
        <v>96</v>
      </c>
      <c r="J9" s="89">
        <f>VLOOKUP($B9,'startovní listina_vysledky vse'!$A$6:$O$91,12,0)</f>
        <v>90</v>
      </c>
      <c r="K9" s="132">
        <f>VLOOKUP($B9,'startovní listina_vysledky vse'!$A$6:$O$91,13,0)</f>
        <v>64.32</v>
      </c>
      <c r="L9" s="133">
        <f t="shared" si="1"/>
        <v>96.47999999999999</v>
      </c>
      <c r="M9" s="134">
        <f t="shared" si="2"/>
        <v>493.53999999999996</v>
      </c>
      <c r="N9" s="132">
        <f>VLOOKUP($B9,'startovní listina_vysledky vse'!$A$6:$W$91,16,0)</f>
        <v>74.9</v>
      </c>
      <c r="O9" s="132">
        <f>VLOOKUP($B9,'startovní listina_vysledky vse'!$A$6:$W$91,17,0)</f>
        <v>75.38</v>
      </c>
      <c r="P9" s="133">
        <f t="shared" si="3"/>
        <v>150.28</v>
      </c>
      <c r="Q9" s="132">
        <f>VLOOKUP($B9,'startovní listina_vysledky vse'!$A$6:$W$91,19,0)</f>
        <v>97.66</v>
      </c>
      <c r="R9" s="133">
        <f t="shared" si="4"/>
        <v>146.49</v>
      </c>
      <c r="S9" s="134">
        <f t="shared" si="5"/>
        <v>790.31</v>
      </c>
      <c r="T9" s="9">
        <f>VLOOKUP($B9,'startovní listina_vysledky vse'!$A$6:$W$91,21,0)</f>
        <v>790.31</v>
      </c>
      <c r="U9" s="4" t="b">
        <f t="shared" si="6"/>
        <v>1</v>
      </c>
    </row>
    <row r="10" spans="1:21" ht="12.75">
      <c r="A10" s="165">
        <v>4</v>
      </c>
      <c r="B10" s="166">
        <v>28</v>
      </c>
      <c r="C10" s="9" t="str">
        <f>VLOOKUP($B10,'startovní listina_vysledky vse'!$A$6:$O$91,2,0)</f>
        <v>Šula Jiří, Ing.</v>
      </c>
      <c r="D10" s="9" t="str">
        <f>VLOOKUP($B10,'startovní listina_vysledky vse'!$A$6:$O$91,3,0)</f>
        <v>Velké Pavlovice</v>
      </c>
      <c r="E10" s="89">
        <f>VLOOKUP($B10,'startovní listina_vysledky vse'!$A$6:$O$91,7,0)</f>
        <v>95</v>
      </c>
      <c r="F10" s="132">
        <f>VLOOKUP($B10,'startovní listina_vysledky vse'!$A$6:$O$91,8,0)</f>
        <v>54.9</v>
      </c>
      <c r="G10" s="132">
        <f>VLOOKUP($B10,'startovní listina_vysledky vse'!$A$6:$O$91,9,0)</f>
        <v>52.68</v>
      </c>
      <c r="H10" s="133">
        <f t="shared" si="0"/>
        <v>107.58</v>
      </c>
      <c r="I10" s="89">
        <f>VLOOKUP($B10,'startovní listina_vysledky vse'!$A$6:$O$91,11,0)</f>
        <v>98</v>
      </c>
      <c r="J10" s="89">
        <f>VLOOKUP($B10,'startovní listina_vysledky vse'!$A$6:$O$91,12,0)</f>
        <v>100</v>
      </c>
      <c r="K10" s="132">
        <f>VLOOKUP($B10,'startovní listina_vysledky vse'!$A$6:$O$91,13,0)</f>
        <v>70.23</v>
      </c>
      <c r="L10" s="133">
        <f t="shared" si="1"/>
        <v>105.345</v>
      </c>
      <c r="M10" s="134">
        <f t="shared" si="2"/>
        <v>505.92499999999995</v>
      </c>
      <c r="N10" s="132">
        <f>VLOOKUP($B10,'startovní listina_vysledky vse'!$A$6:$W$91,16,0)</f>
        <v>71.22</v>
      </c>
      <c r="O10" s="132">
        <f>VLOOKUP($B10,'startovní listina_vysledky vse'!$A$6:$W$91,17,0)</f>
        <v>76.17</v>
      </c>
      <c r="P10" s="133">
        <f t="shared" si="3"/>
        <v>147.39</v>
      </c>
      <c r="Q10" s="132">
        <f>VLOOKUP($B10,'startovní listina_vysledky vse'!$A$6:$W$91,19,0)</f>
        <v>87.75</v>
      </c>
      <c r="R10" s="133">
        <f t="shared" si="4"/>
        <v>131.625</v>
      </c>
      <c r="S10" s="134">
        <f t="shared" si="5"/>
        <v>784.9399999999999</v>
      </c>
      <c r="T10" s="9">
        <f>VLOOKUP($B10,'startovní listina_vysledky vse'!$A$6:$W$91,21,0)</f>
        <v>784.9399999999999</v>
      </c>
      <c r="U10" s="4" t="b">
        <f t="shared" si="6"/>
        <v>1</v>
      </c>
    </row>
    <row r="11" spans="1:21" ht="12.75">
      <c r="A11" s="165">
        <v>5</v>
      </c>
      <c r="B11" s="166">
        <v>33</v>
      </c>
      <c r="C11" s="9" t="str">
        <f>VLOOKUP($B11,'startovní listina_vysledky vse'!$A$6:$O$91,2,0)</f>
        <v>Weitz Jan</v>
      </c>
      <c r="D11" s="9" t="str">
        <f>VLOOKUP($B11,'startovní listina_vysledky vse'!$A$6:$O$91,3,0)</f>
        <v>Most</v>
      </c>
      <c r="E11" s="89">
        <f>VLOOKUP($B11,'startovní listina_vysledky vse'!$A$6:$O$91,7,0)</f>
        <v>85</v>
      </c>
      <c r="F11" s="132">
        <f>VLOOKUP($B11,'startovní listina_vysledky vse'!$A$6:$O$91,8,0)</f>
        <v>56.56</v>
      </c>
      <c r="G11" s="132">
        <f>VLOOKUP($B11,'startovní listina_vysledky vse'!$A$6:$O$91,9,0)</f>
        <v>55.6</v>
      </c>
      <c r="H11" s="133">
        <f t="shared" si="0"/>
        <v>112.16</v>
      </c>
      <c r="I11" s="89">
        <f>VLOOKUP($B11,'startovní listina_vysledky vse'!$A$6:$O$91,11,0)</f>
        <v>94</v>
      </c>
      <c r="J11" s="89">
        <f>VLOOKUP($B11,'startovní listina_vysledky vse'!$A$6:$O$91,12,0)</f>
        <v>95</v>
      </c>
      <c r="K11" s="132">
        <f>VLOOKUP($B11,'startovní listina_vysledky vse'!$A$6:$O$91,13,0)</f>
        <v>74.38</v>
      </c>
      <c r="L11" s="133">
        <f t="shared" si="1"/>
        <v>111.57</v>
      </c>
      <c r="M11" s="134">
        <f t="shared" si="2"/>
        <v>497.72999999999996</v>
      </c>
      <c r="N11" s="132">
        <f>VLOOKUP($B11,'startovní listina_vysledky vse'!$A$6:$W$91,16,0)</f>
        <v>68.9</v>
      </c>
      <c r="O11" s="132">
        <f>VLOOKUP($B11,'startovní listina_vysledky vse'!$A$6:$W$91,17,0)</f>
        <v>71.34</v>
      </c>
      <c r="P11" s="133">
        <f t="shared" si="3"/>
        <v>140.24</v>
      </c>
      <c r="Q11" s="132">
        <f>VLOOKUP($B11,'startovní listina_vysledky vse'!$A$6:$W$91,19,0)</f>
        <v>89.92</v>
      </c>
      <c r="R11" s="133">
        <f t="shared" si="4"/>
        <v>134.88</v>
      </c>
      <c r="S11" s="134">
        <f t="shared" si="5"/>
        <v>772.85</v>
      </c>
      <c r="T11" s="9">
        <f>VLOOKUP($B11,'startovní listina_vysledky vse'!$A$6:$W$91,21,0)</f>
        <v>772.85</v>
      </c>
      <c r="U11" s="4" t="b">
        <f t="shared" si="6"/>
        <v>1</v>
      </c>
    </row>
    <row r="12" spans="1:21" ht="12.75">
      <c r="A12" s="165">
        <v>6</v>
      </c>
      <c r="B12" s="166">
        <v>73</v>
      </c>
      <c r="C12" s="9" t="str">
        <f>VLOOKUP($B12,'startovní listina_vysledky vse'!$A$6:$O$91,2,0)</f>
        <v>Targoš Wlodimir</v>
      </c>
      <c r="D12" s="9" t="str">
        <f>VLOOKUP($B12,'startovní listina_vysledky vse'!$A$6:$O$91,3,0)</f>
        <v>Ostrava</v>
      </c>
      <c r="E12" s="89">
        <f>VLOOKUP($B12,'startovní listina_vysledky vse'!$A$6:$O$91,7,0)</f>
        <v>100</v>
      </c>
      <c r="F12" s="132">
        <f>VLOOKUP($B12,'startovní listina_vysledky vse'!$A$6:$O$91,8,0)</f>
        <v>55.15</v>
      </c>
      <c r="G12" s="132">
        <f>VLOOKUP($B12,'startovní listina_vysledky vse'!$A$6:$O$91,9,0)</f>
        <v>58.6</v>
      </c>
      <c r="H12" s="133">
        <f t="shared" si="0"/>
        <v>113.75</v>
      </c>
      <c r="I12" s="89">
        <f>VLOOKUP($B12,'startovní listina_vysledky vse'!$A$6:$O$91,11,0)</f>
        <v>86</v>
      </c>
      <c r="J12" s="89">
        <f>VLOOKUP($B12,'startovní listina_vysledky vse'!$A$6:$O$91,12,0)</f>
        <v>90</v>
      </c>
      <c r="K12" s="132">
        <f>VLOOKUP($B12,'startovní listina_vysledky vse'!$A$6:$O$91,13,0)</f>
        <v>74.24</v>
      </c>
      <c r="L12" s="133">
        <f t="shared" si="1"/>
        <v>111.35999999999999</v>
      </c>
      <c r="M12" s="134">
        <f t="shared" si="2"/>
        <v>501.11</v>
      </c>
      <c r="N12" s="132">
        <f>VLOOKUP($B12,'startovní listina_vysledky vse'!$A$6:$W$91,16,0)</f>
        <v>67.55</v>
      </c>
      <c r="O12" s="132">
        <f>VLOOKUP($B12,'startovní listina_vysledky vse'!$A$6:$W$91,17,0)</f>
        <v>68.18</v>
      </c>
      <c r="P12" s="133">
        <f t="shared" si="3"/>
        <v>135.73000000000002</v>
      </c>
      <c r="Q12" s="132">
        <f>VLOOKUP($B12,'startovní listina_vysledky vse'!$A$6:$W$91,19,0)</f>
        <v>89.02</v>
      </c>
      <c r="R12" s="133">
        <f t="shared" si="4"/>
        <v>133.53</v>
      </c>
      <c r="S12" s="134">
        <f t="shared" si="5"/>
        <v>770.37</v>
      </c>
      <c r="T12" s="9">
        <f>VLOOKUP($B12,'startovní listina_vysledky vse'!$A$6:$W$91,21,0)</f>
        <v>770.37</v>
      </c>
      <c r="U12" s="4" t="b">
        <f t="shared" si="6"/>
        <v>1</v>
      </c>
    </row>
    <row r="13" spans="1:21" ht="12.75">
      <c r="A13" s="165">
        <v>7</v>
      </c>
      <c r="B13" s="166">
        <v>31</v>
      </c>
      <c r="C13" s="9" t="str">
        <f>VLOOKUP($B13,'startovní listina_vysledky vse'!$A$6:$O$91,2,0)</f>
        <v>Kobliha Karel, Bc.</v>
      </c>
      <c r="D13" s="9" t="str">
        <f>VLOOKUP($B13,'startovní listina_vysledky vse'!$A$6:$O$91,3,0)</f>
        <v>Jihlava</v>
      </c>
      <c r="E13" s="89">
        <f>VLOOKUP($B13,'startovní listina_vysledky vse'!$A$6:$O$91,7,0)</f>
        <v>100</v>
      </c>
      <c r="F13" s="132">
        <f>VLOOKUP($B13,'startovní listina_vysledky vse'!$A$6:$O$91,8,0)</f>
        <v>55.24</v>
      </c>
      <c r="G13" s="132">
        <f>VLOOKUP($B13,'startovní listina_vysledky vse'!$A$6:$O$91,9,0)</f>
        <v>53.04</v>
      </c>
      <c r="H13" s="133">
        <f t="shared" si="0"/>
        <v>108.28</v>
      </c>
      <c r="I13" s="89">
        <f>VLOOKUP($B13,'startovní listina_vysledky vse'!$A$6:$O$91,11,0)</f>
        <v>86</v>
      </c>
      <c r="J13" s="89">
        <f>VLOOKUP($B13,'startovní listina_vysledky vse'!$A$6:$O$91,12,0)</f>
        <v>100</v>
      </c>
      <c r="K13" s="132">
        <f>VLOOKUP($B13,'startovní listina_vysledky vse'!$A$6:$O$91,13,0)</f>
        <v>66.35</v>
      </c>
      <c r="L13" s="133">
        <f t="shared" si="1"/>
        <v>99.52499999999999</v>
      </c>
      <c r="M13" s="134">
        <f t="shared" si="2"/>
        <v>493.80499999999995</v>
      </c>
      <c r="N13" s="132">
        <f>VLOOKUP($B13,'startovní listina_vysledky vse'!$A$6:$W$91,16,0)</f>
        <v>71.05</v>
      </c>
      <c r="O13" s="132">
        <f>VLOOKUP($B13,'startovní listina_vysledky vse'!$A$6:$W$91,17,0)</f>
        <v>78</v>
      </c>
      <c r="P13" s="133">
        <f t="shared" si="3"/>
        <v>149.05</v>
      </c>
      <c r="Q13" s="132">
        <f>VLOOKUP($B13,'startovní listina_vysledky vse'!$A$6:$W$91,19,0)</f>
        <v>82.08</v>
      </c>
      <c r="R13" s="133">
        <f t="shared" si="4"/>
        <v>123.12</v>
      </c>
      <c r="S13" s="134">
        <f t="shared" si="5"/>
        <v>765.975</v>
      </c>
      <c r="T13" s="9">
        <f>VLOOKUP($B13,'startovní listina_vysledky vse'!$A$6:$W$91,21,0)</f>
        <v>765.975</v>
      </c>
      <c r="U13" s="4" t="b">
        <f t="shared" si="6"/>
        <v>1</v>
      </c>
    </row>
    <row r="14" spans="1:21" ht="12.75">
      <c r="A14" s="165">
        <v>8</v>
      </c>
      <c r="B14" s="166">
        <v>37</v>
      </c>
      <c r="C14" s="9" t="str">
        <f>VLOOKUP($B14,'startovní listina_vysledky vse'!$A$6:$O$91,2,0)</f>
        <v>Popelka David, Ing.</v>
      </c>
      <c r="D14" s="9" t="str">
        <f>VLOOKUP($B14,'startovní listina_vysledky vse'!$A$6:$O$91,3,0)</f>
        <v>Jablonec n.N</v>
      </c>
      <c r="E14" s="89">
        <f>VLOOKUP($B14,'startovní listina_vysledky vse'!$A$6:$O$91,7,0)</f>
        <v>90</v>
      </c>
      <c r="F14" s="132">
        <f>VLOOKUP($B14,'startovní listina_vysledky vse'!$A$6:$O$91,8,0)</f>
        <v>52.06</v>
      </c>
      <c r="G14" s="132">
        <f>VLOOKUP($B14,'startovní listina_vysledky vse'!$A$6:$O$91,9,0)</f>
        <v>51.9</v>
      </c>
      <c r="H14" s="133">
        <f t="shared" si="0"/>
        <v>103.96000000000001</v>
      </c>
      <c r="I14" s="89">
        <f>VLOOKUP($B14,'startovní listina_vysledky vse'!$A$6:$O$91,11,0)</f>
        <v>92</v>
      </c>
      <c r="J14" s="89">
        <f>VLOOKUP($B14,'startovní listina_vysledky vse'!$A$6:$O$91,12,0)</f>
        <v>95</v>
      </c>
      <c r="K14" s="132">
        <f>VLOOKUP($B14,'startovní listina_vysledky vse'!$A$6:$O$91,13,0)</f>
        <v>68.22</v>
      </c>
      <c r="L14" s="133">
        <f t="shared" si="1"/>
        <v>102.33</v>
      </c>
      <c r="M14" s="134">
        <f t="shared" si="2"/>
        <v>483.29</v>
      </c>
      <c r="N14" s="132">
        <f>VLOOKUP($B14,'startovní listina_vysledky vse'!$A$6:$W$91,16,0)</f>
        <v>73.96</v>
      </c>
      <c r="O14" s="132">
        <f>VLOOKUP($B14,'startovní listina_vysledky vse'!$A$6:$W$91,17,0)</f>
        <v>72.16</v>
      </c>
      <c r="P14" s="133">
        <f t="shared" si="3"/>
        <v>146.12</v>
      </c>
      <c r="Q14" s="132">
        <f>VLOOKUP($B14,'startovní listina_vysledky vse'!$A$6:$W$91,19,0)</f>
        <v>86.15</v>
      </c>
      <c r="R14" s="133">
        <f t="shared" si="4"/>
        <v>129.22500000000002</v>
      </c>
      <c r="S14" s="134">
        <f t="shared" si="5"/>
        <v>758.6350000000001</v>
      </c>
      <c r="T14" s="9">
        <f>VLOOKUP($B14,'startovní listina_vysledky vse'!$A$6:$W$91,21,0)</f>
        <v>758.6350000000001</v>
      </c>
      <c r="U14" s="4" t="b">
        <f t="shared" si="6"/>
        <v>1</v>
      </c>
    </row>
    <row r="15" spans="1:21" ht="12.75">
      <c r="A15" s="165">
        <v>9</v>
      </c>
      <c r="B15" s="166">
        <v>36</v>
      </c>
      <c r="C15" s="9" t="str">
        <f>VLOOKUP($B15,'startovní listina_vysledky vse'!$A$6:$O$91,2,0)</f>
        <v>Vaculík Filip</v>
      </c>
      <c r="D15" s="9" t="str">
        <f>VLOOKUP($B15,'startovní listina_vysledky vse'!$A$6:$O$91,3,0)</f>
        <v>Pelhřimov</v>
      </c>
      <c r="E15" s="89">
        <f>VLOOKUP($B15,'startovní listina_vysledky vse'!$A$6:$O$91,7,0)</f>
        <v>90</v>
      </c>
      <c r="F15" s="132">
        <f>VLOOKUP($B15,'startovní listina_vysledky vse'!$A$6:$O$91,8,0)</f>
        <v>53.1</v>
      </c>
      <c r="G15" s="132">
        <f>VLOOKUP($B15,'startovní listina_vysledky vse'!$A$6:$O$91,9,0)</f>
        <v>50.62</v>
      </c>
      <c r="H15" s="133">
        <f t="shared" si="0"/>
        <v>103.72</v>
      </c>
      <c r="I15" s="89">
        <f>VLOOKUP($B15,'startovní listina_vysledky vse'!$A$6:$O$91,11,0)</f>
        <v>96</v>
      </c>
      <c r="J15" s="89">
        <f>VLOOKUP($B15,'startovní listina_vysledky vse'!$A$6:$O$91,12,0)</f>
        <v>90</v>
      </c>
      <c r="K15" s="132">
        <f>VLOOKUP($B15,'startovní listina_vysledky vse'!$A$6:$O$91,13,0)</f>
        <v>72.54</v>
      </c>
      <c r="L15" s="133">
        <f t="shared" si="1"/>
        <v>108.81</v>
      </c>
      <c r="M15" s="134">
        <f t="shared" si="2"/>
        <v>488.53000000000003</v>
      </c>
      <c r="N15" s="132">
        <f>VLOOKUP($B15,'startovní listina_vysledky vse'!$A$6:$W$91,16,0)</f>
        <v>60.2</v>
      </c>
      <c r="O15" s="132">
        <f>VLOOKUP($B15,'startovní listina_vysledky vse'!$A$6:$W$91,17,0)</f>
        <v>62.65</v>
      </c>
      <c r="P15" s="133">
        <f t="shared" si="3"/>
        <v>122.85</v>
      </c>
      <c r="Q15" s="132">
        <f>VLOOKUP($B15,'startovní listina_vysledky vse'!$A$6:$W$91,19,0)</f>
        <v>93.68</v>
      </c>
      <c r="R15" s="133">
        <f t="shared" si="4"/>
        <v>140.52</v>
      </c>
      <c r="S15" s="134">
        <f t="shared" si="5"/>
        <v>751.9</v>
      </c>
      <c r="T15" s="9">
        <f>VLOOKUP($B15,'startovní listina_vysledky vse'!$A$6:$W$91,21,0)</f>
        <v>751.9</v>
      </c>
      <c r="U15" s="4" t="b">
        <f t="shared" si="6"/>
        <v>1</v>
      </c>
    </row>
    <row r="16" spans="1:21" ht="12.75">
      <c r="A16" s="165">
        <v>10</v>
      </c>
      <c r="B16" s="166">
        <v>7</v>
      </c>
      <c r="C16" s="9" t="str">
        <f>VLOOKUP($B16,'startovní listina_vysledky vse'!$A$6:$O$91,2,0)</f>
        <v>Hynek David</v>
      </c>
      <c r="D16" s="9" t="str">
        <f>VLOOKUP($B16,'startovní listina_vysledky vse'!$A$6:$O$91,3,0)</f>
        <v>Most</v>
      </c>
      <c r="E16" s="89">
        <f>VLOOKUP($B16,'startovní listina_vysledky vse'!$A$6:$O$91,7,0)</f>
        <v>95</v>
      </c>
      <c r="F16" s="132">
        <f>VLOOKUP($B16,'startovní listina_vysledky vse'!$A$6:$O$91,8,0)</f>
        <v>51.42</v>
      </c>
      <c r="G16" s="132">
        <f>VLOOKUP($B16,'startovní listina_vysledky vse'!$A$6:$O$91,9,0)</f>
        <v>51.24</v>
      </c>
      <c r="H16" s="133">
        <f t="shared" si="0"/>
        <v>102.66</v>
      </c>
      <c r="I16" s="89">
        <f>VLOOKUP($B16,'startovní listina_vysledky vse'!$A$6:$O$91,11,0)</f>
        <v>94</v>
      </c>
      <c r="J16" s="89">
        <f>VLOOKUP($B16,'startovní listina_vysledky vse'!$A$6:$O$91,12,0)</f>
        <v>75</v>
      </c>
      <c r="K16" s="132">
        <f>VLOOKUP($B16,'startovní listina_vysledky vse'!$A$6:$O$91,13,0)</f>
        <v>68.53</v>
      </c>
      <c r="L16" s="133">
        <f t="shared" si="1"/>
        <v>102.795</v>
      </c>
      <c r="M16" s="134">
        <f t="shared" si="2"/>
        <v>469.455</v>
      </c>
      <c r="N16" s="132">
        <f>VLOOKUP($B16,'startovní listina_vysledky vse'!$A$6:$W$91,16,0)</f>
        <v>66.87</v>
      </c>
      <c r="O16" s="132">
        <f>VLOOKUP($B16,'startovní listina_vysledky vse'!$A$6:$W$91,17,0)</f>
        <v>69.77</v>
      </c>
      <c r="P16" s="133">
        <f t="shared" si="3"/>
        <v>136.64</v>
      </c>
      <c r="Q16" s="132">
        <f>VLOOKUP($B16,'startovní listina_vysledky vse'!$A$6:$W$91,19,0)</f>
        <v>96.74</v>
      </c>
      <c r="R16" s="133">
        <f t="shared" si="4"/>
        <v>145.10999999999999</v>
      </c>
      <c r="S16" s="134">
        <f t="shared" si="5"/>
        <v>751.205</v>
      </c>
      <c r="T16" s="9">
        <f>VLOOKUP($B16,'startovní listina_vysledky vse'!$A$6:$W$91,21,0)</f>
        <v>751.205</v>
      </c>
      <c r="U16" s="4" t="b">
        <f t="shared" si="6"/>
        <v>1</v>
      </c>
    </row>
    <row r="17" spans="1:21" ht="12.75">
      <c r="A17" s="165">
        <v>11</v>
      </c>
      <c r="B17" s="166">
        <v>25</v>
      </c>
      <c r="C17" s="9" t="str">
        <f>VLOOKUP($B17,'startovní listina_vysledky vse'!$A$6:$O$91,2,0)</f>
        <v>Nims Petr</v>
      </c>
      <c r="D17" s="9" t="str">
        <f>VLOOKUP($B17,'startovní listina_vysledky vse'!$A$6:$O$91,3,0)</f>
        <v>Praha - Čakovice</v>
      </c>
      <c r="E17" s="89">
        <f>VLOOKUP($B17,'startovní listina_vysledky vse'!$A$6:$O$91,7,0)</f>
        <v>85</v>
      </c>
      <c r="F17" s="132">
        <f>VLOOKUP($B17,'startovní listina_vysledky vse'!$A$6:$O$91,8,0)</f>
        <v>57.9</v>
      </c>
      <c r="G17" s="132">
        <f>VLOOKUP($B17,'startovní listina_vysledky vse'!$A$6:$O$91,9,0)</f>
        <v>56.6</v>
      </c>
      <c r="H17" s="133">
        <f t="shared" si="0"/>
        <v>114.5</v>
      </c>
      <c r="I17" s="89">
        <f>VLOOKUP($B17,'startovní listina_vysledky vse'!$A$6:$O$91,11,0)</f>
        <v>94</v>
      </c>
      <c r="J17" s="89">
        <f>VLOOKUP($B17,'startovní listina_vysledky vse'!$A$6:$O$91,12,0)</f>
        <v>90</v>
      </c>
      <c r="K17" s="132">
        <f>VLOOKUP($B17,'startovní listina_vysledky vse'!$A$6:$O$91,13,0)</f>
        <v>68.47</v>
      </c>
      <c r="L17" s="133">
        <f t="shared" si="1"/>
        <v>102.705</v>
      </c>
      <c r="M17" s="134">
        <f t="shared" si="2"/>
        <v>486.205</v>
      </c>
      <c r="N17" s="132">
        <f>VLOOKUP($B17,'startovní listina_vysledky vse'!$A$6:$W$91,16,0)</f>
        <v>63</v>
      </c>
      <c r="O17" s="132">
        <f>VLOOKUP($B17,'startovní listina_vysledky vse'!$A$6:$W$91,17,0)</f>
        <v>61.08</v>
      </c>
      <c r="P17" s="133">
        <f t="shared" si="3"/>
        <v>124.08</v>
      </c>
      <c r="Q17" s="132">
        <f>VLOOKUP($B17,'startovní listina_vysledky vse'!$A$6:$W$91,19,0)</f>
        <v>86.74</v>
      </c>
      <c r="R17" s="133">
        <f t="shared" si="4"/>
        <v>130.10999999999999</v>
      </c>
      <c r="S17" s="134">
        <f t="shared" si="5"/>
        <v>740.395</v>
      </c>
      <c r="T17" s="9">
        <f>VLOOKUP($B17,'startovní listina_vysledky vse'!$A$6:$W$91,21,0)</f>
        <v>740.395</v>
      </c>
      <c r="U17" s="4" t="b">
        <f t="shared" si="6"/>
        <v>1</v>
      </c>
    </row>
    <row r="18" spans="1:21" ht="12.75">
      <c r="A18" s="165">
        <v>12</v>
      </c>
      <c r="B18" s="166">
        <v>78</v>
      </c>
      <c r="C18" s="9" t="str">
        <f>VLOOKUP($B18,'startovní listina_vysledky vse'!$A$6:$O$91,2,0)</f>
        <v>Honzírek Stanislav, Ing.</v>
      </c>
      <c r="D18" s="9" t="str">
        <f>VLOOKUP($B18,'startovní listina_vysledky vse'!$A$6:$O$91,3,0)</f>
        <v>Kroměříž</v>
      </c>
      <c r="E18" s="89">
        <f>VLOOKUP($B18,'startovní listina_vysledky vse'!$A$6:$O$91,7,0)</f>
        <v>85</v>
      </c>
      <c r="F18" s="132">
        <f>VLOOKUP($B18,'startovní listina_vysledky vse'!$A$6:$O$91,8,0)</f>
        <v>54.71</v>
      </c>
      <c r="G18" s="132">
        <f>VLOOKUP($B18,'startovní listina_vysledky vse'!$A$6:$O$91,9,0)</f>
        <v>55.65</v>
      </c>
      <c r="H18" s="133">
        <f t="shared" si="0"/>
        <v>110.36</v>
      </c>
      <c r="I18" s="89">
        <f>VLOOKUP($B18,'startovní listina_vysledky vse'!$A$6:$O$91,11,0)</f>
        <v>94</v>
      </c>
      <c r="J18" s="89">
        <f>VLOOKUP($B18,'startovní listina_vysledky vse'!$A$6:$O$91,12,0)</f>
        <v>90</v>
      </c>
      <c r="K18" s="132">
        <f>VLOOKUP($B18,'startovní listina_vysledky vse'!$A$6:$O$91,13,0)</f>
        <v>66.42</v>
      </c>
      <c r="L18" s="133">
        <f t="shared" si="1"/>
        <v>99.63</v>
      </c>
      <c r="M18" s="134">
        <f t="shared" si="2"/>
        <v>478.99</v>
      </c>
      <c r="N18" s="132">
        <f>VLOOKUP($B18,'startovní listina_vysledky vse'!$A$6:$W$91,16,0)</f>
        <v>62.7</v>
      </c>
      <c r="O18" s="132">
        <f>VLOOKUP($B18,'startovní listina_vysledky vse'!$A$6:$W$91,17,0)</f>
        <v>66.64</v>
      </c>
      <c r="P18" s="133">
        <f t="shared" si="3"/>
        <v>129.34</v>
      </c>
      <c r="Q18" s="132">
        <f>VLOOKUP($B18,'startovní listina_vysledky vse'!$A$6:$W$91,19,0)</f>
        <v>84.88</v>
      </c>
      <c r="R18" s="133">
        <f t="shared" si="4"/>
        <v>127.32</v>
      </c>
      <c r="S18" s="134">
        <f t="shared" si="5"/>
        <v>735.6500000000001</v>
      </c>
      <c r="T18" s="9">
        <f>VLOOKUP($B18,'startovní listina_vysledky vse'!$A$6:$W$91,21,0)</f>
        <v>735.6500000000001</v>
      </c>
      <c r="U18" s="4" t="b">
        <f t="shared" si="6"/>
        <v>1</v>
      </c>
    </row>
    <row r="19" spans="1:21" ht="12.75">
      <c r="A19" s="165">
        <v>13</v>
      </c>
      <c r="B19" s="166">
        <v>27</v>
      </c>
      <c r="C19" s="9" t="str">
        <f>VLOOKUP($B19,'startovní listina_vysledky vse'!$A$6:$O$91,2,0)</f>
        <v>Plachý Jiří</v>
      </c>
      <c r="D19" s="9" t="str">
        <f>VLOOKUP($B19,'startovní listina_vysledky vse'!$A$6:$O$91,3,0)</f>
        <v>Ostrava</v>
      </c>
      <c r="E19" s="89">
        <f>VLOOKUP($B19,'startovní listina_vysledky vse'!$A$6:$O$91,7,0)</f>
        <v>95</v>
      </c>
      <c r="F19" s="132">
        <f>VLOOKUP($B19,'startovní listina_vysledky vse'!$A$6:$O$91,8,0)</f>
        <v>53.8</v>
      </c>
      <c r="G19" s="132">
        <f>VLOOKUP($B19,'startovní listina_vysledky vse'!$A$6:$O$91,9,0)</f>
        <v>53.7</v>
      </c>
      <c r="H19" s="133">
        <f t="shared" si="0"/>
        <v>107.5</v>
      </c>
      <c r="I19" s="89">
        <f>VLOOKUP($B19,'startovní listina_vysledky vse'!$A$6:$O$91,11,0)</f>
        <v>100</v>
      </c>
      <c r="J19" s="89">
        <f>VLOOKUP($B19,'startovní listina_vysledky vse'!$A$6:$O$91,12,0)</f>
        <v>80</v>
      </c>
      <c r="K19" s="132">
        <f>VLOOKUP($B19,'startovní listina_vysledky vse'!$A$6:$O$91,13,0)</f>
        <v>66.56</v>
      </c>
      <c r="L19" s="133">
        <f t="shared" si="1"/>
        <v>99.84</v>
      </c>
      <c r="M19" s="134">
        <f t="shared" si="2"/>
        <v>482.34000000000003</v>
      </c>
      <c r="N19" s="132">
        <f>VLOOKUP($B19,'startovní listina_vysledky vse'!$A$6:$W$91,16,0)</f>
        <v>68.04</v>
      </c>
      <c r="O19" s="132">
        <f>VLOOKUP($B19,'startovní listina_vysledky vse'!$A$6:$W$91,17,0)</f>
        <v>67</v>
      </c>
      <c r="P19" s="133">
        <f t="shared" si="3"/>
        <v>135.04000000000002</v>
      </c>
      <c r="Q19" s="132">
        <f>VLOOKUP($B19,'startovní listina_vysledky vse'!$A$6:$W$91,19,0)</f>
        <v>78.33</v>
      </c>
      <c r="R19" s="133">
        <f t="shared" si="4"/>
        <v>117.495</v>
      </c>
      <c r="S19" s="134">
        <f t="shared" si="5"/>
        <v>734.8750000000001</v>
      </c>
      <c r="T19" s="9">
        <f>VLOOKUP($B19,'startovní listina_vysledky vse'!$A$6:$W$91,21,0)</f>
        <v>734.8750000000001</v>
      </c>
      <c r="U19" s="4" t="b">
        <f t="shared" si="6"/>
        <v>1</v>
      </c>
    </row>
    <row r="20" spans="1:21" ht="12.75">
      <c r="A20" s="165">
        <v>14</v>
      </c>
      <c r="B20" s="166">
        <v>34</v>
      </c>
      <c r="C20" s="9" t="str">
        <f>VLOOKUP($B20,'startovní listina_vysledky vse'!$A$6:$O$91,2,0)</f>
        <v>Hnízdil Michael</v>
      </c>
      <c r="D20" s="9" t="str">
        <f>VLOOKUP($B20,'startovní listina_vysledky vse'!$A$6:$O$91,3,0)</f>
        <v>Újezd n. Lesy</v>
      </c>
      <c r="E20" s="89">
        <f>VLOOKUP($B20,'startovní listina_vysledky vse'!$A$6:$O$91,7,0)</f>
        <v>100</v>
      </c>
      <c r="F20" s="132">
        <f>VLOOKUP($B20,'startovní listina_vysledky vse'!$A$6:$O$91,8,0)</f>
        <v>54.16</v>
      </c>
      <c r="G20" s="132">
        <f>VLOOKUP($B20,'startovní listina_vysledky vse'!$A$6:$O$91,9,0)</f>
        <v>53.18</v>
      </c>
      <c r="H20" s="133">
        <f t="shared" si="0"/>
        <v>107.34</v>
      </c>
      <c r="I20" s="89">
        <f>VLOOKUP($B20,'startovní listina_vysledky vse'!$A$6:$O$91,11,0)</f>
        <v>94</v>
      </c>
      <c r="J20" s="89">
        <f>VLOOKUP($B20,'startovní listina_vysledky vse'!$A$6:$O$91,12,0)</f>
        <v>75</v>
      </c>
      <c r="K20" s="132">
        <f>VLOOKUP($B20,'startovní listina_vysledky vse'!$A$6:$O$91,13,0)</f>
        <v>70.55</v>
      </c>
      <c r="L20" s="133">
        <f t="shared" si="1"/>
        <v>105.82499999999999</v>
      </c>
      <c r="M20" s="134">
        <f t="shared" si="2"/>
        <v>482.165</v>
      </c>
      <c r="N20" s="132">
        <f>VLOOKUP($B20,'startovní listina_vysledky vse'!$A$6:$W$91,16,0)</f>
        <v>55</v>
      </c>
      <c r="O20" s="132">
        <f>VLOOKUP($B20,'startovní listina_vysledky vse'!$A$6:$W$91,17,0)</f>
        <v>59.94</v>
      </c>
      <c r="P20" s="133">
        <f t="shared" si="3"/>
        <v>114.94</v>
      </c>
      <c r="Q20" s="132">
        <f>VLOOKUP($B20,'startovní listina_vysledky vse'!$A$6:$W$91,19,0)</f>
        <v>88.86</v>
      </c>
      <c r="R20" s="133">
        <f t="shared" si="4"/>
        <v>133.29</v>
      </c>
      <c r="S20" s="134">
        <f t="shared" si="5"/>
        <v>730.395</v>
      </c>
      <c r="T20" s="9">
        <f>VLOOKUP($B20,'startovní listina_vysledky vse'!$A$6:$W$91,21,0)</f>
        <v>730.395</v>
      </c>
      <c r="U20" s="4" t="b">
        <f t="shared" si="6"/>
        <v>1</v>
      </c>
    </row>
    <row r="21" spans="1:21" ht="12.75">
      <c r="A21" s="165">
        <v>15</v>
      </c>
      <c r="B21" s="166">
        <v>76</v>
      </c>
      <c r="C21" s="9" t="str">
        <f>VLOOKUP($B21,'startovní listina_vysledky vse'!$A$6:$O$91,2,0)</f>
        <v>Nims Luboš, Ing.</v>
      </c>
      <c r="D21" s="9" t="str">
        <f>VLOOKUP($B21,'startovní listina_vysledky vse'!$A$6:$O$91,3,0)</f>
        <v>Praha - Čakovice</v>
      </c>
      <c r="E21" s="89">
        <f>VLOOKUP($B21,'startovní listina_vysledky vse'!$A$6:$O$91,7,0)</f>
        <v>95</v>
      </c>
      <c r="F21" s="132">
        <f>VLOOKUP($B21,'startovní listina_vysledky vse'!$A$6:$O$91,8,0)</f>
        <v>46.02</v>
      </c>
      <c r="G21" s="132">
        <f>VLOOKUP($B21,'startovní listina_vysledky vse'!$A$6:$O$91,9,0)</f>
        <v>46.13</v>
      </c>
      <c r="H21" s="133">
        <f t="shared" si="0"/>
        <v>92.15</v>
      </c>
      <c r="I21" s="89">
        <f>VLOOKUP($B21,'startovní listina_vysledky vse'!$A$6:$O$91,11,0)</f>
        <v>90</v>
      </c>
      <c r="J21" s="89">
        <f>VLOOKUP($B21,'startovní listina_vysledky vse'!$A$6:$O$91,12,0)</f>
        <v>80</v>
      </c>
      <c r="K21" s="132">
        <f>VLOOKUP($B21,'startovní listina_vysledky vse'!$A$6:$O$91,13,0)</f>
        <v>67.96</v>
      </c>
      <c r="L21" s="133">
        <f t="shared" si="1"/>
        <v>101.94</v>
      </c>
      <c r="M21" s="134">
        <f t="shared" si="2"/>
        <v>459.09</v>
      </c>
      <c r="N21" s="132">
        <f>VLOOKUP($B21,'startovní listina_vysledky vse'!$A$6:$W$91,16,0)</f>
        <v>69.34</v>
      </c>
      <c r="O21" s="132">
        <f>VLOOKUP($B21,'startovní listina_vysledky vse'!$A$6:$W$91,17,0)</f>
        <v>69.82</v>
      </c>
      <c r="P21" s="133">
        <f t="shared" si="3"/>
        <v>139.16</v>
      </c>
      <c r="Q21" s="132">
        <f>VLOOKUP($B21,'startovní listina_vysledky vse'!$A$6:$W$91,19,0)</f>
        <v>87.32</v>
      </c>
      <c r="R21" s="133">
        <f t="shared" si="4"/>
        <v>130.98</v>
      </c>
      <c r="S21" s="134">
        <f t="shared" si="5"/>
        <v>729.23</v>
      </c>
      <c r="T21" s="9">
        <f>VLOOKUP($B21,'startovní listina_vysledky vse'!$A$6:$W$91,21,0)</f>
        <v>729.23</v>
      </c>
      <c r="U21" s="4" t="b">
        <f t="shared" si="6"/>
        <v>1</v>
      </c>
    </row>
    <row r="22" spans="1:21" ht="12.75">
      <c r="A22" s="165">
        <v>16</v>
      </c>
      <c r="B22" s="166">
        <v>35</v>
      </c>
      <c r="C22" s="9" t="str">
        <f>VLOOKUP($B22,'startovní listina_vysledky vse'!$A$6:$O$91,2,0)</f>
        <v>Slezák Lukáš</v>
      </c>
      <c r="D22" s="9" t="str">
        <f>VLOOKUP($B22,'startovní listina_vysledky vse'!$A$6:$O$91,3,0)</f>
        <v>Kroměříž</v>
      </c>
      <c r="E22" s="89">
        <f>VLOOKUP($B22,'startovní listina_vysledky vse'!$A$6:$O$91,7,0)</f>
        <v>100</v>
      </c>
      <c r="F22" s="132">
        <f>VLOOKUP($B22,'startovní listina_vysledky vse'!$A$6:$O$91,8,0)</f>
        <v>48.44</v>
      </c>
      <c r="G22" s="132">
        <f>VLOOKUP($B22,'startovní listina_vysledky vse'!$A$6:$O$91,9,0)</f>
        <v>48.46</v>
      </c>
      <c r="H22" s="133">
        <f t="shared" si="0"/>
        <v>96.9</v>
      </c>
      <c r="I22" s="89">
        <f>VLOOKUP($B22,'startovní listina_vysledky vse'!$A$6:$O$91,11,0)</f>
        <v>90</v>
      </c>
      <c r="J22" s="89">
        <f>VLOOKUP($B22,'startovní listina_vysledky vse'!$A$6:$O$91,12,0)</f>
        <v>80</v>
      </c>
      <c r="K22" s="132">
        <f>VLOOKUP($B22,'startovní listina_vysledky vse'!$A$6:$O$91,13,0)</f>
        <v>68.52</v>
      </c>
      <c r="L22" s="133">
        <f t="shared" si="1"/>
        <v>102.78</v>
      </c>
      <c r="M22" s="134">
        <f t="shared" si="2"/>
        <v>469.67999999999995</v>
      </c>
      <c r="N22" s="132">
        <f>VLOOKUP($B22,'startovní listina_vysledky vse'!$A$6:$W$91,16,0)</f>
        <v>60.79</v>
      </c>
      <c r="O22" s="132">
        <f>VLOOKUP($B22,'startovní listina_vysledky vse'!$A$6:$W$91,17,0)</f>
        <v>61.04</v>
      </c>
      <c r="P22" s="133">
        <f t="shared" si="3"/>
        <v>121.83</v>
      </c>
      <c r="Q22" s="132">
        <f>VLOOKUP($B22,'startovní listina_vysledky vse'!$A$6:$W$91,19,0)</f>
        <v>85.63</v>
      </c>
      <c r="R22" s="133">
        <f t="shared" si="4"/>
        <v>128.445</v>
      </c>
      <c r="S22" s="134">
        <f t="shared" si="5"/>
        <v>719.9549999999999</v>
      </c>
      <c r="T22" s="9">
        <f>VLOOKUP($B22,'startovní listina_vysledky vse'!$A$6:$W$91,21,0)</f>
        <v>719.9549999999999</v>
      </c>
      <c r="U22" s="4" t="b">
        <f t="shared" si="6"/>
        <v>1</v>
      </c>
    </row>
    <row r="23" spans="1:21" ht="12.75">
      <c r="A23" s="165">
        <v>17</v>
      </c>
      <c r="B23" s="166">
        <v>38</v>
      </c>
      <c r="C23" s="9" t="str">
        <f>VLOOKUP($B23,'startovní listina_vysledky vse'!$A$6:$O$91,2,0)</f>
        <v>Marek Jiří</v>
      </c>
      <c r="D23" s="9" t="str">
        <f>VLOOKUP($B23,'startovní listina_vysledky vse'!$A$6:$O$91,3,0)</f>
        <v>Písek</v>
      </c>
      <c r="E23" s="89">
        <f>VLOOKUP($B23,'startovní listina_vysledky vse'!$A$6:$O$91,7,0)</f>
        <v>90</v>
      </c>
      <c r="F23" s="132">
        <f>VLOOKUP($B23,'startovní listina_vysledky vse'!$A$6:$O$91,8,0)</f>
        <v>56.3</v>
      </c>
      <c r="G23" s="132">
        <f>VLOOKUP($B23,'startovní listina_vysledky vse'!$A$6:$O$91,9,0)</f>
        <v>53.88</v>
      </c>
      <c r="H23" s="133">
        <f t="shared" si="0"/>
        <v>110.18</v>
      </c>
      <c r="I23" s="89">
        <f>VLOOKUP($B23,'startovní listina_vysledky vse'!$A$6:$O$91,11,0)</f>
        <v>96</v>
      </c>
      <c r="J23" s="89">
        <f>VLOOKUP($B23,'startovní listina_vysledky vse'!$A$6:$O$91,12,0)</f>
        <v>95</v>
      </c>
      <c r="K23" s="132">
        <f>VLOOKUP($B23,'startovní listina_vysledky vse'!$A$6:$O$91,13,0)</f>
        <v>0</v>
      </c>
      <c r="L23" s="133">
        <f t="shared" si="1"/>
        <v>0</v>
      </c>
      <c r="M23" s="134">
        <f t="shared" si="2"/>
        <v>391.18</v>
      </c>
      <c r="N23" s="132">
        <f>VLOOKUP($B23,'startovní listina_vysledky vse'!$A$6:$W$91,16,0)</f>
        <v>81.64</v>
      </c>
      <c r="O23" s="132">
        <f>VLOOKUP($B23,'startovní listina_vysledky vse'!$A$6:$W$91,17,0)</f>
        <v>78.18</v>
      </c>
      <c r="P23" s="133">
        <f t="shared" si="3"/>
        <v>159.82</v>
      </c>
      <c r="Q23" s="132">
        <f>VLOOKUP($B23,'startovní listina_vysledky vse'!$A$6:$W$91,19,0)</f>
        <v>91.05</v>
      </c>
      <c r="R23" s="133">
        <f t="shared" si="4"/>
        <v>136.575</v>
      </c>
      <c r="S23" s="134">
        <f t="shared" si="5"/>
        <v>687.575</v>
      </c>
      <c r="T23" s="9">
        <f>VLOOKUP($B23,'startovní listina_vysledky vse'!$A$6:$W$91,21,0)</f>
        <v>687.575</v>
      </c>
      <c r="U23" s="4" t="b">
        <f t="shared" si="6"/>
        <v>1</v>
      </c>
    </row>
    <row r="24" spans="1:21" ht="12.75">
      <c r="A24" s="165">
        <v>18</v>
      </c>
      <c r="B24" s="166">
        <v>72</v>
      </c>
      <c r="C24" s="9" t="str">
        <f>VLOOKUP($B24,'startovní listina_vysledky vse'!$A$6:$O$91,2,0)</f>
        <v>Jouza Ladislav</v>
      </c>
      <c r="D24" s="9" t="str">
        <f>VLOOKUP($B24,'startovní listina_vysledky vse'!$A$6:$O$91,3,0)</f>
        <v>Praha - Čakovice</v>
      </c>
      <c r="E24" s="89">
        <f>VLOOKUP($B24,'startovní listina_vysledky vse'!$A$6:$O$91,7,0)</f>
        <v>80</v>
      </c>
      <c r="F24" s="132">
        <f>VLOOKUP($B24,'startovní listina_vysledky vse'!$A$6:$O$91,8,0)</f>
        <v>49.2</v>
      </c>
      <c r="G24" s="132">
        <f>VLOOKUP($B24,'startovní listina_vysledky vse'!$A$6:$O$91,9,0)</f>
        <v>49.58</v>
      </c>
      <c r="H24" s="133">
        <f t="shared" si="0"/>
        <v>98.78</v>
      </c>
      <c r="I24" s="89">
        <f>VLOOKUP($B24,'startovní listina_vysledky vse'!$A$6:$O$91,11,0)</f>
        <v>84</v>
      </c>
      <c r="J24" s="89">
        <f>VLOOKUP($B24,'startovní listina_vysledky vse'!$A$6:$O$91,12,0)</f>
        <v>85</v>
      </c>
      <c r="K24" s="132">
        <f>VLOOKUP($B24,'startovní listina_vysledky vse'!$A$6:$O$91,13,0)</f>
        <v>62.6</v>
      </c>
      <c r="L24" s="133">
        <f t="shared" si="1"/>
        <v>93.9</v>
      </c>
      <c r="M24" s="134">
        <f t="shared" si="2"/>
        <v>441.67999999999995</v>
      </c>
      <c r="N24" s="132">
        <f>VLOOKUP($B24,'startovní listina_vysledky vse'!$A$6:$W$91,16,0)</f>
        <v>62.9</v>
      </c>
      <c r="O24" s="132">
        <f>VLOOKUP($B24,'startovní listina_vysledky vse'!$A$6:$W$91,17,0)</f>
        <v>64.38</v>
      </c>
      <c r="P24" s="133">
        <f t="shared" si="3"/>
        <v>127.28</v>
      </c>
      <c r="Q24" s="132">
        <f>VLOOKUP($B24,'startovní listina_vysledky vse'!$A$6:$W$91,19,0)</f>
        <v>77.5</v>
      </c>
      <c r="R24" s="133">
        <f t="shared" si="4"/>
        <v>116.25</v>
      </c>
      <c r="S24" s="134">
        <f t="shared" si="5"/>
        <v>685.2099999999999</v>
      </c>
      <c r="T24" s="9">
        <f>VLOOKUP($B24,'startovní listina_vysledky vse'!$A$6:$W$91,21,0)</f>
        <v>685.2099999999999</v>
      </c>
      <c r="U24" s="4" t="b">
        <f t="shared" si="6"/>
        <v>1</v>
      </c>
    </row>
    <row r="25" spans="1:21" ht="12.75">
      <c r="A25" s="165">
        <v>19</v>
      </c>
      <c r="B25" s="166">
        <v>5</v>
      </c>
      <c r="C25" s="9" t="str">
        <f>VLOOKUP($B25,'startovní listina_vysledky vse'!$A$6:$O$91,2,0)</f>
        <v>Martin Kulhavý</v>
      </c>
      <c r="D25" s="9" t="str">
        <f>VLOOKUP($B25,'startovní listina_vysledky vse'!$A$6:$O$91,3,0)</f>
        <v>Hořovice</v>
      </c>
      <c r="E25" s="89">
        <f>VLOOKUP($B25,'startovní listina_vysledky vse'!$A$6:$O$91,7,0)</f>
        <v>100</v>
      </c>
      <c r="F25" s="132">
        <f>VLOOKUP($B25,'startovní listina_vysledky vse'!$A$6:$O$91,8,0)</f>
        <v>45.66</v>
      </c>
      <c r="G25" s="132">
        <f>VLOOKUP($B25,'startovní listina_vysledky vse'!$A$6:$O$91,9,0)</f>
        <v>45.86</v>
      </c>
      <c r="H25" s="133">
        <f t="shared" si="0"/>
        <v>91.52</v>
      </c>
      <c r="I25" s="89">
        <f>VLOOKUP($B25,'startovní listina_vysledky vse'!$A$6:$O$91,11,0)</f>
        <v>86</v>
      </c>
      <c r="J25" s="89">
        <f>VLOOKUP($B25,'startovní listina_vysledky vse'!$A$6:$O$91,12,0)</f>
        <v>75</v>
      </c>
      <c r="K25" s="132">
        <f>VLOOKUP($B25,'startovní listina_vysledky vse'!$A$6:$O$91,13,0)</f>
        <v>65.29</v>
      </c>
      <c r="L25" s="133">
        <f t="shared" si="1"/>
        <v>97.935</v>
      </c>
      <c r="M25" s="134">
        <f t="shared" si="2"/>
        <v>450.455</v>
      </c>
      <c r="N25" s="132">
        <f>VLOOKUP($B25,'startovní listina_vysledky vse'!$A$6:$W$91,16,0)</f>
        <v>55.87</v>
      </c>
      <c r="O25" s="132">
        <f>VLOOKUP($B25,'startovní listina_vysledky vse'!$A$6:$W$91,17,0)</f>
        <v>56.18</v>
      </c>
      <c r="P25" s="133">
        <f t="shared" si="3"/>
        <v>112.05</v>
      </c>
      <c r="Q25" s="132">
        <f>VLOOKUP($B25,'startovní listina_vysledky vse'!$A$6:$W$91,19,0)</f>
        <v>69.59</v>
      </c>
      <c r="R25" s="133">
        <f t="shared" si="4"/>
        <v>104.385</v>
      </c>
      <c r="S25" s="134">
        <f t="shared" si="5"/>
        <v>666.89</v>
      </c>
      <c r="T25" s="9">
        <f>VLOOKUP($B25,'startovní listina_vysledky vse'!$A$6:$W$91,21,0)</f>
        <v>666.89</v>
      </c>
      <c r="U25" s="4" t="b">
        <f t="shared" si="6"/>
        <v>1</v>
      </c>
    </row>
    <row r="26" spans="1:21" ht="12.75">
      <c r="A26" s="165">
        <v>20</v>
      </c>
      <c r="B26" s="166">
        <v>39</v>
      </c>
      <c r="C26" s="9" t="str">
        <f>VLOOKUP($B26,'startovní listina_vysledky vse'!$A$6:$O$91,2,0)</f>
        <v>Buřič Tomáš</v>
      </c>
      <c r="D26" s="9" t="str">
        <f>VLOOKUP($B26,'startovní listina_vysledky vse'!$A$6:$O$91,3,0)</f>
        <v>Pelhřimov</v>
      </c>
      <c r="E26" s="89">
        <f>VLOOKUP($B26,'startovní listina_vysledky vse'!$A$6:$O$91,7,0)</f>
        <v>100</v>
      </c>
      <c r="F26" s="132">
        <f>VLOOKUP($B26,'startovní listina_vysledky vse'!$A$6:$O$91,8,0)</f>
        <v>55.02</v>
      </c>
      <c r="G26" s="132">
        <f>VLOOKUP($B26,'startovní listina_vysledky vse'!$A$6:$O$91,9,0)</f>
        <v>55.65</v>
      </c>
      <c r="H26" s="133">
        <f t="shared" si="0"/>
        <v>110.67</v>
      </c>
      <c r="I26" s="89">
        <f>VLOOKUP($B26,'startovní listina_vysledky vse'!$A$6:$O$91,11,0)</f>
        <v>88</v>
      </c>
      <c r="J26" s="89">
        <f>VLOOKUP($B26,'startovní listina_vysledky vse'!$A$6:$O$91,12,0)</f>
        <v>85</v>
      </c>
      <c r="K26" s="132">
        <f>VLOOKUP($B26,'startovní listina_vysledky vse'!$A$6:$O$91,13,0)</f>
        <v>68.82</v>
      </c>
      <c r="L26" s="133">
        <f t="shared" si="1"/>
        <v>103.22999999999999</v>
      </c>
      <c r="M26" s="134">
        <f t="shared" si="2"/>
        <v>486.9</v>
      </c>
      <c r="N26" s="132">
        <f>VLOOKUP($B26,'startovní listina_vysledky vse'!$A$6:$W$91,16,0)</f>
        <v>51.53</v>
      </c>
      <c r="O26" s="132">
        <f>VLOOKUP($B26,'startovní listina_vysledky vse'!$A$6:$W$91,17,0)</f>
        <v>52.25</v>
      </c>
      <c r="P26" s="133">
        <f t="shared" si="3"/>
        <v>103.78</v>
      </c>
      <c r="Q26" s="132">
        <f>VLOOKUP($B26,'startovní listina_vysledky vse'!$A$6:$W$91,19,0)</f>
        <v>48.1</v>
      </c>
      <c r="R26" s="133">
        <f t="shared" si="4"/>
        <v>72.15</v>
      </c>
      <c r="S26" s="134">
        <f t="shared" si="5"/>
        <v>662.8299999999999</v>
      </c>
      <c r="T26" s="9">
        <f>VLOOKUP($B26,'startovní listina_vysledky vse'!$A$6:$W$91,21,0)</f>
        <v>662.8299999999999</v>
      </c>
      <c r="U26" s="4" t="b">
        <f t="shared" si="6"/>
        <v>1</v>
      </c>
    </row>
    <row r="27" spans="1:21" ht="12.75">
      <c r="A27" s="165">
        <v>21</v>
      </c>
      <c r="B27" s="166">
        <v>4</v>
      </c>
      <c r="C27" s="9" t="str">
        <f>VLOOKUP($B27,'startovní listina_vysledky vse'!$A$6:$O$91,2,0)</f>
        <v>Horák Martin</v>
      </c>
      <c r="D27" s="9" t="str">
        <f>VLOOKUP($B27,'startovní listina_vysledky vse'!$A$6:$O$91,3,0)</f>
        <v>Velké Pavlovice</v>
      </c>
      <c r="E27" s="89">
        <f>VLOOKUP($B27,'startovní listina_vysledky vse'!$A$6:$O$91,7,0)</f>
        <v>75</v>
      </c>
      <c r="F27" s="132">
        <f>VLOOKUP($B27,'startovní listina_vysledky vse'!$A$6:$O$91,8,0)</f>
        <v>40.6</v>
      </c>
      <c r="G27" s="132">
        <f>VLOOKUP($B27,'startovní listina_vysledky vse'!$A$6:$O$91,9,0)</f>
        <v>44.26</v>
      </c>
      <c r="H27" s="133">
        <f t="shared" si="0"/>
        <v>84.86</v>
      </c>
      <c r="I27" s="89">
        <f>VLOOKUP($B27,'startovní listina_vysledky vse'!$A$6:$O$91,11,0)</f>
        <v>84</v>
      </c>
      <c r="J27" s="89">
        <f>VLOOKUP($B27,'startovní listina_vysledky vse'!$A$6:$O$91,12,0)</f>
        <v>95</v>
      </c>
      <c r="K27" s="132">
        <f>VLOOKUP($B27,'startovní listina_vysledky vse'!$A$6:$O$91,13,0)</f>
        <v>56.58</v>
      </c>
      <c r="L27" s="133">
        <f t="shared" si="1"/>
        <v>84.87</v>
      </c>
      <c r="M27" s="134">
        <f t="shared" si="2"/>
        <v>423.73</v>
      </c>
      <c r="N27" s="132">
        <f>VLOOKUP($B27,'startovní listina_vysledky vse'!$A$6:$W$91,16,0)</f>
        <v>55.45</v>
      </c>
      <c r="O27" s="132">
        <f>VLOOKUP($B27,'startovní listina_vysledky vse'!$A$6:$W$91,17,0)</f>
        <v>56.42</v>
      </c>
      <c r="P27" s="133">
        <f t="shared" si="3"/>
        <v>111.87</v>
      </c>
      <c r="Q27" s="132">
        <f>VLOOKUP($B27,'startovní listina_vysledky vse'!$A$6:$W$91,19,0)</f>
        <v>82.06</v>
      </c>
      <c r="R27" s="133">
        <f t="shared" si="4"/>
        <v>123.09</v>
      </c>
      <c r="S27" s="134">
        <f t="shared" si="5"/>
        <v>658.69</v>
      </c>
      <c r="T27" s="9">
        <f>VLOOKUP($B27,'startovní listina_vysledky vse'!$A$6:$W$91,21,0)</f>
        <v>658.69</v>
      </c>
      <c r="U27" s="4" t="b">
        <f t="shared" si="6"/>
        <v>1</v>
      </c>
    </row>
    <row r="28" spans="1:21" ht="12.75">
      <c r="A28" s="165">
        <v>22</v>
      </c>
      <c r="B28" s="166">
        <v>71</v>
      </c>
      <c r="C28" s="9" t="str">
        <f>VLOOKUP($B28,'startovní listina_vysledky vse'!$A$6:$O$91,2,0)</f>
        <v>Haškovec Pavel</v>
      </c>
      <c r="D28" s="9" t="str">
        <f>VLOOKUP($B28,'startovní listina_vysledky vse'!$A$6:$O$91,3,0)</f>
        <v>Praha 7</v>
      </c>
      <c r="E28" s="89">
        <f>VLOOKUP($B28,'startovní listina_vysledky vse'!$A$6:$O$91,7,0)</f>
        <v>85</v>
      </c>
      <c r="F28" s="132">
        <f>VLOOKUP($B28,'startovní listina_vysledky vse'!$A$6:$O$91,8,0)</f>
        <v>40.08</v>
      </c>
      <c r="G28" s="132">
        <f>VLOOKUP($B28,'startovní listina_vysledky vse'!$A$6:$O$91,9,0)</f>
        <v>41.71</v>
      </c>
      <c r="H28" s="133">
        <f t="shared" si="0"/>
        <v>81.78999999999999</v>
      </c>
      <c r="I28" s="89">
        <f>VLOOKUP($B28,'startovní listina_vysledky vse'!$A$6:$O$91,11,0)</f>
        <v>98</v>
      </c>
      <c r="J28" s="89">
        <f>VLOOKUP($B28,'startovní listina_vysledky vse'!$A$6:$O$91,12,0)</f>
        <v>60</v>
      </c>
      <c r="K28" s="132">
        <f>VLOOKUP($B28,'startovní listina_vysledky vse'!$A$6:$O$91,13,0)</f>
        <v>63.33</v>
      </c>
      <c r="L28" s="133">
        <f t="shared" si="1"/>
        <v>94.995</v>
      </c>
      <c r="M28" s="134">
        <f t="shared" si="2"/>
        <v>419.78499999999997</v>
      </c>
      <c r="N28" s="132">
        <f>VLOOKUP($B28,'startovní listina_vysledky vse'!$A$6:$W$91,16,0)</f>
        <v>54.92</v>
      </c>
      <c r="O28" s="132">
        <f>VLOOKUP($B28,'startovní listina_vysledky vse'!$A$6:$W$91,17,0)</f>
        <v>52.2</v>
      </c>
      <c r="P28" s="133">
        <f t="shared" si="3"/>
        <v>107.12</v>
      </c>
      <c r="Q28" s="132">
        <f>VLOOKUP($B28,'startovní listina_vysledky vse'!$A$6:$W$91,19,0)</f>
        <v>79.52</v>
      </c>
      <c r="R28" s="133">
        <f t="shared" si="4"/>
        <v>119.28</v>
      </c>
      <c r="S28" s="134">
        <f t="shared" si="5"/>
        <v>646.185</v>
      </c>
      <c r="T28" s="9">
        <f>VLOOKUP($B28,'startovní listina_vysledky vse'!$A$6:$W$91,21,0)</f>
        <v>646.185</v>
      </c>
      <c r="U28" s="4" t="b">
        <f t="shared" si="6"/>
        <v>1</v>
      </c>
    </row>
    <row r="29" spans="1:21" ht="12.75">
      <c r="A29" s="165">
        <v>23</v>
      </c>
      <c r="B29" s="166">
        <v>79</v>
      </c>
      <c r="C29" s="9" t="str">
        <f>VLOOKUP($B29,'startovní listina_vysledky vse'!$A$6:$O$91,2,0)</f>
        <v>Rieger Ivan</v>
      </c>
      <c r="D29" s="9" t="str">
        <f>VLOOKUP($B29,'startovní listina_vysledky vse'!$A$6:$O$91,3,0)</f>
        <v>Husinec</v>
      </c>
      <c r="E29" s="89">
        <f>VLOOKUP($B29,'startovní listina_vysledky vse'!$A$6:$O$91,7,0)</f>
        <v>50</v>
      </c>
      <c r="F29" s="132">
        <f>VLOOKUP($B29,'startovní listina_vysledky vse'!$A$6:$O$91,8,0)</f>
        <v>47.8</v>
      </c>
      <c r="G29" s="132">
        <f>VLOOKUP($B29,'startovní listina_vysledky vse'!$A$6:$O$91,9,0)</f>
        <v>48.66</v>
      </c>
      <c r="H29" s="133">
        <f t="shared" si="0"/>
        <v>96.46</v>
      </c>
      <c r="I29" s="89">
        <f>VLOOKUP($B29,'startovní listina_vysledky vse'!$A$6:$O$91,11,0)</f>
        <v>86</v>
      </c>
      <c r="J29" s="89">
        <f>VLOOKUP($B29,'startovní listina_vysledky vse'!$A$6:$O$91,12,0)</f>
        <v>80</v>
      </c>
      <c r="K29" s="132">
        <f>VLOOKUP($B29,'startovní listina_vysledky vse'!$A$6:$O$91,13,0)</f>
        <v>62.66</v>
      </c>
      <c r="L29" s="133">
        <f t="shared" si="1"/>
        <v>93.99</v>
      </c>
      <c r="M29" s="134">
        <f t="shared" si="2"/>
        <v>406.45</v>
      </c>
      <c r="N29" s="132">
        <f>VLOOKUP($B29,'startovní listina_vysledky vse'!$A$6:$W$91,16,0)</f>
        <v>56.42</v>
      </c>
      <c r="O29" s="132">
        <f>VLOOKUP($B29,'startovní listina_vysledky vse'!$A$6:$W$91,17,0)</f>
        <v>59.8</v>
      </c>
      <c r="P29" s="133">
        <f t="shared" si="3"/>
        <v>116.22</v>
      </c>
      <c r="Q29" s="132">
        <f>VLOOKUP($B29,'startovní listina_vysledky vse'!$A$6:$W$91,19,0)</f>
        <v>78.18</v>
      </c>
      <c r="R29" s="133">
        <f t="shared" si="4"/>
        <v>117.27000000000001</v>
      </c>
      <c r="S29" s="134">
        <f t="shared" si="5"/>
        <v>639.9399999999999</v>
      </c>
      <c r="T29" s="9">
        <f>VLOOKUP($B29,'startovní listina_vysledky vse'!$A$6:$W$91,21,0)</f>
        <v>639.9399999999999</v>
      </c>
      <c r="U29" s="4" t="b">
        <f t="shared" si="6"/>
        <v>1</v>
      </c>
    </row>
    <row r="30" spans="1:21" ht="12.75">
      <c r="A30" s="165">
        <v>24</v>
      </c>
      <c r="B30" s="166">
        <v>24</v>
      </c>
      <c r="C30" s="9" t="str">
        <f>VLOOKUP($B30,'startovní listina_vysledky vse'!$A$6:$O$91,2,0)</f>
        <v>Přepechal Jaromír</v>
      </c>
      <c r="D30" s="9" t="str">
        <f>VLOOKUP($B30,'startovní listina_vysledky vse'!$A$6:$O$91,3,0)</f>
        <v>Újezd n. Lesy</v>
      </c>
      <c r="E30" s="89">
        <f>VLOOKUP($B30,'startovní listina_vysledky vse'!$A$6:$O$91,7,0)</f>
        <v>100</v>
      </c>
      <c r="F30" s="132">
        <f>VLOOKUP($B30,'startovní listina_vysledky vse'!$A$6:$O$91,8,0)</f>
        <v>52.9</v>
      </c>
      <c r="G30" s="132">
        <f>VLOOKUP($B30,'startovní listina_vysledky vse'!$A$6:$O$91,9,0)</f>
        <v>52.64</v>
      </c>
      <c r="H30" s="133">
        <f t="shared" si="0"/>
        <v>105.53999999999999</v>
      </c>
      <c r="I30" s="89">
        <f>VLOOKUP($B30,'startovní listina_vysledky vse'!$A$6:$O$91,11,0)</f>
        <v>92</v>
      </c>
      <c r="J30" s="89">
        <f>VLOOKUP($B30,'startovní listina_vysledky vse'!$A$6:$O$91,12,0)</f>
        <v>90</v>
      </c>
      <c r="K30" s="132">
        <f>VLOOKUP($B30,'startovní listina_vysledky vse'!$A$6:$O$91,13,0)</f>
        <v>66.12</v>
      </c>
      <c r="L30" s="133">
        <f t="shared" si="1"/>
        <v>99.18</v>
      </c>
      <c r="M30" s="134">
        <f t="shared" si="2"/>
        <v>486.71999999999997</v>
      </c>
      <c r="N30" s="132">
        <f>VLOOKUP($B30,'startovní listina_vysledky vse'!$A$6:$W$91,16,0)</f>
        <v>71.1</v>
      </c>
      <c r="O30" s="132">
        <f>VLOOKUP($B30,'startovní listina_vysledky vse'!$A$6:$W$91,17,0)</f>
        <v>71.34</v>
      </c>
      <c r="P30" s="133">
        <f t="shared" si="3"/>
        <v>142.44</v>
      </c>
      <c r="Q30" s="132">
        <f>VLOOKUP($B30,'startovní listina_vysledky vse'!$A$6:$W$91,19,0)</f>
        <v>0</v>
      </c>
      <c r="R30" s="133">
        <f t="shared" si="4"/>
        <v>0</v>
      </c>
      <c r="S30" s="134">
        <f t="shared" si="5"/>
        <v>629.16</v>
      </c>
      <c r="T30" s="9">
        <f>VLOOKUP($B30,'startovní listina_vysledky vse'!$A$6:$W$91,21,0)</f>
        <v>629.16</v>
      </c>
      <c r="U30" s="4" t="b">
        <f t="shared" si="6"/>
        <v>1</v>
      </c>
    </row>
    <row r="31" spans="1:21" ht="12.75">
      <c r="A31" s="165">
        <v>25</v>
      </c>
      <c r="B31" s="166">
        <v>70</v>
      </c>
      <c r="C31" s="9" t="str">
        <f>VLOOKUP($B31,'startovní listina_vysledky vse'!$A$6:$O$91,2,0)</f>
        <v>Pavlík Karel </v>
      </c>
      <c r="D31" s="9" t="str">
        <f>VLOOKUP($B31,'startovní listina_vysledky vse'!$A$6:$O$91,3,0)</f>
        <v>Praha - Čakovice</v>
      </c>
      <c r="E31" s="89">
        <f>VLOOKUP($B31,'startovní listina_vysledky vse'!$A$6:$O$91,7,0)</f>
        <v>100</v>
      </c>
      <c r="F31" s="132">
        <f>VLOOKUP($B31,'startovní listina_vysledky vse'!$A$6:$O$91,8,0)</f>
        <v>51.75</v>
      </c>
      <c r="G31" s="132">
        <f>VLOOKUP($B31,'startovní listina_vysledky vse'!$A$6:$O$91,9,0)</f>
        <v>53.69</v>
      </c>
      <c r="H31" s="133">
        <f t="shared" si="0"/>
        <v>105.44</v>
      </c>
      <c r="I31" s="89">
        <f>VLOOKUP($B31,'startovní listina_vysledky vse'!$A$6:$O$91,11,0)</f>
        <v>96</v>
      </c>
      <c r="J31" s="89">
        <f>VLOOKUP($B31,'startovní listina_vysledky vse'!$A$6:$O$91,12,0)</f>
        <v>80</v>
      </c>
      <c r="K31" s="132">
        <f>VLOOKUP($B31,'startovní listina_vysledky vse'!$A$6:$O$91,13,0)</f>
        <v>68.08</v>
      </c>
      <c r="L31" s="133">
        <f t="shared" si="1"/>
        <v>102.12</v>
      </c>
      <c r="M31" s="134">
        <f t="shared" si="2"/>
        <v>483.56</v>
      </c>
      <c r="N31" s="132">
        <f>VLOOKUP($B31,'startovní listina_vysledky vse'!$A$6:$W$91,16,0)</f>
        <v>73.36</v>
      </c>
      <c r="O31" s="132">
        <f>VLOOKUP($B31,'startovní listina_vysledky vse'!$A$6:$W$91,17,0)</f>
        <v>69.74</v>
      </c>
      <c r="P31" s="133">
        <f t="shared" si="3"/>
        <v>143.1</v>
      </c>
      <c r="Q31" s="132">
        <f>VLOOKUP($B31,'startovní listina_vysledky vse'!$A$6:$W$91,19,0)</f>
        <v>0</v>
      </c>
      <c r="R31" s="133">
        <f t="shared" si="4"/>
        <v>0</v>
      </c>
      <c r="S31" s="134">
        <f t="shared" si="5"/>
        <v>626.66</v>
      </c>
      <c r="T31" s="9">
        <f>VLOOKUP($B31,'startovní listina_vysledky vse'!$A$6:$W$91,21,0)</f>
        <v>626.66</v>
      </c>
      <c r="U31" s="4" t="b">
        <f>EXACT(S31,T31)</f>
        <v>1</v>
      </c>
    </row>
    <row r="32" spans="1:21" ht="12.75">
      <c r="A32" s="165">
        <v>26</v>
      </c>
      <c r="B32" s="166">
        <v>32</v>
      </c>
      <c r="C32" s="9" t="str">
        <f>VLOOKUP($B32,'startovní listina_vysledky vse'!$A$6:$O$91,2,0)</f>
        <v>Tichý Milan</v>
      </c>
      <c r="D32" s="9" t="str">
        <f>VLOOKUP($B32,'startovní listina_vysledky vse'!$A$6:$O$91,3,0)</f>
        <v>Frýdlant</v>
      </c>
      <c r="E32" s="89">
        <f>VLOOKUP($B32,'startovní listina_vysledky vse'!$A$6:$O$91,7,0)</f>
        <v>100</v>
      </c>
      <c r="F32" s="132">
        <f>VLOOKUP($B32,'startovní listina_vysledky vse'!$A$6:$O$91,8,0)</f>
        <v>50.64</v>
      </c>
      <c r="G32" s="132">
        <f>VLOOKUP($B32,'startovní listina_vysledky vse'!$A$6:$O$91,9,0)</f>
        <v>50</v>
      </c>
      <c r="H32" s="133">
        <f t="shared" si="0"/>
        <v>100.64</v>
      </c>
      <c r="I32" s="89">
        <f>VLOOKUP($B32,'startovní listina_vysledky vse'!$A$6:$O$91,11,0)</f>
        <v>92</v>
      </c>
      <c r="J32" s="89">
        <f>VLOOKUP($B32,'startovní listina_vysledky vse'!$A$6:$O$91,12,0)</f>
        <v>80</v>
      </c>
      <c r="K32" s="132">
        <f>VLOOKUP($B32,'startovní listina_vysledky vse'!$A$6:$O$91,13,0)</f>
        <v>0</v>
      </c>
      <c r="L32" s="133">
        <f t="shared" si="1"/>
        <v>0</v>
      </c>
      <c r="M32" s="134">
        <f t="shared" si="2"/>
        <v>372.64</v>
      </c>
      <c r="N32" s="132">
        <f>VLOOKUP($B32,'startovní listina_vysledky vse'!$A$6:$W$91,16,0)</f>
        <v>58.38</v>
      </c>
      <c r="O32" s="132">
        <f>VLOOKUP($B32,'startovní listina_vysledky vse'!$A$6:$W$91,17,0)</f>
        <v>58.68</v>
      </c>
      <c r="P32" s="133">
        <f t="shared" si="3"/>
        <v>117.06</v>
      </c>
      <c r="Q32" s="132">
        <f>VLOOKUP($B32,'startovní listina_vysledky vse'!$A$6:$W$91,19,0)</f>
        <v>89.84</v>
      </c>
      <c r="R32" s="133">
        <f t="shared" si="4"/>
        <v>134.76</v>
      </c>
      <c r="S32" s="134">
        <f t="shared" si="5"/>
        <v>624.46</v>
      </c>
      <c r="T32" s="9">
        <f>VLOOKUP($B32,'startovní listina_vysledky vse'!$A$6:$W$91,21,0)</f>
        <v>624.46</v>
      </c>
      <c r="U32" s="4" t="b">
        <f t="shared" si="6"/>
        <v>1</v>
      </c>
    </row>
    <row r="33" spans="1:19" ht="12.75">
      <c r="A33" s="165"/>
      <c r="B33" s="166"/>
      <c r="C33" s="9"/>
      <c r="D33" s="9"/>
      <c r="E33" s="89"/>
      <c r="F33" s="132"/>
      <c r="G33" s="132"/>
      <c r="H33" s="133"/>
      <c r="I33" s="89"/>
      <c r="J33" s="89"/>
      <c r="K33" s="132"/>
      <c r="L33" s="133"/>
      <c r="M33" s="134"/>
      <c r="N33" s="132"/>
      <c r="O33" s="132"/>
      <c r="P33" s="133"/>
      <c r="Q33" s="132"/>
      <c r="R33" s="133"/>
      <c r="S33" s="134"/>
    </row>
    <row r="34" spans="1:19" ht="12.75">
      <c r="A34" s="165"/>
      <c r="B34" s="166"/>
      <c r="C34" s="9"/>
      <c r="D34" s="9"/>
      <c r="E34" s="89"/>
      <c r="F34" s="132"/>
      <c r="G34" s="132"/>
      <c r="H34" s="133"/>
      <c r="I34" s="89"/>
      <c r="J34" s="89"/>
      <c r="K34" s="132"/>
      <c r="L34" s="133"/>
      <c r="M34" s="134"/>
      <c r="N34" s="132"/>
      <c r="O34" s="132"/>
      <c r="P34" s="133"/>
      <c r="Q34" s="132"/>
      <c r="R34" s="133"/>
      <c r="S34" s="134"/>
    </row>
    <row r="35" spans="1:19" ht="12.75">
      <c r="A35" s="165"/>
      <c r="B35" s="166"/>
      <c r="C35" s="9"/>
      <c r="D35" s="9"/>
      <c r="E35" s="89"/>
      <c r="F35" s="132"/>
      <c r="G35" s="132"/>
      <c r="H35" s="133"/>
      <c r="I35" s="89"/>
      <c r="J35" s="89"/>
      <c r="K35" s="132"/>
      <c r="L35" s="133"/>
      <c r="M35" s="134"/>
      <c r="N35" s="132"/>
      <c r="O35" s="132"/>
      <c r="P35" s="133"/>
      <c r="Q35" s="132"/>
      <c r="R35" s="133"/>
      <c r="S35" s="134"/>
    </row>
  </sheetData>
  <sheetProtection/>
  <autoFilter ref="B6:S6">
    <sortState ref="B7:S35">
      <sortCondition descending="1" sortBy="value" ref="S7:S35"/>
    </sortState>
  </autoFilter>
  <mergeCells count="2">
    <mergeCell ref="A2:S2"/>
    <mergeCell ref="A4:S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showGridLines="0" zoomScale="80" zoomScaleNormal="80" zoomScalePageLayoutView="0" workbookViewId="0" topLeftCell="A1">
      <selection activeCell="V19" sqref="V19"/>
    </sheetView>
  </sheetViews>
  <sheetFormatPr defaultColWidth="9.140625" defaultRowHeight="25.5" customHeight="1"/>
  <cols>
    <col min="2" max="2" width="23.7109375" style="0" bestFit="1" customWidth="1"/>
    <col min="3" max="3" width="17.57421875" style="0" bestFit="1" customWidth="1"/>
    <col min="7" max="7" width="11.140625" style="0" bestFit="1" customWidth="1"/>
    <col min="11" max="12" width="11.140625" style="0" bestFit="1" customWidth="1"/>
    <col min="13" max="14" width="12.140625" style="0" customWidth="1"/>
    <col min="15" max="15" width="18.421875" style="96" hidden="1" customWidth="1"/>
    <col min="16" max="16" width="9.140625" style="0" hidden="1" customWidth="1"/>
    <col min="17" max="17" width="10.140625" style="0" hidden="1" customWidth="1"/>
    <col min="18" max="19" width="9.140625" style="0" hidden="1" customWidth="1"/>
    <col min="20" max="21" width="9.140625" style="0" customWidth="1"/>
  </cols>
  <sheetData>
    <row r="2" spans="1:18" ht="25.5" customHeight="1">
      <c r="A2" s="194" t="str">
        <f>'startovní listina_vysledky vse'!$A$2</f>
        <v>PRAŽSKÝ POHÁR V RYBOLOVNÉ TECHNICE A LIGA ŽEN 13. 10. 2018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R2" s="137" t="s">
        <v>241</v>
      </c>
    </row>
    <row r="3" spans="1:18" ht="25.5" customHeight="1">
      <c r="A3" s="194" t="s">
        <v>181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R3">
        <v>652.21</v>
      </c>
    </row>
    <row r="4" ht="18" customHeight="1" thickBot="1"/>
    <row r="5" spans="1:18" s="137" customFormat="1" ht="19.5" customHeight="1">
      <c r="A5" s="212" t="s">
        <v>0</v>
      </c>
      <c r="B5" s="214" t="s">
        <v>1</v>
      </c>
      <c r="C5" s="214" t="s">
        <v>2</v>
      </c>
      <c r="D5" s="174" t="s">
        <v>35</v>
      </c>
      <c r="E5" s="216" t="s">
        <v>142</v>
      </c>
      <c r="F5" s="216"/>
      <c r="G5" s="216"/>
      <c r="H5" s="174" t="s">
        <v>39</v>
      </c>
      <c r="I5" s="174" t="s">
        <v>40</v>
      </c>
      <c r="J5" s="216" t="s">
        <v>143</v>
      </c>
      <c r="K5" s="216"/>
      <c r="L5" s="177" t="s">
        <v>144</v>
      </c>
      <c r="M5" s="206" t="s">
        <v>161</v>
      </c>
      <c r="N5" s="206" t="s">
        <v>180</v>
      </c>
      <c r="O5" s="136"/>
      <c r="R5"/>
    </row>
    <row r="6" spans="1:18" s="137" customFormat="1" ht="19.5" customHeight="1" thickBot="1">
      <c r="A6" s="213"/>
      <c r="B6" s="215"/>
      <c r="C6" s="215"/>
      <c r="D6" s="175"/>
      <c r="E6" s="76" t="s">
        <v>36</v>
      </c>
      <c r="F6" s="76" t="s">
        <v>37</v>
      </c>
      <c r="G6" s="76" t="s">
        <v>38</v>
      </c>
      <c r="H6" s="175"/>
      <c r="I6" s="175"/>
      <c r="J6" s="124" t="s">
        <v>41</v>
      </c>
      <c r="K6" s="76" t="s">
        <v>42</v>
      </c>
      <c r="L6" s="175"/>
      <c r="M6" s="207"/>
      <c r="N6" s="207"/>
      <c r="O6" s="136"/>
      <c r="R6" t="s">
        <v>241</v>
      </c>
    </row>
    <row r="7" spans="1:19" ht="19.5" customHeight="1" thickTop="1">
      <c r="A7" s="90">
        <v>59</v>
      </c>
      <c r="B7" s="91" t="str">
        <f>VLOOKUP($A7,'startovní listina_vysledky vse'!$A$6:$O$91,2,0)</f>
        <v>Přepechalová Miroslava</v>
      </c>
      <c r="C7" s="68" t="s">
        <v>167</v>
      </c>
      <c r="D7" s="92">
        <f>VLOOKUP($A7,'startovní listina_vysledky vse'!$A$6:$O$91,7,0)</f>
        <v>100</v>
      </c>
      <c r="E7" s="110">
        <f>VLOOKUP($A7,'startovní listina_vysledky vse'!$A$6:$O$91,8,0)</f>
        <v>41.85</v>
      </c>
      <c r="F7" s="110">
        <f>VLOOKUP($A7,'startovní listina_vysledky vse'!$A$6:$O$91,9,0)</f>
        <v>45.3</v>
      </c>
      <c r="G7" s="93">
        <f>E7+F7</f>
        <v>87.15</v>
      </c>
      <c r="H7" s="92">
        <f>VLOOKUP($A7,'startovní listina_vysledky vse'!$A$6:$O$91,11,0)</f>
        <v>80</v>
      </c>
      <c r="I7" s="92">
        <f>VLOOKUP($A7,'startovní listina_vysledky vse'!$A$6:$O$91,12,0)</f>
        <v>85</v>
      </c>
      <c r="J7" s="92">
        <f>VLOOKUP($A7,'startovní listina_vysledky vse'!$A$6:$O$91,13,0)</f>
        <v>61.14</v>
      </c>
      <c r="K7" s="93">
        <f>J7*1.5</f>
        <v>91.71000000000001</v>
      </c>
      <c r="L7" s="115">
        <f>D7+G7+H7+I7+K7</f>
        <v>443.86</v>
      </c>
      <c r="M7" s="208">
        <f>L7+L8</f>
        <v>843.71</v>
      </c>
      <c r="N7" s="217">
        <v>1</v>
      </c>
      <c r="O7" s="205">
        <f>M7</f>
        <v>843.71</v>
      </c>
      <c r="Q7" s="155"/>
      <c r="R7">
        <v>843.71</v>
      </c>
      <c r="S7">
        <v>1</v>
      </c>
    </row>
    <row r="8" spans="1:19" ht="19.5" customHeight="1" thickBot="1">
      <c r="A8" s="73">
        <v>62</v>
      </c>
      <c r="B8" s="74" t="str">
        <f>VLOOKUP($A8,'startovní listina_vysledky vse'!$A$6:$O$91,2,0)</f>
        <v>Petrů Jana</v>
      </c>
      <c r="C8" s="94" t="s">
        <v>167</v>
      </c>
      <c r="D8" s="81">
        <f>VLOOKUP($A8,'startovní listina_vysledky vse'!$A$6:$O$91,7,0)</f>
        <v>80</v>
      </c>
      <c r="E8" s="82">
        <f>VLOOKUP($A8,'startovní listina_vysledky vse'!$A$6:$O$91,8,0)</f>
        <v>46.13</v>
      </c>
      <c r="F8" s="82">
        <f>VLOOKUP($A8,'startovní listina_vysledky vse'!$A$6:$O$91,9,0)</f>
        <v>46.72</v>
      </c>
      <c r="G8" s="83">
        <f>E8+F8</f>
        <v>92.85</v>
      </c>
      <c r="H8" s="81">
        <f>VLOOKUP($A8,'startovní listina_vysledky vse'!$A$6:$O$91,11,0)</f>
        <v>72</v>
      </c>
      <c r="I8" s="81">
        <f>VLOOKUP($A8,'startovní listina_vysledky vse'!$A$6:$O$91,12,0)</f>
        <v>80</v>
      </c>
      <c r="J8" s="81">
        <f>VLOOKUP($A8,'startovní listina_vysledky vse'!$A$6:$O$91,13,0)</f>
        <v>50</v>
      </c>
      <c r="K8" s="83">
        <f>J8*1.5</f>
        <v>75</v>
      </c>
      <c r="L8" s="83">
        <f>D8+G8+H8+I8+K8</f>
        <v>399.85</v>
      </c>
      <c r="M8" s="209"/>
      <c r="N8" s="218"/>
      <c r="O8" s="205"/>
      <c r="Q8" s="155"/>
      <c r="R8">
        <v>834.46</v>
      </c>
      <c r="S8">
        <v>2</v>
      </c>
    </row>
    <row r="9" spans="1:19" ht="19.5" customHeight="1">
      <c r="A9" s="67">
        <v>50</v>
      </c>
      <c r="B9" s="68" t="str">
        <f>VLOOKUP($A9,'startovní listina_vysledky vse'!$A$6:$O$91,2,0)</f>
        <v>Konderlová Lucie</v>
      </c>
      <c r="C9" s="68" t="s">
        <v>163</v>
      </c>
      <c r="D9" s="77">
        <f>VLOOKUP($A9,'startovní listina_vysledky vse'!$A$6:$O$91,7,0)</f>
        <v>85</v>
      </c>
      <c r="E9" s="78">
        <f>VLOOKUP($A9,'startovní listina_vysledky vse'!$A$6:$O$91,8,0)</f>
        <v>35.46</v>
      </c>
      <c r="F9" s="78">
        <f>VLOOKUP($A9,'startovní listina_vysledky vse'!$A$6:$O$91,9,0)</f>
        <v>37.43</v>
      </c>
      <c r="G9" s="79">
        <f>E9+F9</f>
        <v>72.89</v>
      </c>
      <c r="H9" s="77">
        <f>VLOOKUP($A9,'startovní listina_vysledky vse'!$A$6:$O$91,11,0)</f>
        <v>84</v>
      </c>
      <c r="I9" s="77">
        <f>VLOOKUP($A9,'startovní listina_vysledky vse'!$A$6:$O$91,12,0)</f>
        <v>60</v>
      </c>
      <c r="J9" s="77">
        <f>VLOOKUP($A9,'startovní listina_vysledky vse'!$A$6:$O$91,13,0)</f>
        <v>52.46</v>
      </c>
      <c r="K9" s="79">
        <f>J9*1.5</f>
        <v>78.69</v>
      </c>
      <c r="L9" s="79">
        <f>D9+G9+H9+I9+K9</f>
        <v>380.58</v>
      </c>
      <c r="M9" s="210">
        <f>L9+L10</f>
        <v>834.46</v>
      </c>
      <c r="N9" s="219">
        <v>2</v>
      </c>
      <c r="O9" s="205">
        <f>M9</f>
        <v>834.46</v>
      </c>
      <c r="Q9" s="155"/>
      <c r="R9">
        <v>768.94</v>
      </c>
      <c r="S9">
        <v>3</v>
      </c>
    </row>
    <row r="10" spans="1:19" ht="19.5" customHeight="1" thickBot="1">
      <c r="A10" s="73">
        <v>52</v>
      </c>
      <c r="B10" s="94" t="str">
        <f>VLOOKUP($A10,'startovní listina_vysledky vse'!$A$6:$O$91,2,0)</f>
        <v>Kepáková Lucie</v>
      </c>
      <c r="C10" s="94" t="s">
        <v>163</v>
      </c>
      <c r="D10" s="81">
        <f>VLOOKUP($A10,'startovní listina_vysledky vse'!$A$6:$O$91,7,0)</f>
        <v>100</v>
      </c>
      <c r="E10" s="82">
        <f>VLOOKUP($A10,'startovní listina_vysledky vse'!$A$6:$O$91,8,0)</f>
        <v>42.67</v>
      </c>
      <c r="F10" s="82">
        <f>VLOOKUP($A10,'startovní listina_vysledky vse'!$A$6:$O$91,9,0)</f>
        <v>44.7</v>
      </c>
      <c r="G10" s="83">
        <f>E10+F10</f>
        <v>87.37</v>
      </c>
      <c r="H10" s="81">
        <f>VLOOKUP($A10,'startovní listina_vysledky vse'!$A$6:$O$91,11,0)</f>
        <v>90</v>
      </c>
      <c r="I10" s="81">
        <f>VLOOKUP($A10,'startovní listina_vysledky vse'!$A$6:$O$91,12,0)</f>
        <v>80</v>
      </c>
      <c r="J10" s="81">
        <f>VLOOKUP($A10,'startovní listina_vysledky vse'!$A$6:$O$91,13,0)</f>
        <v>64.34</v>
      </c>
      <c r="K10" s="83">
        <f>J10*1.5</f>
        <v>96.51</v>
      </c>
      <c r="L10" s="83">
        <f>D10+G10+H10+I10+K10</f>
        <v>453.88</v>
      </c>
      <c r="M10" s="209"/>
      <c r="N10" s="218"/>
      <c r="O10" s="205"/>
      <c r="Q10" s="155"/>
      <c r="R10">
        <v>753.46</v>
      </c>
      <c r="S10">
        <v>4</v>
      </c>
    </row>
    <row r="11" spans="1:19" ht="19.5" customHeight="1">
      <c r="A11" s="67">
        <v>60</v>
      </c>
      <c r="B11" s="68" t="str">
        <f>VLOOKUP($A11,'startovní listina_vysledky vse'!$A$6:$O$91,2,0)</f>
        <v>Plachá Zuzana</v>
      </c>
      <c r="C11" s="68" t="s">
        <v>244</v>
      </c>
      <c r="D11" s="77">
        <f>VLOOKUP($A11,'startovní listina_vysledky vse'!$A$6:$O$91,7,0)</f>
        <v>100</v>
      </c>
      <c r="E11" s="78">
        <f>VLOOKUP($A11,'startovní listina_vysledky vse'!$A$6:$O$91,8,0)</f>
        <v>40.78</v>
      </c>
      <c r="F11" s="78">
        <f>VLOOKUP($A11,'startovní listina_vysledky vse'!$A$6:$O$91,9,0)</f>
        <v>43.2</v>
      </c>
      <c r="G11" s="79">
        <f aca="true" t="shared" si="0" ref="G11:G20">E11+F11</f>
        <v>83.98</v>
      </c>
      <c r="H11" s="77">
        <f>VLOOKUP($A11,'startovní listina_vysledky vse'!$A$6:$O$91,11,0)</f>
        <v>88</v>
      </c>
      <c r="I11" s="77">
        <f>VLOOKUP($A11,'startovní listina_vysledky vse'!$A$6:$O$91,12,0)</f>
        <v>90</v>
      </c>
      <c r="J11" s="77">
        <f>VLOOKUP($A11,'startovní listina_vysledky vse'!$A$6:$O$91,13,0)</f>
        <v>40.14</v>
      </c>
      <c r="K11" s="79">
        <f aca="true" t="shared" si="1" ref="K11:K20">J11*1.5</f>
        <v>60.21</v>
      </c>
      <c r="L11" s="79">
        <f aca="true" t="shared" si="2" ref="L11:L20">D11+G11+H11+I11+K11</f>
        <v>422.19</v>
      </c>
      <c r="M11" s="210">
        <f>L11+L12</f>
        <v>768.94</v>
      </c>
      <c r="N11" s="219">
        <v>3</v>
      </c>
      <c r="O11" s="205">
        <f>M11</f>
        <v>768.94</v>
      </c>
      <c r="Q11" s="155"/>
      <c r="R11">
        <v>732.51</v>
      </c>
      <c r="S11">
        <v>5</v>
      </c>
    </row>
    <row r="12" spans="1:19" ht="19.5" customHeight="1" thickBot="1">
      <c r="A12" s="73">
        <v>40</v>
      </c>
      <c r="B12" s="94" t="str">
        <f>VLOOKUP($A12,'startovní listina_vysledky vse'!$A$6:$O$91,2,0)</f>
        <v>Tichá Lenka</v>
      </c>
      <c r="C12" s="94" t="s">
        <v>244</v>
      </c>
      <c r="D12" s="81">
        <f>VLOOKUP($A12,'startovní listina_vysledky vse'!$A$6:$O$91,7,0)</f>
        <v>75</v>
      </c>
      <c r="E12" s="82">
        <f>VLOOKUP($A12,'startovní listina_vysledky vse'!$A$6:$O$91,8,0)</f>
        <v>30.58</v>
      </c>
      <c r="F12" s="82">
        <f>VLOOKUP($A12,'startovní listina_vysledky vse'!$A$6:$O$91,9,0)</f>
        <v>30.65</v>
      </c>
      <c r="G12" s="83">
        <f t="shared" si="0"/>
        <v>61.23</v>
      </c>
      <c r="H12" s="81">
        <f>VLOOKUP($A12,'startovní listina_vysledky vse'!$A$6:$O$91,11,0)</f>
        <v>84</v>
      </c>
      <c r="I12" s="81">
        <f>VLOOKUP($A12,'startovní listina_vysledky vse'!$A$6:$O$91,12,0)</f>
        <v>70</v>
      </c>
      <c r="J12" s="81">
        <f>VLOOKUP($A12,'startovní listina_vysledky vse'!$A$6:$O$91,13,0)</f>
        <v>37.68</v>
      </c>
      <c r="K12" s="83">
        <f t="shared" si="1"/>
        <v>56.519999999999996</v>
      </c>
      <c r="L12" s="83">
        <f t="shared" si="2"/>
        <v>346.75</v>
      </c>
      <c r="M12" s="209"/>
      <c r="N12" s="218"/>
      <c r="O12" s="205"/>
      <c r="Q12" s="155"/>
      <c r="R12">
        <v>707.48</v>
      </c>
      <c r="S12">
        <v>6</v>
      </c>
    </row>
    <row r="13" spans="1:19" ht="19.5" customHeight="1">
      <c r="A13" s="67">
        <v>80</v>
      </c>
      <c r="B13" s="68" t="str">
        <f>VLOOKUP($A13,'startovní listina_vysledky vse'!$A$6:$O$91,2,0)</f>
        <v>Haškovcová Eva</v>
      </c>
      <c r="C13" s="68" t="s">
        <v>168</v>
      </c>
      <c r="D13" s="77">
        <f>VLOOKUP($A13,'startovní listina_vysledky vse'!$A$6:$O$91,7,0)</f>
        <v>90</v>
      </c>
      <c r="E13" s="78">
        <f>VLOOKUP($A13,'startovní listina_vysledky vse'!$A$6:$O$91,8,0)</f>
        <v>36.95</v>
      </c>
      <c r="F13" s="78">
        <f>VLOOKUP($A13,'startovní listina_vysledky vse'!$A$6:$O$91,9,0)</f>
        <v>36.2</v>
      </c>
      <c r="G13" s="79">
        <f t="shared" si="0"/>
        <v>73.15</v>
      </c>
      <c r="H13" s="77">
        <f>VLOOKUP($A13,'startovní listina_vysledky vse'!$A$6:$O$91,11,0)</f>
        <v>80</v>
      </c>
      <c r="I13" s="77">
        <f>VLOOKUP($A13,'startovní listina_vysledky vse'!$A$6:$O$91,12,0)</f>
        <v>85</v>
      </c>
      <c r="J13" s="77">
        <f>VLOOKUP($A13,'startovní listina_vysledky vse'!$A$6:$O$91,13,0)</f>
        <v>41.2</v>
      </c>
      <c r="K13" s="79">
        <f t="shared" si="1"/>
        <v>61.800000000000004</v>
      </c>
      <c r="L13" s="79">
        <f t="shared" si="2"/>
        <v>389.95</v>
      </c>
      <c r="M13" s="210">
        <f>L13+L14</f>
        <v>753.46</v>
      </c>
      <c r="N13" s="219">
        <v>4</v>
      </c>
      <c r="O13" s="205">
        <f>M13</f>
        <v>753.46</v>
      </c>
      <c r="Q13" s="155"/>
      <c r="R13">
        <v>676.48</v>
      </c>
      <c r="S13">
        <v>7</v>
      </c>
    </row>
    <row r="14" spans="1:19" ht="19.5" customHeight="1" thickBot="1">
      <c r="A14" s="73">
        <v>81</v>
      </c>
      <c r="B14" s="94" t="str">
        <f>VLOOKUP($A14,'startovní listina_vysledky vse'!$A$6:$O$91,2,0)</f>
        <v>Kašparová Magdalena</v>
      </c>
      <c r="C14" s="94" t="s">
        <v>168</v>
      </c>
      <c r="D14" s="81">
        <f>VLOOKUP($A14,'startovní listina_vysledky vse'!$A$6:$O$91,7,0)</f>
        <v>65</v>
      </c>
      <c r="E14" s="82">
        <f>VLOOKUP($A14,'startovní listina_vysledky vse'!$A$6:$O$91,8,0)</f>
        <v>34.84</v>
      </c>
      <c r="F14" s="82">
        <f>VLOOKUP($A14,'startovní listina_vysledky vse'!$A$6:$O$91,9,0)</f>
        <v>34.94</v>
      </c>
      <c r="G14" s="83">
        <f t="shared" si="0"/>
        <v>69.78</v>
      </c>
      <c r="H14" s="81">
        <f>VLOOKUP($A14,'startovní listina_vysledky vse'!$A$6:$O$91,11,0)</f>
        <v>96</v>
      </c>
      <c r="I14" s="81">
        <f>VLOOKUP($A14,'startovní listina_vysledky vse'!$A$6:$O$91,12,0)</f>
        <v>70</v>
      </c>
      <c r="J14" s="81">
        <f>VLOOKUP($A14,'startovní listina_vysledky vse'!$A$6:$O$91,13,0)</f>
        <v>41.82</v>
      </c>
      <c r="K14" s="83">
        <f t="shared" si="1"/>
        <v>62.730000000000004</v>
      </c>
      <c r="L14" s="83">
        <f t="shared" si="2"/>
        <v>363.51</v>
      </c>
      <c r="M14" s="209"/>
      <c r="N14" s="218"/>
      <c r="O14" s="205"/>
      <c r="Q14" s="155"/>
      <c r="R14">
        <v>534.52</v>
      </c>
      <c r="S14">
        <v>8</v>
      </c>
    </row>
    <row r="15" spans="1:19" ht="19.5" customHeight="1">
      <c r="A15" s="64">
        <v>66</v>
      </c>
      <c r="B15" s="109" t="str">
        <f>VLOOKUP($A15,'startovní listina_vysledky vse'!$A$6:$O$91,2,0)</f>
        <v>Zemánková Veronika, Ing.</v>
      </c>
      <c r="C15" s="68" t="s">
        <v>166</v>
      </c>
      <c r="D15" s="77">
        <f>VLOOKUP($A15,'startovní listina_vysledky vse'!$A$6:$O$91,7,0)</f>
        <v>100</v>
      </c>
      <c r="E15" s="78">
        <f>VLOOKUP($A15,'startovní listina_vysledky vse'!$A$6:$O$91,8,0)</f>
        <v>37.2</v>
      </c>
      <c r="F15" s="78">
        <f>VLOOKUP($A15,'startovní listina_vysledky vse'!$A$6:$O$91,9,0)</f>
        <v>39.1</v>
      </c>
      <c r="G15" s="79">
        <f t="shared" si="0"/>
        <v>76.30000000000001</v>
      </c>
      <c r="H15" s="77">
        <f>VLOOKUP($A15,'startovní listina_vysledky vse'!$A$6:$O$91,11,0)</f>
        <v>94</v>
      </c>
      <c r="I15" s="77">
        <f>VLOOKUP($A15,'startovní listina_vysledky vse'!$A$6:$O$91,12,0)</f>
        <v>60</v>
      </c>
      <c r="J15" s="77">
        <f>VLOOKUP($A15,'startovní listina_vysledky vse'!$A$6:$O$91,13,0)</f>
        <v>54.8</v>
      </c>
      <c r="K15" s="79">
        <f t="shared" si="1"/>
        <v>82.19999999999999</v>
      </c>
      <c r="L15" s="79">
        <f t="shared" si="2"/>
        <v>412.5</v>
      </c>
      <c r="M15" s="210">
        <f>L15+L16</f>
        <v>732.51</v>
      </c>
      <c r="N15" s="219">
        <v>5</v>
      </c>
      <c r="O15" s="205">
        <f>M15</f>
        <v>732.51</v>
      </c>
      <c r="Q15" s="155"/>
      <c r="R15">
        <v>309.25</v>
      </c>
      <c r="S15">
        <v>9</v>
      </c>
    </row>
    <row r="16" spans="1:15" ht="19.5" customHeight="1" thickBot="1">
      <c r="A16" s="73">
        <v>57</v>
      </c>
      <c r="B16" s="94" t="str">
        <f>VLOOKUP($A16,'startovní listina_vysledky vse'!$A$6:$O$91,2,0)</f>
        <v>Nováková Eliška</v>
      </c>
      <c r="C16" s="94" t="s">
        <v>166</v>
      </c>
      <c r="D16" s="81">
        <f>VLOOKUP($A16,'startovní listina_vysledky vse'!$A$6:$O$91,7,0)</f>
        <v>70</v>
      </c>
      <c r="E16" s="82">
        <f>VLOOKUP($A16,'startovní listina_vysledky vse'!$A$6:$O$91,8,0)</f>
        <v>24</v>
      </c>
      <c r="F16" s="82">
        <f>VLOOKUP($A16,'startovní listina_vysledky vse'!$A$6:$O$91,9,0)</f>
        <v>30.04</v>
      </c>
      <c r="G16" s="83">
        <f t="shared" si="0"/>
        <v>54.04</v>
      </c>
      <c r="H16" s="81">
        <f>VLOOKUP($A16,'startovní listina_vysledky vse'!$A$6:$O$91,11,0)</f>
        <v>84</v>
      </c>
      <c r="I16" s="81">
        <f>VLOOKUP($A16,'startovní listina_vysledky vse'!$A$6:$O$91,12,0)</f>
        <v>40</v>
      </c>
      <c r="J16" s="81">
        <f>VLOOKUP($A16,'startovní listina_vysledky vse'!$A$6:$O$91,13,0)</f>
        <v>47.98</v>
      </c>
      <c r="K16" s="83">
        <f t="shared" si="1"/>
        <v>71.97</v>
      </c>
      <c r="L16" s="83">
        <f t="shared" si="2"/>
        <v>320.01</v>
      </c>
      <c r="M16" s="209"/>
      <c r="N16" s="218"/>
      <c r="O16" s="205"/>
    </row>
    <row r="17" spans="1:15" ht="19.5" customHeight="1">
      <c r="A17" s="160">
        <v>45</v>
      </c>
      <c r="B17" s="118" t="str">
        <f>VLOOKUP($A17,'startovní listina_vysledky vse'!$A$6:$O$91,2,0)</f>
        <v>Koblihová Kristýna</v>
      </c>
      <c r="C17" s="68" t="s">
        <v>245</v>
      </c>
      <c r="D17" s="119">
        <f>VLOOKUP($A17,'startovní listina_vysledky vse'!$A$6:$O$91,7,0)</f>
        <v>75</v>
      </c>
      <c r="E17" s="120">
        <f>VLOOKUP($A17,'startovní listina_vysledky vse'!$A$6:$O$91,8,0)</f>
        <v>30.27</v>
      </c>
      <c r="F17" s="120">
        <f>VLOOKUP($A17,'startovní listina_vysledky vse'!$A$6:$O$91,9,0)</f>
        <v>30.38</v>
      </c>
      <c r="G17" s="121">
        <f t="shared" si="0"/>
        <v>60.65</v>
      </c>
      <c r="H17" s="119">
        <f>VLOOKUP($A17,'startovní listina_vysledky vse'!$A$6:$O$91,11,0)</f>
        <v>78</v>
      </c>
      <c r="I17" s="119">
        <f>VLOOKUP($A17,'startovní listina_vysledky vse'!$A$6:$O$91,12,0)</f>
        <v>55</v>
      </c>
      <c r="J17" s="119">
        <f>VLOOKUP($A17,'startovní listina_vysledky vse'!$A$6:$O$91,13,0)</f>
        <v>33.24</v>
      </c>
      <c r="K17" s="121">
        <f t="shared" si="1"/>
        <v>49.86</v>
      </c>
      <c r="L17" s="121">
        <f t="shared" si="2"/>
        <v>318.51</v>
      </c>
      <c r="M17" s="211">
        <f>L17+L18</f>
        <v>707.48</v>
      </c>
      <c r="N17" s="220">
        <v>6</v>
      </c>
      <c r="O17" s="205">
        <f>M17</f>
        <v>707.48</v>
      </c>
    </row>
    <row r="18" spans="1:15" ht="19.5" customHeight="1" thickBot="1">
      <c r="A18" s="122">
        <v>44</v>
      </c>
      <c r="B18" s="94" t="str">
        <f>VLOOKUP($A18,'startovní listina_vysledky vse'!$A$6:$O$91,2,0)</f>
        <v>Roblová Kateřina</v>
      </c>
      <c r="C18" s="94" t="s">
        <v>245</v>
      </c>
      <c r="D18" s="81">
        <f>VLOOKUP($A18,'startovní listina_vysledky vse'!$A$6:$O$91,7,0)</f>
        <v>80</v>
      </c>
      <c r="E18" s="82">
        <f>VLOOKUP($A18,'startovní listina_vysledky vse'!$A$6:$O$91,8,0)</f>
        <v>38.94</v>
      </c>
      <c r="F18" s="82">
        <f>VLOOKUP($A18,'startovní listina_vysledky vse'!$A$6:$O$91,9,0)</f>
        <v>42.9</v>
      </c>
      <c r="G18" s="83">
        <f t="shared" si="0"/>
        <v>81.84</v>
      </c>
      <c r="H18" s="81">
        <f>VLOOKUP($A18,'startovní listina_vysledky vse'!$A$6:$O$91,11,0)</f>
        <v>70</v>
      </c>
      <c r="I18" s="81">
        <f>VLOOKUP($A18,'startovní listina_vysledky vse'!$A$6:$O$91,12,0)</f>
        <v>65</v>
      </c>
      <c r="J18" s="81">
        <f>VLOOKUP($A18,'startovní listina_vysledky vse'!$A$6:$O$91,13,0)</f>
        <v>61.42</v>
      </c>
      <c r="K18" s="83">
        <f t="shared" si="1"/>
        <v>92.13</v>
      </c>
      <c r="L18" s="83">
        <f t="shared" si="2"/>
        <v>388.97</v>
      </c>
      <c r="M18" s="209"/>
      <c r="N18" s="218"/>
      <c r="O18" s="205"/>
    </row>
    <row r="19" spans="1:15" ht="19.5" customHeight="1">
      <c r="A19" s="67">
        <v>48</v>
      </c>
      <c r="B19" s="68" t="str">
        <f>VLOOKUP($A19,'startovní listina_vysledky vse'!$A$6:$O$91,2,0)</f>
        <v>Grznárová Tereza</v>
      </c>
      <c r="C19" s="68" t="s">
        <v>162</v>
      </c>
      <c r="D19" s="77">
        <f>VLOOKUP($A19,'startovní listina_vysledky vse'!$A$6:$O$91,7,0)</f>
        <v>65</v>
      </c>
      <c r="E19" s="78">
        <f>VLOOKUP($A19,'startovní listina_vysledky vse'!$A$6:$O$91,8,0)</f>
        <v>35.6</v>
      </c>
      <c r="F19" s="78">
        <f>VLOOKUP($A19,'startovní listina_vysledky vse'!$A$6:$O$91,9,0)</f>
        <v>37.7</v>
      </c>
      <c r="G19" s="79">
        <f t="shared" si="0"/>
        <v>73.30000000000001</v>
      </c>
      <c r="H19" s="77">
        <f>VLOOKUP($A19,'startovní listina_vysledky vse'!$A$6:$O$91,11,0)</f>
        <v>78</v>
      </c>
      <c r="I19" s="77">
        <f>VLOOKUP($A19,'startovní listina_vysledky vse'!$A$6:$O$91,12,0)</f>
        <v>55</v>
      </c>
      <c r="J19" s="77">
        <f>VLOOKUP($A19,'startovní listina_vysledky vse'!$A$6:$O$91,13,0)</f>
        <v>48.56</v>
      </c>
      <c r="K19" s="79">
        <f t="shared" si="1"/>
        <v>72.84</v>
      </c>
      <c r="L19" s="79">
        <f t="shared" si="2"/>
        <v>344.14</v>
      </c>
      <c r="M19" s="210">
        <f>L19+L20</f>
        <v>676.48</v>
      </c>
      <c r="N19" s="219">
        <v>7</v>
      </c>
      <c r="O19" s="205">
        <f>M19</f>
        <v>676.48</v>
      </c>
    </row>
    <row r="20" spans="1:15" ht="19.5" customHeight="1" thickBot="1">
      <c r="A20" s="73">
        <v>53</v>
      </c>
      <c r="B20" s="94" t="str">
        <f>VLOOKUP($A20,'startovní listina_vysledky vse'!$A$6:$O$91,2,0)</f>
        <v>Wroblová Taťana </v>
      </c>
      <c r="C20" s="94" t="s">
        <v>162</v>
      </c>
      <c r="D20" s="81">
        <f>VLOOKUP($A20,'startovní listina_vysledky vse'!$A$6:$O$91,7,0)</f>
        <v>75</v>
      </c>
      <c r="E20" s="82">
        <f>VLOOKUP($A20,'startovní listina_vysledky vse'!$A$6:$O$91,8,0)</f>
        <v>28.68</v>
      </c>
      <c r="F20" s="82">
        <f>VLOOKUP($A20,'startovní listina_vysledky vse'!$A$6:$O$91,9,0)</f>
        <v>37.38</v>
      </c>
      <c r="G20" s="83">
        <f t="shared" si="0"/>
        <v>66.06</v>
      </c>
      <c r="H20" s="81">
        <f>VLOOKUP($A20,'startovní listina_vysledky vse'!$A$6:$O$91,11,0)</f>
        <v>82</v>
      </c>
      <c r="I20" s="81">
        <f>VLOOKUP($A20,'startovní listina_vysledky vse'!$A$6:$O$91,12,0)</f>
        <v>50</v>
      </c>
      <c r="J20" s="81">
        <f>VLOOKUP($A20,'startovní listina_vysledky vse'!$A$6:$O$91,13,0)</f>
        <v>39.52</v>
      </c>
      <c r="K20" s="83">
        <f t="shared" si="1"/>
        <v>59.28</v>
      </c>
      <c r="L20" s="83">
        <f t="shared" si="2"/>
        <v>332.34000000000003</v>
      </c>
      <c r="M20" s="209"/>
      <c r="N20" s="218"/>
      <c r="O20" s="205"/>
    </row>
    <row r="21" spans="1:15" ht="19.5" customHeight="1">
      <c r="A21" s="160">
        <v>82</v>
      </c>
      <c r="B21" s="161" t="str">
        <f>VLOOKUP($A21,'startovní listina_vysledky vse'!$A$6:$O$91,2,0)</f>
        <v>Čapková Věra, PaeDr.</v>
      </c>
      <c r="C21" s="161" t="s">
        <v>169</v>
      </c>
      <c r="D21" s="119">
        <f>VLOOKUP($A21,'startovní listina_vysledky vse'!$A$6:$O$91,7,0)</f>
        <v>65</v>
      </c>
      <c r="E21" s="120">
        <f>VLOOKUP($A21,'startovní listina_vysledky vse'!$A$6:$O$91,8,0)</f>
        <v>33.88</v>
      </c>
      <c r="F21" s="120">
        <f>VLOOKUP($A21,'startovní listina_vysledky vse'!$A$6:$O$91,9,0)</f>
        <v>34.58</v>
      </c>
      <c r="G21" s="121">
        <f>E21+F21</f>
        <v>68.46000000000001</v>
      </c>
      <c r="H21" s="119">
        <f>VLOOKUP($A21,'startovní listina_vysledky vse'!$A$6:$O$91,11,0)</f>
        <v>82</v>
      </c>
      <c r="I21" s="119">
        <f>VLOOKUP($A21,'startovní listina_vysledky vse'!$A$6:$O$91,12,0)</f>
        <v>65</v>
      </c>
      <c r="J21" s="119">
        <f>VLOOKUP($A21,'startovní listina_vysledky vse'!$A$6:$O$91,13,0)</f>
        <v>44.34</v>
      </c>
      <c r="K21" s="121">
        <f>J21*1.5</f>
        <v>66.51</v>
      </c>
      <c r="L21" s="121">
        <f>D21+G21+H21+I21+K21</f>
        <v>346.97</v>
      </c>
      <c r="M21" s="211">
        <f>L21+L22</f>
        <v>534.52</v>
      </c>
      <c r="N21" s="220">
        <v>8</v>
      </c>
      <c r="O21" s="205">
        <f>M21</f>
        <v>534.52</v>
      </c>
    </row>
    <row r="22" spans="1:15" ht="19.5" customHeight="1" thickBot="1">
      <c r="A22" s="73">
        <v>67</v>
      </c>
      <c r="B22" s="94" t="str">
        <f>VLOOKUP($A22,'startovní listina_vysledky vse'!$A$6:$O$91,2,0)</f>
        <v>Tvrdá Aneta</v>
      </c>
      <c r="C22" s="95" t="s">
        <v>169</v>
      </c>
      <c r="D22" s="81">
        <f>VLOOKUP($A22,'startovní listina_vysledky vse'!$A$6:$O$91,7,0)</f>
        <v>0</v>
      </c>
      <c r="E22" s="82">
        <f>VLOOKUP($A22,'startovní listina_vysledky vse'!$A$6:$O$91,8,0)</f>
        <v>0</v>
      </c>
      <c r="F22" s="82">
        <f>VLOOKUP($A22,'startovní listina_vysledky vse'!$A$6:$O$91,9,0)</f>
        <v>0</v>
      </c>
      <c r="G22" s="83">
        <f>E22+F22</f>
        <v>0</v>
      </c>
      <c r="H22" s="81">
        <f>VLOOKUP($A22,'startovní listina_vysledky vse'!$A$6:$O$91,11,0)</f>
        <v>78</v>
      </c>
      <c r="I22" s="81">
        <f>VLOOKUP($A22,'startovní listina_vysledky vse'!$A$6:$O$91,12,0)</f>
        <v>50</v>
      </c>
      <c r="J22" s="81">
        <f>VLOOKUP($A22,'startovní listina_vysledky vse'!$A$6:$O$91,13,0)</f>
        <v>39.7</v>
      </c>
      <c r="K22" s="83">
        <f>J22*1.5</f>
        <v>59.550000000000004</v>
      </c>
      <c r="L22" s="83">
        <f>D22+G22+H22+I22+K22</f>
        <v>187.55</v>
      </c>
      <c r="M22" s="209"/>
      <c r="N22" s="218"/>
      <c r="O22" s="205"/>
    </row>
    <row r="23" spans="1:15" ht="19.5" customHeight="1">
      <c r="A23" s="160">
        <v>46</v>
      </c>
      <c r="B23" s="161" t="str">
        <f>VLOOKUP($A23,'startovní listina_vysledky vse'!$A$6:$O$91,2,0)</f>
        <v>Kepáková Natalie</v>
      </c>
      <c r="C23" s="161" t="s">
        <v>164</v>
      </c>
      <c r="D23" s="119">
        <f>VLOOKUP($A23,'startovní listina_vysledky vse'!$A$6:$O$91,7,0)</f>
        <v>60</v>
      </c>
      <c r="E23" s="120">
        <f>VLOOKUP($A23,'startovní listina_vysledky vse'!$A$6:$O$91,8,0)</f>
        <v>25.47</v>
      </c>
      <c r="F23" s="120">
        <f>VLOOKUP($A23,'startovní listina_vysledky vse'!$A$6:$O$91,9,0)</f>
        <v>26.04</v>
      </c>
      <c r="G23" s="121">
        <f>E23+F23</f>
        <v>51.51</v>
      </c>
      <c r="H23" s="119">
        <f>VLOOKUP($A23,'startovní listina_vysledky vse'!$A$6:$O$91,11,0)</f>
        <v>78</v>
      </c>
      <c r="I23" s="119">
        <f>VLOOKUP($A23,'startovní listina_vysledky vse'!$A$6:$O$91,12,0)</f>
        <v>55</v>
      </c>
      <c r="J23" s="119">
        <f>VLOOKUP($A23,'startovní listina_vysledky vse'!$A$6:$O$91,13,0)</f>
        <v>43.16</v>
      </c>
      <c r="K23" s="121">
        <f>J23*1.5</f>
        <v>64.74</v>
      </c>
      <c r="L23" s="172">
        <f>D23+G23+H23+I23+K23</f>
        <v>309.25</v>
      </c>
      <c r="M23" s="210">
        <f>L23+L24</f>
        <v>309.25</v>
      </c>
      <c r="N23" s="219">
        <v>9</v>
      </c>
      <c r="O23" s="205">
        <f>M23</f>
        <v>309.25</v>
      </c>
    </row>
    <row r="24" spans="1:15" ht="19.5" customHeight="1" thickBot="1">
      <c r="A24" s="122"/>
      <c r="B24" s="95"/>
      <c r="C24" s="95"/>
      <c r="D24" s="81"/>
      <c r="E24" s="82"/>
      <c r="F24" s="82"/>
      <c r="G24" s="83"/>
      <c r="H24" s="81"/>
      <c r="I24" s="81"/>
      <c r="J24" s="81"/>
      <c r="K24" s="83"/>
      <c r="L24" s="83"/>
      <c r="M24" s="209"/>
      <c r="N24" s="218"/>
      <c r="O24" s="205"/>
    </row>
    <row r="35" spans="1:14" ht="25.5" customHeight="1">
      <c r="A35" s="67">
        <v>68</v>
      </c>
      <c r="B35" s="68" t="e">
        <f>VLOOKUP($A35,'startovní listina_vysledky vse'!$A$6:$O$91,2,0)</f>
        <v>#N/A</v>
      </c>
      <c r="C35" s="68" t="s">
        <v>177</v>
      </c>
      <c r="D35" s="77" t="e">
        <f>VLOOKUP($A35,'startovní listina_vysledky vse'!$A$6:$O$91,7,0)</f>
        <v>#N/A</v>
      </c>
      <c r="E35" s="78" t="e">
        <f>VLOOKUP($A35,'startovní listina_vysledky vse'!$A$6:$O$91,8,0)</f>
        <v>#N/A</v>
      </c>
      <c r="F35" s="78" t="e">
        <f>VLOOKUP($A35,'startovní listina_vysledky vse'!$A$6:$O$91,9,0)</f>
        <v>#N/A</v>
      </c>
      <c r="G35" s="79" t="e">
        <f>E35+F35</f>
        <v>#N/A</v>
      </c>
      <c r="H35" s="77" t="e">
        <f>VLOOKUP($A35,'startovní listina_vysledky vse'!$A$6:$O$91,11,0)</f>
        <v>#N/A</v>
      </c>
      <c r="I35" s="77" t="e">
        <f>VLOOKUP($A35,'startovní listina_vysledky vse'!$A$6:$O$91,12,0)</f>
        <v>#N/A</v>
      </c>
      <c r="J35" s="77" t="e">
        <f>VLOOKUP($A35,'startovní listina_vysledky vse'!$A$6:$O$91,13,0)</f>
        <v>#N/A</v>
      </c>
      <c r="K35" s="79" t="e">
        <f>J35*1.5</f>
        <v>#N/A</v>
      </c>
      <c r="L35" s="79" t="e">
        <f>D35+G35+H35+I35+K35</f>
        <v>#N/A</v>
      </c>
      <c r="M35" s="210" t="e">
        <f>L35+L36</f>
        <v>#N/A</v>
      </c>
      <c r="N35" s="219">
        <v>7</v>
      </c>
    </row>
    <row r="36" spans="1:14" ht="25.5" customHeight="1" thickBot="1">
      <c r="A36" s="73">
        <v>73</v>
      </c>
      <c r="B36" s="95" t="str">
        <f>VLOOKUP($A36,'startovní listina_vysledky vse'!$A$6:$O$91,2,0)</f>
        <v>Targoš Wlodimir</v>
      </c>
      <c r="C36" s="94" t="s">
        <v>177</v>
      </c>
      <c r="D36" s="81">
        <f>VLOOKUP($A36,'startovní listina_vysledky vse'!$A$6:$O$91,7,0)</f>
        <v>100</v>
      </c>
      <c r="E36" s="82">
        <f>VLOOKUP($A36,'startovní listina_vysledky vse'!$A$6:$O$91,8,0)</f>
        <v>55.15</v>
      </c>
      <c r="F36" s="82">
        <f>VLOOKUP($A36,'startovní listina_vysledky vse'!$A$6:$O$91,9,0)</f>
        <v>58.6</v>
      </c>
      <c r="G36" s="83">
        <f>E36+F36</f>
        <v>113.75</v>
      </c>
      <c r="H36" s="81">
        <f>VLOOKUP($A36,'startovní listina_vysledky vse'!$A$6:$O$91,11,0)</f>
        <v>86</v>
      </c>
      <c r="I36" s="81">
        <f>VLOOKUP($A36,'startovní listina_vysledky vse'!$A$6:$O$91,12,0)</f>
        <v>90</v>
      </c>
      <c r="J36" s="81">
        <f>VLOOKUP($A36,'startovní listina_vysledky vse'!$A$6:$O$91,13,0)</f>
        <v>74.24</v>
      </c>
      <c r="K36" s="83">
        <f>J36*1.5</f>
        <v>111.35999999999999</v>
      </c>
      <c r="L36" s="83">
        <f>D36+G36+H36+I36+K36</f>
        <v>501.11</v>
      </c>
      <c r="M36" s="209"/>
      <c r="N36" s="218"/>
    </row>
  </sheetData>
  <sheetProtection/>
  <autoFilter ref="R6:R11">
    <sortState ref="R7:R36">
      <sortCondition descending="1" sortBy="value" ref="R7:R36"/>
    </sortState>
  </autoFilter>
  <mergeCells count="42">
    <mergeCell ref="J5:K5"/>
    <mergeCell ref="L5:L6"/>
    <mergeCell ref="N7:N8"/>
    <mergeCell ref="N35:N36"/>
    <mergeCell ref="N9:N10"/>
    <mergeCell ref="N21:N22"/>
    <mergeCell ref="N23:N24"/>
    <mergeCell ref="N19:N20"/>
    <mergeCell ref="N11:N12"/>
    <mergeCell ref="N15:N16"/>
    <mergeCell ref="N13:N14"/>
    <mergeCell ref="N17:N18"/>
    <mergeCell ref="C5:C6"/>
    <mergeCell ref="D5:D6"/>
    <mergeCell ref="E5:G5"/>
    <mergeCell ref="H5:H6"/>
    <mergeCell ref="I5:I6"/>
    <mergeCell ref="A3:N3"/>
    <mergeCell ref="N5:N6"/>
    <mergeCell ref="A2:N2"/>
    <mergeCell ref="M7:M8"/>
    <mergeCell ref="M35:M36"/>
    <mergeCell ref="M9:M10"/>
    <mergeCell ref="M21:M22"/>
    <mergeCell ref="M19:M20"/>
    <mergeCell ref="M23:M24"/>
    <mergeCell ref="M17:M18"/>
    <mergeCell ref="M11:M12"/>
    <mergeCell ref="M15:M16"/>
    <mergeCell ref="M13:M14"/>
    <mergeCell ref="M5:M6"/>
    <mergeCell ref="A5:A6"/>
    <mergeCell ref="B5:B6"/>
    <mergeCell ref="O17:O18"/>
    <mergeCell ref="O19:O20"/>
    <mergeCell ref="O21:O22"/>
    <mergeCell ref="O23:O24"/>
    <mergeCell ref="O7:O8"/>
    <mergeCell ref="O9:O10"/>
    <mergeCell ref="O11:O12"/>
    <mergeCell ref="O13:O14"/>
    <mergeCell ref="O15:O16"/>
  </mergeCells>
  <conditionalFormatting sqref="O5:O24">
    <cfRule type="dataBar" priority="7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{376da038-1de4-44bd-b28b-80782eb8c994}</x14:id>
        </ext>
      </extLst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  <colBreaks count="1" manualBreakCount="1">
    <brk id="14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6da038-1de4-44bd-b28b-80782eb8c9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O5:O24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zoomScale="85" zoomScaleNormal="85" zoomScalePageLayoutView="0" workbookViewId="0" topLeftCell="A4">
      <selection activeCell="N4" sqref="N1:R65536"/>
    </sheetView>
  </sheetViews>
  <sheetFormatPr defaultColWidth="9.140625" defaultRowHeight="25.5" customHeight="1"/>
  <cols>
    <col min="2" max="2" width="23.7109375" style="0" bestFit="1" customWidth="1"/>
    <col min="6" max="6" width="11.140625" style="0" bestFit="1" customWidth="1"/>
    <col min="10" max="11" width="11.140625" style="0" bestFit="1" customWidth="1"/>
    <col min="12" max="13" width="12.140625" style="0" customWidth="1"/>
    <col min="14" max="14" width="13.8515625" style="96" hidden="1" customWidth="1"/>
    <col min="15" max="18" width="0" style="0" hidden="1" customWidth="1"/>
  </cols>
  <sheetData>
    <row r="2" spans="1:13" ht="25.5" customHeight="1">
      <c r="A2" s="194" t="str">
        <f>'startovní listina_vysledky vse'!$A$2</f>
        <v>PRAŽSKÝ POHÁR V RYBOLOVNÉ TECHNICE A LIGA ŽEN 13. 10. 2018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25.5" customHeight="1">
      <c r="A3" s="194" t="s">
        <v>238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ht="18" customHeight="1" thickBot="1"/>
    <row r="5" spans="1:14" s="137" customFormat="1" ht="19.5" customHeight="1">
      <c r="A5" s="212" t="s">
        <v>0</v>
      </c>
      <c r="B5" s="214" t="s">
        <v>1</v>
      </c>
      <c r="C5" s="174" t="s">
        <v>35</v>
      </c>
      <c r="D5" s="216" t="s">
        <v>142</v>
      </c>
      <c r="E5" s="216"/>
      <c r="F5" s="216"/>
      <c r="G5" s="174" t="s">
        <v>39</v>
      </c>
      <c r="H5" s="174" t="s">
        <v>40</v>
      </c>
      <c r="I5" s="216" t="s">
        <v>143</v>
      </c>
      <c r="J5" s="216"/>
      <c r="K5" s="177" t="s">
        <v>144</v>
      </c>
      <c r="L5" s="206" t="s">
        <v>161</v>
      </c>
      <c r="M5" s="206" t="s">
        <v>180</v>
      </c>
      <c r="N5" s="136"/>
    </row>
    <row r="6" spans="1:14" s="137" customFormat="1" ht="19.5" customHeight="1" thickBot="1">
      <c r="A6" s="221"/>
      <c r="B6" s="222"/>
      <c r="C6" s="223"/>
      <c r="D6" s="158" t="s">
        <v>36</v>
      </c>
      <c r="E6" s="158" t="s">
        <v>37</v>
      </c>
      <c r="F6" s="158" t="s">
        <v>38</v>
      </c>
      <c r="G6" s="223"/>
      <c r="H6" s="223"/>
      <c r="I6" s="159" t="s">
        <v>41</v>
      </c>
      <c r="J6" s="158" t="s">
        <v>42</v>
      </c>
      <c r="K6" s="223"/>
      <c r="L6" s="224"/>
      <c r="M6" s="224"/>
      <c r="N6" s="136"/>
    </row>
    <row r="7" spans="1:14" ht="19.5" customHeight="1">
      <c r="A7" s="160">
        <v>59</v>
      </c>
      <c r="B7" s="161" t="str">
        <f>VLOOKUP($A7,'startovní listina_vysledky vse'!$A$6:$O$91,2,0)</f>
        <v>Přepechalová Miroslava</v>
      </c>
      <c r="C7" s="119">
        <f>VLOOKUP($A7,'startovní listina_vysledky vse'!$A$6:$O$91,7,0)</f>
        <v>100</v>
      </c>
      <c r="D7" s="120">
        <f>VLOOKUP($A7,'startovní listina_vysledky vse'!$A$6:$O$91,8,0)</f>
        <v>41.85</v>
      </c>
      <c r="E7" s="120">
        <f>VLOOKUP($A7,'startovní listina_vysledky vse'!$A$6:$O$91,9,0)</f>
        <v>45.3</v>
      </c>
      <c r="F7" s="121">
        <f>D7+E7</f>
        <v>87.15</v>
      </c>
      <c r="G7" s="119">
        <f>VLOOKUP($A7,'startovní listina_vysledky vse'!$A$6:$O$91,11,0)</f>
        <v>80</v>
      </c>
      <c r="H7" s="119">
        <f>VLOOKUP($A7,'startovní listina_vysledky vse'!$A$6:$O$91,12,0)</f>
        <v>85</v>
      </c>
      <c r="I7" s="119">
        <f>VLOOKUP($A7,'startovní listina_vysledky vse'!$A$6:$O$91,13,0)</f>
        <v>61.14</v>
      </c>
      <c r="J7" s="121">
        <f>I7*1.5</f>
        <v>91.71000000000001</v>
      </c>
      <c r="K7" s="162">
        <f>C7+F7+G7+H7+J7</f>
        <v>443.86</v>
      </c>
      <c r="L7" s="211">
        <f>K7+K8+K9</f>
        <v>1434.2399999999998</v>
      </c>
      <c r="M7" s="220">
        <v>1</v>
      </c>
      <c r="N7" s="205">
        <f>L7</f>
        <v>1434.2399999999998</v>
      </c>
    </row>
    <row r="8" spans="1:17" s="156" customFormat="1" ht="19.5" customHeight="1">
      <c r="A8" s="67">
        <v>24</v>
      </c>
      <c r="B8" s="68" t="str">
        <f>VLOOKUP($A8,'startovní listina_vysledky vse'!$A$6:$O$91,2,0)</f>
        <v>Přepechal Jaromír</v>
      </c>
      <c r="C8" s="77">
        <f>VLOOKUP($A8,'startovní listina_vysledky vse'!$A$6:$O$91,7,0)</f>
        <v>100</v>
      </c>
      <c r="D8" s="78">
        <f>VLOOKUP($A8,'startovní listina_vysledky vse'!$A$6:$O$91,8,0)</f>
        <v>52.9</v>
      </c>
      <c r="E8" s="78">
        <f>VLOOKUP($A8,'startovní listina_vysledky vse'!$A$6:$O$91,9,0)</f>
        <v>52.64</v>
      </c>
      <c r="F8" s="79">
        <f>D8+E8</f>
        <v>105.53999999999999</v>
      </c>
      <c r="G8" s="77">
        <f>VLOOKUP($A8,'startovní listina_vysledky vse'!$A$6:$O$91,11,0)</f>
        <v>92</v>
      </c>
      <c r="H8" s="77">
        <f>VLOOKUP($A8,'startovní listina_vysledky vse'!$A$6:$O$91,12,0)</f>
        <v>90</v>
      </c>
      <c r="I8" s="77">
        <f>VLOOKUP($A8,'startovní listina_vysledky vse'!$A$6:$O$91,13,0)</f>
        <v>66.12</v>
      </c>
      <c r="J8" s="79">
        <f>I8*1.5</f>
        <v>99.18</v>
      </c>
      <c r="K8" s="157">
        <f>C8+F8+G8+H8+J8</f>
        <v>486.71999999999997</v>
      </c>
      <c r="L8" s="210"/>
      <c r="M8" s="219"/>
      <c r="N8" s="205"/>
      <c r="Q8" s="156" t="s">
        <v>243</v>
      </c>
    </row>
    <row r="9" spans="1:17" ht="19.5" customHeight="1" thickBot="1">
      <c r="A9" s="122">
        <v>30</v>
      </c>
      <c r="B9" s="95" t="str">
        <f>VLOOKUP($A9,'startovní listina_vysledky vse'!$A$6:$O$91,2,0)</f>
        <v>Spáčil Tomáš </v>
      </c>
      <c r="C9" s="81">
        <f>VLOOKUP($A9,'startovní listina_vysledky vse'!$A$6:$O$91,7,0)</f>
        <v>100</v>
      </c>
      <c r="D9" s="82">
        <f>VLOOKUP($A9,'startovní listina_vysledky vse'!$A$6:$O$91,8,0)</f>
        <v>59.72</v>
      </c>
      <c r="E9" s="82">
        <f>VLOOKUP($A9,'startovní listina_vysledky vse'!$A$6:$O$91,9,0)</f>
        <v>57.46</v>
      </c>
      <c r="F9" s="83">
        <f>D9+E9</f>
        <v>117.18</v>
      </c>
      <c r="G9" s="81">
        <f>VLOOKUP($A9,'startovní listina_vysledky vse'!$A$6:$O$91,11,0)</f>
        <v>96</v>
      </c>
      <c r="H9" s="81">
        <f>VLOOKUP($A9,'startovní listina_vysledky vse'!$A$6:$O$91,12,0)</f>
        <v>85</v>
      </c>
      <c r="I9" s="81">
        <f>VLOOKUP($A9,'startovní listina_vysledky vse'!$A$6:$O$91,13,0)</f>
        <v>70.32</v>
      </c>
      <c r="J9" s="83">
        <f>I9*1.5</f>
        <v>105.47999999999999</v>
      </c>
      <c r="K9" s="163">
        <f>C9+F9+G9+H9+J9</f>
        <v>503.65999999999997</v>
      </c>
      <c r="L9" s="209"/>
      <c r="M9" s="218"/>
      <c r="N9" s="205"/>
      <c r="Q9">
        <v>1434.2399999999998</v>
      </c>
    </row>
    <row r="10" spans="1:17" ht="19.5" customHeight="1">
      <c r="A10" s="67">
        <v>66</v>
      </c>
      <c r="B10" s="68" t="str">
        <f>VLOOKUP($A10,'startovní listina_vysledky vse'!$A$6:$O$91,2,0)</f>
        <v>Zemánková Veronika, Ing.</v>
      </c>
      <c r="C10" s="77">
        <f>VLOOKUP($A10,'startovní listina_vysledky vse'!$A$6:$O$91,7,0)</f>
        <v>100</v>
      </c>
      <c r="D10" s="78">
        <f>VLOOKUP($A10,'startovní listina_vysledky vse'!$A$6:$O$91,8,0)</f>
        <v>37.2</v>
      </c>
      <c r="E10" s="78">
        <f>VLOOKUP($A10,'startovní listina_vysledky vse'!$A$6:$O$91,9,0)</f>
        <v>39.1</v>
      </c>
      <c r="F10" s="79">
        <f aca="true" t="shared" si="0" ref="F10:F24">D10+E10</f>
        <v>76.30000000000001</v>
      </c>
      <c r="G10" s="77">
        <f>VLOOKUP($A10,'startovní listina_vysledky vse'!$A$6:$O$91,11,0)</f>
        <v>94</v>
      </c>
      <c r="H10" s="77">
        <f>VLOOKUP($A10,'startovní listina_vysledky vse'!$A$6:$O$91,12,0)</f>
        <v>60</v>
      </c>
      <c r="I10" s="77">
        <f>VLOOKUP($A10,'startovní listina_vysledky vse'!$A$6:$O$91,13,0)</f>
        <v>54.8</v>
      </c>
      <c r="J10" s="79">
        <f aca="true" t="shared" si="1" ref="J10:J24">I10*1.5</f>
        <v>82.19999999999999</v>
      </c>
      <c r="K10" s="79">
        <f aca="true" t="shared" si="2" ref="K10:K24">C10+F10+G10+H10+J10</f>
        <v>412.5</v>
      </c>
      <c r="L10" s="210">
        <f>K10+K11+K12</f>
        <v>1419.725</v>
      </c>
      <c r="M10" s="219">
        <v>2</v>
      </c>
      <c r="N10" s="205">
        <f>L10</f>
        <v>1419.725</v>
      </c>
      <c r="Q10">
        <v>1419.725</v>
      </c>
    </row>
    <row r="11" spans="1:17" ht="19.5" customHeight="1">
      <c r="A11" s="154">
        <v>73</v>
      </c>
      <c r="B11" s="68" t="str">
        <f>VLOOKUP($A11,'startovní listina_vysledky vse'!$A$6:$O$91,2,0)</f>
        <v>Targoš Wlodimir</v>
      </c>
      <c r="C11" s="77">
        <f>VLOOKUP($A11,'startovní listina_vysledky vse'!$A$6:$O$91,7,0)</f>
        <v>100</v>
      </c>
      <c r="D11" s="78">
        <f>VLOOKUP($A11,'startovní listina_vysledky vse'!$A$6:$O$91,8,0)</f>
        <v>55.15</v>
      </c>
      <c r="E11" s="78">
        <f>VLOOKUP($A11,'startovní listina_vysledky vse'!$A$6:$O$91,9,0)</f>
        <v>58.6</v>
      </c>
      <c r="F11" s="79">
        <f>D11+E11</f>
        <v>113.75</v>
      </c>
      <c r="G11" s="77">
        <f>VLOOKUP($A11,'startovní listina_vysledky vse'!$A$6:$O$91,11,0)</f>
        <v>86</v>
      </c>
      <c r="H11" s="77">
        <f>VLOOKUP($A11,'startovní listina_vysledky vse'!$A$6:$O$91,12,0)</f>
        <v>90</v>
      </c>
      <c r="I11" s="77">
        <f>VLOOKUP($A11,'startovní listina_vysledky vse'!$A$6:$O$91,13,0)</f>
        <v>74.24</v>
      </c>
      <c r="J11" s="79">
        <f>I11*1.5</f>
        <v>111.35999999999999</v>
      </c>
      <c r="K11" s="79">
        <f>C11+F11+G11+H11+J11</f>
        <v>501.11</v>
      </c>
      <c r="L11" s="210"/>
      <c r="M11" s="219"/>
      <c r="N11" s="205"/>
      <c r="Q11">
        <v>1416.875</v>
      </c>
    </row>
    <row r="12" spans="1:17" ht="19.5" customHeight="1" thickBot="1">
      <c r="A12" s="73">
        <v>26</v>
      </c>
      <c r="B12" s="94" t="str">
        <f>VLOOKUP($A12,'startovní listina_vysledky vse'!$A$6:$O$91,2,0)</f>
        <v>Bombera Jan</v>
      </c>
      <c r="C12" s="81">
        <f>VLOOKUP($A12,'startovní listina_vysledky vse'!$A$6:$O$91,7,0)</f>
        <v>100</v>
      </c>
      <c r="D12" s="82">
        <f>VLOOKUP($A12,'startovní listina_vysledky vse'!$A$6:$O$91,8,0)</f>
        <v>58.46</v>
      </c>
      <c r="E12" s="82">
        <f>VLOOKUP($A12,'startovní listina_vysledky vse'!$A$6:$O$91,9,0)</f>
        <v>56.04</v>
      </c>
      <c r="F12" s="83">
        <f t="shared" si="0"/>
        <v>114.5</v>
      </c>
      <c r="G12" s="81">
        <f>VLOOKUP($A12,'startovní listina_vysledky vse'!$A$6:$O$91,11,0)</f>
        <v>88</v>
      </c>
      <c r="H12" s="81">
        <f>VLOOKUP($A12,'startovní listina_vysledky vse'!$A$6:$O$91,12,0)</f>
        <v>95</v>
      </c>
      <c r="I12" s="81">
        <f>VLOOKUP($A12,'startovní listina_vysledky vse'!$A$6:$O$91,13,0)</f>
        <v>72.41</v>
      </c>
      <c r="J12" s="83">
        <f t="shared" si="1"/>
        <v>108.615</v>
      </c>
      <c r="K12" s="83">
        <f t="shared" si="2"/>
        <v>506.115</v>
      </c>
      <c r="L12" s="209"/>
      <c r="M12" s="218"/>
      <c r="N12" s="205"/>
      <c r="Q12">
        <v>1380.87</v>
      </c>
    </row>
    <row r="13" spans="1:17" ht="19.5" customHeight="1">
      <c r="A13" s="67">
        <v>52</v>
      </c>
      <c r="B13" s="68" t="str">
        <f>VLOOKUP($A13,'startovní listina_vysledky vse'!$A$6:$O$91,2,0)</f>
        <v>Kepáková Lucie</v>
      </c>
      <c r="C13" s="77">
        <f>VLOOKUP($A13,'startovní listina_vysledky vse'!$A$6:$O$91,7,0)</f>
        <v>100</v>
      </c>
      <c r="D13" s="78">
        <f>VLOOKUP($A13,'startovní listina_vysledky vse'!$A$6:$O$91,8,0)</f>
        <v>42.67</v>
      </c>
      <c r="E13" s="78">
        <f>VLOOKUP($A13,'startovní listina_vysledky vse'!$A$6:$O$91,9,0)</f>
        <v>44.7</v>
      </c>
      <c r="F13" s="79">
        <f t="shared" si="0"/>
        <v>87.37</v>
      </c>
      <c r="G13" s="77">
        <f>VLOOKUP($A13,'startovní listina_vysledky vse'!$A$6:$O$91,11,0)</f>
        <v>90</v>
      </c>
      <c r="H13" s="77">
        <f>VLOOKUP($A13,'startovní listina_vysledky vse'!$A$6:$O$91,12,0)</f>
        <v>80</v>
      </c>
      <c r="I13" s="77">
        <f>VLOOKUP($A13,'startovní listina_vysledky vse'!$A$6:$O$91,13,0)</f>
        <v>64.34</v>
      </c>
      <c r="J13" s="79">
        <f t="shared" si="1"/>
        <v>96.51</v>
      </c>
      <c r="K13" s="79">
        <f t="shared" si="2"/>
        <v>453.88</v>
      </c>
      <c r="L13" s="210">
        <f>K13+K14+K15</f>
        <v>1416.875</v>
      </c>
      <c r="M13" s="219">
        <v>3</v>
      </c>
      <c r="N13" s="205">
        <f>L13</f>
        <v>1416.875</v>
      </c>
      <c r="Q13">
        <v>1279.645</v>
      </c>
    </row>
    <row r="14" spans="1:17" ht="19.5" customHeight="1">
      <c r="A14" s="154">
        <v>7</v>
      </c>
      <c r="B14" s="68" t="str">
        <f>VLOOKUP($A14,'startovní listina_vysledky vse'!$A$6:$O$91,2,0)</f>
        <v>Hynek David</v>
      </c>
      <c r="C14" s="77">
        <f>VLOOKUP($A14,'startovní listina_vysledky vse'!$A$6:$O$91,7,0)</f>
        <v>95</v>
      </c>
      <c r="D14" s="78">
        <f>VLOOKUP($A14,'startovní listina_vysledky vse'!$A$6:$O$91,8,0)</f>
        <v>51.42</v>
      </c>
      <c r="E14" s="78">
        <f>VLOOKUP($A14,'startovní listina_vysledky vse'!$A$6:$O$91,9,0)</f>
        <v>51.24</v>
      </c>
      <c r="F14" s="79">
        <f>D14+E14</f>
        <v>102.66</v>
      </c>
      <c r="G14" s="77">
        <f>VLOOKUP($A14,'startovní listina_vysledky vse'!$A$6:$O$91,11,0)</f>
        <v>94</v>
      </c>
      <c r="H14" s="77">
        <f>VLOOKUP($A14,'startovní listina_vysledky vse'!$A$6:$O$91,12,0)</f>
        <v>75</v>
      </c>
      <c r="I14" s="77">
        <f>VLOOKUP($A14,'startovní listina_vysledky vse'!$A$6:$O$91,13,0)</f>
        <v>68.53</v>
      </c>
      <c r="J14" s="79">
        <f>I14*1.5</f>
        <v>102.795</v>
      </c>
      <c r="K14" s="79">
        <f>C14+F14+G14+H14+J14</f>
        <v>469.455</v>
      </c>
      <c r="L14" s="210"/>
      <c r="M14" s="219"/>
      <c r="N14" s="205"/>
      <c r="Q14">
        <v>1267.0500000000002</v>
      </c>
    </row>
    <row r="15" spans="1:14" ht="19.5" customHeight="1" thickBot="1">
      <c r="A15" s="73">
        <v>23</v>
      </c>
      <c r="B15" s="94" t="str">
        <f>VLOOKUP($A15,'startovní listina_vysledky vse'!$A$6:$O$91,2,0)</f>
        <v>Lexa Tomáš</v>
      </c>
      <c r="C15" s="81">
        <f>VLOOKUP($A15,'startovní listina_vysledky vse'!$A$6:$O$91,7,0)</f>
        <v>95</v>
      </c>
      <c r="D15" s="82">
        <f>VLOOKUP($A15,'startovní listina_vysledky vse'!$A$6:$O$91,8,0)</f>
        <v>57.8</v>
      </c>
      <c r="E15" s="82">
        <f>VLOOKUP($A15,'startovní listina_vysledky vse'!$A$6:$O$91,9,0)</f>
        <v>58.26</v>
      </c>
      <c r="F15" s="83">
        <f t="shared" si="0"/>
        <v>116.06</v>
      </c>
      <c r="G15" s="81">
        <f>VLOOKUP($A15,'startovní listina_vysledky vse'!$A$6:$O$91,11,0)</f>
        <v>96</v>
      </c>
      <c r="H15" s="81">
        <f>VLOOKUP($A15,'startovní listina_vysledky vse'!$A$6:$O$91,12,0)</f>
        <v>90</v>
      </c>
      <c r="I15" s="81">
        <f>VLOOKUP($A15,'startovní listina_vysledky vse'!$A$6:$O$91,13,0)</f>
        <v>64.32</v>
      </c>
      <c r="J15" s="83">
        <f t="shared" si="1"/>
        <v>96.47999999999999</v>
      </c>
      <c r="K15" s="83">
        <f t="shared" si="2"/>
        <v>493.53999999999996</v>
      </c>
      <c r="L15" s="209"/>
      <c r="M15" s="218"/>
      <c r="N15" s="205"/>
    </row>
    <row r="16" spans="1:14" ht="19.5" customHeight="1">
      <c r="A16" s="67">
        <v>62</v>
      </c>
      <c r="B16" s="68" t="str">
        <f>VLOOKUP($A16,'startovní listina_vysledky vse'!$A$6:$O$91,2,0)</f>
        <v>Petrů Jana</v>
      </c>
      <c r="C16" s="77">
        <f>VLOOKUP($A16,'startovní listina_vysledky vse'!$A$6:$O$91,7,0)</f>
        <v>80</v>
      </c>
      <c r="D16" s="78">
        <f>VLOOKUP($A16,'startovní listina_vysledky vse'!$A$6:$O$91,8,0)</f>
        <v>46.13</v>
      </c>
      <c r="E16" s="78">
        <f>VLOOKUP($A16,'startovní listina_vysledky vse'!$A$6:$O$91,9,0)</f>
        <v>46.72</v>
      </c>
      <c r="F16" s="79">
        <f t="shared" si="0"/>
        <v>92.85</v>
      </c>
      <c r="G16" s="77">
        <f>VLOOKUP($A16,'startovní listina_vysledky vse'!$A$6:$O$91,11,0)</f>
        <v>72</v>
      </c>
      <c r="H16" s="77">
        <f>VLOOKUP($A16,'startovní listina_vysledky vse'!$A$6:$O$91,12,0)</f>
        <v>80</v>
      </c>
      <c r="I16" s="77">
        <f>VLOOKUP($A16,'startovní listina_vysledky vse'!$A$6:$O$91,13,0)</f>
        <v>50</v>
      </c>
      <c r="J16" s="79">
        <f t="shared" si="1"/>
        <v>75</v>
      </c>
      <c r="K16" s="79">
        <f t="shared" si="2"/>
        <v>399.85</v>
      </c>
      <c r="L16" s="210">
        <f>K16+K17+K18</f>
        <v>1380.87</v>
      </c>
      <c r="M16" s="219">
        <v>4</v>
      </c>
      <c r="N16" s="205">
        <f>L16</f>
        <v>1380.87</v>
      </c>
    </row>
    <row r="17" spans="1:14" ht="19.5" customHeight="1">
      <c r="A17" s="154">
        <v>33</v>
      </c>
      <c r="B17" s="68" t="str">
        <f>VLOOKUP($A17,'startovní listina_vysledky vse'!$A$6:$O$91,2,0)</f>
        <v>Weitz Jan</v>
      </c>
      <c r="C17" s="77">
        <f>VLOOKUP($A17,'startovní listina_vysledky vse'!$A$6:$O$91,7,0)</f>
        <v>85</v>
      </c>
      <c r="D17" s="78">
        <f>VLOOKUP($A17,'startovní listina_vysledky vse'!$A$6:$O$91,8,0)</f>
        <v>56.56</v>
      </c>
      <c r="E17" s="78">
        <f>VLOOKUP($A17,'startovní listina_vysledky vse'!$A$6:$O$91,9,0)</f>
        <v>55.6</v>
      </c>
      <c r="F17" s="79">
        <f>D17+E17</f>
        <v>112.16</v>
      </c>
      <c r="G17" s="77">
        <f>VLOOKUP($A17,'startovní listina_vysledky vse'!$A$6:$O$91,11,0)</f>
        <v>94</v>
      </c>
      <c r="H17" s="77">
        <f>VLOOKUP($A17,'startovní listina_vysledky vse'!$A$6:$O$91,12,0)</f>
        <v>95</v>
      </c>
      <c r="I17" s="77">
        <f>VLOOKUP($A17,'startovní listina_vysledky vse'!$A$6:$O$91,13,0)</f>
        <v>74.38</v>
      </c>
      <c r="J17" s="79">
        <f>I17*1.5</f>
        <v>111.57</v>
      </c>
      <c r="K17" s="79">
        <f>C17+F17+G17+H17+J17</f>
        <v>497.72999999999996</v>
      </c>
      <c r="L17" s="210"/>
      <c r="M17" s="219"/>
      <c r="N17" s="205"/>
    </row>
    <row r="18" spans="1:14" ht="19.5" customHeight="1" thickBot="1">
      <c r="A18" s="73">
        <v>37</v>
      </c>
      <c r="B18" s="94" t="str">
        <f>VLOOKUP($A18,'startovní listina_vysledky vse'!$A$6:$O$91,2,0)</f>
        <v>Popelka David, Ing.</v>
      </c>
      <c r="C18" s="81">
        <f>VLOOKUP($A18,'startovní listina_vysledky vse'!$A$6:$O$91,7,0)</f>
        <v>90</v>
      </c>
      <c r="D18" s="82">
        <f>VLOOKUP($A18,'startovní listina_vysledky vse'!$A$6:$O$91,8,0)</f>
        <v>52.06</v>
      </c>
      <c r="E18" s="82">
        <f>VLOOKUP($A18,'startovní listina_vysledky vse'!$A$6:$O$91,9,0)</f>
        <v>51.9</v>
      </c>
      <c r="F18" s="83">
        <f t="shared" si="0"/>
        <v>103.96000000000001</v>
      </c>
      <c r="G18" s="81">
        <f>VLOOKUP($A18,'startovní listina_vysledky vse'!$A$6:$O$91,11,0)</f>
        <v>92</v>
      </c>
      <c r="H18" s="81">
        <f>VLOOKUP($A18,'startovní listina_vysledky vse'!$A$6:$O$91,12,0)</f>
        <v>95</v>
      </c>
      <c r="I18" s="81">
        <f>VLOOKUP($A18,'startovní listina_vysledky vse'!$A$6:$O$91,13,0)</f>
        <v>68.22</v>
      </c>
      <c r="J18" s="83">
        <f t="shared" si="1"/>
        <v>102.33</v>
      </c>
      <c r="K18" s="83">
        <f t="shared" si="2"/>
        <v>483.29</v>
      </c>
      <c r="L18" s="209"/>
      <c r="M18" s="218"/>
      <c r="N18" s="205"/>
    </row>
    <row r="19" spans="1:14" ht="19.5" customHeight="1">
      <c r="A19" s="67">
        <v>43</v>
      </c>
      <c r="B19" s="109" t="str">
        <f>VLOOKUP($A19,'startovní listina_vysledky vse'!$A$6:$O$91,2,0)</f>
        <v>Ungrová Amálka</v>
      </c>
      <c r="C19" s="77">
        <f>VLOOKUP($A19,'startovní listina_vysledky vse'!$A$6:$O$91,7,0)</f>
        <v>75</v>
      </c>
      <c r="D19" s="78">
        <f>VLOOKUP($A19,'startovní listina_vysledky vse'!$A$6:$O$91,8,0)</f>
        <v>27.68</v>
      </c>
      <c r="E19" s="78">
        <f>VLOOKUP($A19,'startovní listina_vysledky vse'!$A$6:$O$91,9,0)</f>
        <v>28.06</v>
      </c>
      <c r="F19" s="79">
        <f t="shared" si="0"/>
        <v>55.739999999999995</v>
      </c>
      <c r="G19" s="77">
        <f>VLOOKUP($A19,'startovní listina_vysledky vse'!$A$6:$O$91,11,0)</f>
        <v>74</v>
      </c>
      <c r="H19" s="77">
        <f>VLOOKUP($A19,'startovní listina_vysledky vse'!$A$6:$O$91,12,0)</f>
        <v>50</v>
      </c>
      <c r="I19" s="77">
        <f>VLOOKUP($A19,'startovní listina_vysledky vse'!$A$6:$O$91,13,0)</f>
        <v>36.14</v>
      </c>
      <c r="J19" s="79">
        <f t="shared" si="1"/>
        <v>54.21</v>
      </c>
      <c r="K19" s="79">
        <f t="shared" si="2"/>
        <v>308.95</v>
      </c>
      <c r="L19" s="210">
        <f>K19+K20+K21</f>
        <v>1279.645</v>
      </c>
      <c r="M19" s="219">
        <v>5</v>
      </c>
      <c r="N19" s="205">
        <f>L19</f>
        <v>1279.645</v>
      </c>
    </row>
    <row r="20" spans="1:14" ht="19.5" customHeight="1">
      <c r="A20" s="114">
        <v>36</v>
      </c>
      <c r="B20" s="109" t="str">
        <f>VLOOKUP($A20,'startovní listina_vysledky vse'!$A$6:$O$91,2,0)</f>
        <v>Vaculík Filip</v>
      </c>
      <c r="C20" s="77">
        <f>VLOOKUP($A20,'startovní listina_vysledky vse'!$A$6:$O$91,7,0)</f>
        <v>90</v>
      </c>
      <c r="D20" s="78">
        <f>VLOOKUP($A20,'startovní listina_vysledky vse'!$A$6:$O$91,8,0)</f>
        <v>53.1</v>
      </c>
      <c r="E20" s="78">
        <f>VLOOKUP($A20,'startovní listina_vysledky vse'!$A$6:$O$91,9,0)</f>
        <v>50.62</v>
      </c>
      <c r="F20" s="79">
        <f>D20+E20</f>
        <v>103.72</v>
      </c>
      <c r="G20" s="77">
        <f>VLOOKUP($A20,'startovní listina_vysledky vse'!$A$6:$O$91,11,0)</f>
        <v>96</v>
      </c>
      <c r="H20" s="77">
        <f>VLOOKUP($A20,'startovní listina_vysledky vse'!$A$6:$O$91,12,0)</f>
        <v>90</v>
      </c>
      <c r="I20" s="77">
        <f>VLOOKUP($A20,'startovní listina_vysledky vse'!$A$6:$O$91,13,0)</f>
        <v>72.54</v>
      </c>
      <c r="J20" s="79">
        <f>I20*1.5</f>
        <v>108.81</v>
      </c>
      <c r="K20" s="79">
        <f>C20+F20+G20+H20+J20</f>
        <v>488.53000000000003</v>
      </c>
      <c r="L20" s="210"/>
      <c r="M20" s="219"/>
      <c r="N20" s="205"/>
    </row>
    <row r="21" spans="1:14" ht="19.5" customHeight="1" thickBot="1">
      <c r="A21" s="73">
        <v>34</v>
      </c>
      <c r="B21" s="94" t="str">
        <f>VLOOKUP($A21,'startovní listina_vysledky vse'!$A$6:$O$91,2,0)</f>
        <v>Hnízdil Michael</v>
      </c>
      <c r="C21" s="81">
        <f>VLOOKUP($A21,'startovní listina_vysledky vse'!$A$6:$O$91,7,0)</f>
        <v>100</v>
      </c>
      <c r="D21" s="82">
        <f>VLOOKUP($A21,'startovní listina_vysledky vse'!$A$6:$O$91,8,0)</f>
        <v>54.16</v>
      </c>
      <c r="E21" s="82">
        <f>VLOOKUP($A21,'startovní listina_vysledky vse'!$A$6:$O$91,9,0)</f>
        <v>53.18</v>
      </c>
      <c r="F21" s="83">
        <f t="shared" si="0"/>
        <v>107.34</v>
      </c>
      <c r="G21" s="81">
        <f>VLOOKUP($A21,'startovní listina_vysledky vse'!$A$6:$O$91,11,0)</f>
        <v>94</v>
      </c>
      <c r="H21" s="81">
        <f>VLOOKUP($A21,'startovní listina_vysledky vse'!$A$6:$O$91,12,0)</f>
        <v>75</v>
      </c>
      <c r="I21" s="81">
        <f>VLOOKUP($A21,'startovní listina_vysledky vse'!$A$6:$O$91,13,0)</f>
        <v>70.55</v>
      </c>
      <c r="J21" s="83">
        <f t="shared" si="1"/>
        <v>105.82499999999999</v>
      </c>
      <c r="K21" s="83">
        <f t="shared" si="2"/>
        <v>482.165</v>
      </c>
      <c r="L21" s="209"/>
      <c r="M21" s="218"/>
      <c r="N21" s="205"/>
    </row>
    <row r="22" spans="1:14" ht="19.5" customHeight="1" thickBot="1">
      <c r="A22" s="67">
        <v>44</v>
      </c>
      <c r="B22" s="109" t="str">
        <f>VLOOKUP($A22,'startovní listina_vysledky vse'!$A$6:$O$91,2,0)</f>
        <v>Roblová Kateřina</v>
      </c>
      <c r="C22" s="77">
        <f>VLOOKUP($A22,'startovní listina_vysledky vse'!$A$6:$O$91,7,0)</f>
        <v>80</v>
      </c>
      <c r="D22" s="78">
        <f>VLOOKUP($A22,'startovní listina_vysledky vse'!$A$6:$O$91,8,0)</f>
        <v>38.94</v>
      </c>
      <c r="E22" s="78">
        <f>VLOOKUP($A22,'startovní listina_vysledky vse'!$A$6:$O$91,9,0)</f>
        <v>42.9</v>
      </c>
      <c r="F22" s="79">
        <f t="shared" si="0"/>
        <v>81.84</v>
      </c>
      <c r="G22" s="77">
        <f>VLOOKUP($A22,'startovní listina_vysledky vse'!$A$6:$O$91,11,0)</f>
        <v>70</v>
      </c>
      <c r="H22" s="77">
        <f>VLOOKUP($A22,'startovní listina_vysledky vse'!$A$6:$O$91,12,0)</f>
        <v>65</v>
      </c>
      <c r="I22" s="77">
        <f>VLOOKUP($A22,'startovní listina_vysledky vse'!$A$6:$O$91,13,0)</f>
        <v>61.42</v>
      </c>
      <c r="J22" s="79">
        <f t="shared" si="1"/>
        <v>92.13</v>
      </c>
      <c r="K22" s="79">
        <f t="shared" si="2"/>
        <v>388.97</v>
      </c>
      <c r="L22" s="210">
        <f>K22+K23+K24</f>
        <v>1267.0500000000002</v>
      </c>
      <c r="M22" s="219">
        <v>6</v>
      </c>
      <c r="N22" s="205">
        <f>L22</f>
        <v>1267.0500000000002</v>
      </c>
    </row>
    <row r="23" spans="1:14" ht="19.5" customHeight="1">
      <c r="A23" s="114">
        <v>38</v>
      </c>
      <c r="B23" s="118" t="str">
        <f>VLOOKUP($A23,'startovní listina_vysledky vse'!$A$6:$O$91,2,0)</f>
        <v>Marek Jiří</v>
      </c>
      <c r="C23" s="119">
        <f>VLOOKUP($A23,'startovní listina_vysledky vse'!$A$6:$O$91,7,0)</f>
        <v>90</v>
      </c>
      <c r="D23" s="120">
        <f>VLOOKUP($A23,'startovní listina_vysledky vse'!$A$6:$O$91,8,0)</f>
        <v>56.3</v>
      </c>
      <c r="E23" s="120">
        <f>VLOOKUP($A23,'startovní listina_vysledky vse'!$A$6:$O$91,9,0)</f>
        <v>53.88</v>
      </c>
      <c r="F23" s="121">
        <f>D23+E23</f>
        <v>110.18</v>
      </c>
      <c r="G23" s="119">
        <f>VLOOKUP($A23,'startovní listina_vysledky vse'!$A$6:$O$91,11,0)</f>
        <v>96</v>
      </c>
      <c r="H23" s="119">
        <f>VLOOKUP($A23,'startovní listina_vysledky vse'!$A$6:$O$91,12,0)</f>
        <v>95</v>
      </c>
      <c r="I23" s="119">
        <f>VLOOKUP($A23,'startovní listina_vysledky vse'!$A$6:$O$91,13,0)</f>
        <v>0</v>
      </c>
      <c r="J23" s="121">
        <f>I23*1.5</f>
        <v>0</v>
      </c>
      <c r="K23" s="121">
        <f>C23+F23+G23+H23+J23</f>
        <v>391.18</v>
      </c>
      <c r="L23" s="210"/>
      <c r="M23" s="219"/>
      <c r="N23" s="205"/>
    </row>
    <row r="24" spans="1:14" ht="19.5" customHeight="1" thickBot="1">
      <c r="A24" s="73">
        <v>39</v>
      </c>
      <c r="B24" s="94" t="str">
        <f>VLOOKUP($A24,'startovní listina_vysledky vse'!$A$6:$O$91,2,0)</f>
        <v>Buřič Tomáš</v>
      </c>
      <c r="C24" s="81">
        <f>VLOOKUP($A24,'startovní listina_vysledky vse'!$A$6:$O$91,7,0)</f>
        <v>100</v>
      </c>
      <c r="D24" s="82">
        <f>VLOOKUP($A24,'startovní listina_vysledky vse'!$A$6:$O$91,8,0)</f>
        <v>55.02</v>
      </c>
      <c r="E24" s="82">
        <f>VLOOKUP($A24,'startovní listina_vysledky vse'!$A$6:$O$91,9,0)</f>
        <v>55.65</v>
      </c>
      <c r="F24" s="83">
        <f t="shared" si="0"/>
        <v>110.67</v>
      </c>
      <c r="G24" s="81">
        <f>VLOOKUP($A24,'startovní listina_vysledky vse'!$A$6:$O$91,11,0)</f>
        <v>88</v>
      </c>
      <c r="H24" s="81">
        <f>VLOOKUP($A24,'startovní listina_vysledky vse'!$A$6:$O$91,12,0)</f>
        <v>85</v>
      </c>
      <c r="I24" s="81">
        <f>VLOOKUP($A24,'startovní listina_vysledky vse'!$A$6:$O$91,13,0)</f>
        <v>68.82</v>
      </c>
      <c r="J24" s="83">
        <f t="shared" si="1"/>
        <v>103.22999999999999</v>
      </c>
      <c r="K24" s="83">
        <f t="shared" si="2"/>
        <v>486.9</v>
      </c>
      <c r="L24" s="209"/>
      <c r="M24" s="218"/>
      <c r="N24" s="205"/>
    </row>
  </sheetData>
  <sheetProtection/>
  <autoFilter ref="Q8:Q14">
    <sortState ref="Q9:Q24">
      <sortCondition descending="1" sortBy="value" ref="Q9:Q24"/>
    </sortState>
  </autoFilter>
  <mergeCells count="30">
    <mergeCell ref="L22:L24"/>
    <mergeCell ref="M22:M24"/>
    <mergeCell ref="N22:N24"/>
    <mergeCell ref="L16:L18"/>
    <mergeCell ref="M16:M18"/>
    <mergeCell ref="N16:N18"/>
    <mergeCell ref="L19:L21"/>
    <mergeCell ref="M19:M21"/>
    <mergeCell ref="N19:N21"/>
    <mergeCell ref="L10:L12"/>
    <mergeCell ref="M10:M12"/>
    <mergeCell ref="N10:N12"/>
    <mergeCell ref="L13:L15"/>
    <mergeCell ref="M13:M15"/>
    <mergeCell ref="N13:N15"/>
    <mergeCell ref="N7:N9"/>
    <mergeCell ref="A2:M2"/>
    <mergeCell ref="A3:M3"/>
    <mergeCell ref="A5:A6"/>
    <mergeCell ref="B5:B6"/>
    <mergeCell ref="C5:C6"/>
    <mergeCell ref="D5:F5"/>
    <mergeCell ref="G5:G6"/>
    <mergeCell ref="H5:H6"/>
    <mergeCell ref="I5:J5"/>
    <mergeCell ref="K5:K6"/>
    <mergeCell ref="L5:L6"/>
    <mergeCell ref="M5:M6"/>
    <mergeCell ref="L7:L9"/>
    <mergeCell ref="M7:M9"/>
  </mergeCells>
  <conditionalFormatting sqref="N5:N24">
    <cfRule type="dataBar" priority="8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{23220ca0-007c-4d2c-a98a-f9ed17c56128}</x14:id>
        </ext>
      </extLst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  <colBreaks count="1" manualBreakCount="1">
    <brk id="13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220ca0-007c-4d2c-a98a-f9ed17c561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N5:N24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Přepechal</dc:creator>
  <cp:keywords/>
  <dc:description/>
  <cp:lastModifiedBy>P.Hnízdilová</cp:lastModifiedBy>
  <cp:lastPrinted>2018-10-13T14:48:11Z</cp:lastPrinted>
  <dcterms:created xsi:type="dcterms:W3CDTF">2013-03-12T08:40:17Z</dcterms:created>
  <dcterms:modified xsi:type="dcterms:W3CDTF">2018-10-15T05:47:31Z</dcterms:modified>
  <cp:category/>
  <cp:version/>
  <cp:contentType/>
  <cp:contentStatus/>
</cp:coreProperties>
</file>