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270" windowHeight="12795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state="hidden" r:id="rId6"/>
  </sheets>
  <definedNames>
    <definedName name="_xlnm._FilterDatabase" localSheetId="1" hidden="1">'Výsledková listina'!$A$8:$S$93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závod'!$A$1:$AE$18</definedName>
    <definedName name="_xlnm.Print_Area" localSheetId="3">'2. závod'!$A$1:$AE$18</definedName>
    <definedName name="_xlnm.Print_Area" localSheetId="4">'Graf '!$A$1:$AC$87</definedName>
    <definedName name="_xlnm.Print_Area" localSheetId="1">'Výsledková listina'!$A$1:$P$78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<sst xmlns="http://schemas.openxmlformats.org/spreadsheetml/2006/main" count="666" uniqueCount="181">
  <si>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</si>
  <si>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</si>
  <si>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</si>
  <si>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</si>
  <si>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</si>
  <si>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</si>
  <si>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</si>
  <si>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</si>
  <si>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</si>
  <si>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</si>
  <si>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</si>
  <si>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</si>
  <si>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</si>
  <si>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</si>
  <si>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</si>
  <si>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</si>
  <si>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</si>
  <si>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</si>
  <si>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</si>
  <si>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</si>
  <si>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</si>
  <si>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</si>
  <si>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</si>
  <si>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</si>
  <si>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</si>
  <si>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</si>
  <si>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</si>
  <si>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</si>
  <si>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</si>
  <si>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</si>
  <si>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</si>
  <si>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</si>
  <si>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</si>
  <si>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</si>
  <si>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</si>
  <si>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</si>
  <si>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</si>
  <si>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</si>
  <si>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</si>
  <si>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</si>
  <si>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</si>
  <si>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</si>
  <si>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</si>
  <si>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</si>
  <si>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</si>
  <si>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</si>
  <si>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</si>
  <si>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</si>
  <si>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</si>
  <si>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</si>
  <si>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</si>
  <si>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</si>
  <si>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</si>
  <si>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</si>
  <si>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</si>
  <si>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</si>
  <si>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</si>
  <si>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</si>
  <si>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</si>
  <si>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</si>
  <si>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</si>
  <si>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</si>
  <si>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</si>
  <si>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</si>
  <si>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</si>
  <si>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</si>
  <si>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</si>
  <si>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</si>
  <si>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</si>
  <si>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</si>
  <si>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</si>
  <si>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REG.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</si>
  <si>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</si>
  <si>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</si>
  <si>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</si>
  <si>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</si>
  <si>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</si>
  <si>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</si>
  <si>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</si>
  <si>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</si>
  <si>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</si>
  <si>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Liběchov</t>
  </si>
  <si>
    <t>náborový</t>
  </si>
  <si>
    <t>8-9.7 2017</t>
  </si>
  <si>
    <t>Karel Vildmon</t>
  </si>
  <si>
    <t>Rosťa Nerad</t>
  </si>
  <si>
    <t>Václav Kabourek</t>
  </si>
  <si>
    <t>Česká Kamenice</t>
  </si>
  <si>
    <t>Michal řehoř</t>
  </si>
  <si>
    <t>Zákupy</t>
  </si>
  <si>
    <t>Míra Matas</t>
  </si>
  <si>
    <t>Plzeň</t>
  </si>
  <si>
    <t>Jan Prepsl</t>
  </si>
  <si>
    <t>Praha</t>
  </si>
  <si>
    <t xml:space="preserve">Jan Douša </t>
  </si>
  <si>
    <t>Smečno</t>
  </si>
  <si>
    <t xml:space="preserve">Luboš Kuneš </t>
  </si>
  <si>
    <t>Křimice</t>
  </si>
  <si>
    <t>Marek Paulovič</t>
  </si>
  <si>
    <t>Třeboň</t>
  </si>
  <si>
    <t>Míra Tvarůžek</t>
  </si>
  <si>
    <t>Kladno</t>
  </si>
  <si>
    <t>Jura Šurgota</t>
  </si>
  <si>
    <t>Vlodinir Shershen</t>
  </si>
  <si>
    <t>Jiří Škába</t>
  </si>
  <si>
    <t>Čelákovice</t>
  </si>
  <si>
    <t>Miková Adéla</t>
  </si>
  <si>
    <t>Palo Matula</t>
  </si>
  <si>
    <t>Bratislava</t>
  </si>
  <si>
    <t>David Sigmund</t>
  </si>
  <si>
    <t>Litoměřice</t>
  </si>
  <si>
    <t>j</t>
  </si>
  <si>
    <t>Leibl Luděk</t>
  </si>
  <si>
    <t>Cepák Josef</t>
  </si>
  <si>
    <t>Špitálská Aneta</t>
  </si>
  <si>
    <t>Michal Zumr</t>
  </si>
  <si>
    <t>Lukáš Kapusta</t>
  </si>
  <si>
    <t>Václav Špitálský</t>
  </si>
  <si>
    <t>Karel Plzák</t>
  </si>
  <si>
    <t>Kameník Jiří</t>
  </si>
  <si>
    <t>Mladá Boleslav</t>
  </si>
  <si>
    <t>Sičák Pavel</t>
  </si>
  <si>
    <t>Starý Plev</t>
  </si>
  <si>
    <t>Bank Jan</t>
  </si>
  <si>
    <t>Český Štenberg</t>
  </si>
  <si>
    <t>Štětina Petr</t>
  </si>
  <si>
    <t>Pavel Velebný</t>
  </si>
  <si>
    <t>Holčák Radak</t>
  </si>
  <si>
    <t>Pha Barandov</t>
  </si>
  <si>
    <t>Hájek Ondej</t>
  </si>
  <si>
    <t>Pha 10</t>
  </si>
  <si>
    <t xml:space="preserve">Peterka Jaroslav  </t>
  </si>
  <si>
    <t>Petr Pluchta</t>
  </si>
  <si>
    <t>Landvojtovič Jan</t>
  </si>
  <si>
    <t>Smešno</t>
  </si>
  <si>
    <t>Jaroslav Konopásek</t>
  </si>
  <si>
    <t>Pet Staňek</t>
  </si>
  <si>
    <t>Karel Staněk</t>
  </si>
  <si>
    <t>Jan Staněk</t>
  </si>
  <si>
    <t>Dalibor Wúrz</t>
  </si>
  <si>
    <t>Neratovice</t>
  </si>
  <si>
    <t>Háje</t>
  </si>
  <si>
    <t>Černý Tomáš st</t>
  </si>
  <si>
    <t>Pietrzyk Piotr</t>
  </si>
  <si>
    <t>Branýs</t>
  </si>
  <si>
    <t>Horák Vladimír</t>
  </si>
  <si>
    <t>Hůrka</t>
  </si>
  <si>
    <t>Varga Ladislav</t>
  </si>
  <si>
    <t>Brandýs</t>
  </si>
  <si>
    <t>Petr Havlíček</t>
  </si>
  <si>
    <t>Kutná Hora</t>
  </si>
  <si>
    <t>Ludvík Jiří</t>
  </si>
  <si>
    <t>Poskočil Petr</t>
  </si>
  <si>
    <t>Dolní Bučice</t>
  </si>
  <si>
    <t>Tichý Rudolf</t>
  </si>
  <si>
    <t>Jirák Jan</t>
  </si>
  <si>
    <t>Volárna</t>
  </si>
  <si>
    <t>Roman Srb</t>
  </si>
  <si>
    <t>Vydra Filip</t>
  </si>
  <si>
    <t>Hejda Richard</t>
  </si>
  <si>
    <t>Vitásek Jií</t>
  </si>
  <si>
    <t>Loštice</t>
  </si>
  <si>
    <t>Pečta Radek</t>
  </si>
  <si>
    <t>Třebíč</t>
  </si>
  <si>
    <t>Tichý Jan</t>
  </si>
  <si>
    <t>Veltruby</t>
  </si>
  <si>
    <t>Jaroslav Podlaha</t>
  </si>
  <si>
    <t>Beroun</t>
  </si>
  <si>
    <t>Martin Hataš</t>
  </si>
  <si>
    <t>Jakub Nagy</t>
  </si>
  <si>
    <t>KLadno</t>
  </si>
  <si>
    <t>Meisner Jakub</t>
  </si>
  <si>
    <t>Ustí nad Labem</t>
  </si>
  <si>
    <t>b</t>
  </si>
  <si>
    <t>a</t>
  </si>
  <si>
    <t>c</t>
  </si>
  <si>
    <t>d</t>
  </si>
  <si>
    <t>XII ročník o pohár Kukajícíh vlků</t>
  </si>
  <si>
    <t>Kameník Jaroslav</t>
  </si>
  <si>
    <t>Adam Podlaha</t>
  </si>
  <si>
    <t>Černý tomáš ml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</si>
</sst>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vertical="center"/>
      <protection hidden="1" locked="0"/>
    </xf>
    <xf numFmtId="0" fontId="2" fillId="0" borderId="24" xfId="0" applyFont="1" applyBorder="1" applyAlignment="1" applyProtection="1">
      <alignment horizontal="center" vertical="center"/>
      <protection hidden="1" locked="0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 quotePrefix="1">
      <alignment vertical="center" wrapText="1"/>
      <protection hidden="1"/>
    </xf>
    <xf numFmtId="0" fontId="5" fillId="0" borderId="29" xfId="0" applyFont="1" applyBorder="1" applyAlignment="1" applyProtection="1" quotePrefix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 locked="0"/>
    </xf>
    <xf numFmtId="3" fontId="3" fillId="0" borderId="30" xfId="0" applyNumberFormat="1" applyFont="1" applyBorder="1" applyAlignment="1" applyProtection="1">
      <alignment horizontal="right" vertical="center" wrapText="1"/>
      <protection hidden="1"/>
    </xf>
    <xf numFmtId="3" fontId="3" fillId="0" borderId="24" xfId="0" applyNumberFormat="1" applyFont="1" applyBorder="1" applyAlignment="1" applyProtection="1">
      <alignment horizontal="right" vertical="center" wrapText="1"/>
      <protection hidden="1"/>
    </xf>
    <xf numFmtId="3" fontId="7" fillId="0" borderId="24" xfId="0" applyNumberFormat="1" applyFont="1" applyBorder="1" applyAlignment="1" applyProtection="1">
      <alignment/>
      <protection hidden="1" locked="0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 quotePrefix="1">
      <alignment horizontal="left" vertical="center" wrapText="1"/>
      <protection hidden="1"/>
    </xf>
    <xf numFmtId="0" fontId="3" fillId="0" borderId="22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2" fillId="0" borderId="36" xfId="0" applyFont="1" applyBorder="1" applyAlignment="1" applyProtection="1" quotePrefix="1">
      <alignment horizontal="center" vertical="center" wrapText="1"/>
      <protection hidden="1"/>
    </xf>
    <xf numFmtId="0" fontId="2" fillId="0" borderId="37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Alignment="1">
      <alignment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 wrapText="1"/>
      <protection hidden="1" locked="0"/>
    </xf>
    <xf numFmtId="0" fontId="3" fillId="0" borderId="24" xfId="0" applyFont="1" applyBorder="1" applyAlignment="1" applyProtection="1">
      <alignment/>
      <protection hidden="1"/>
    </xf>
    <xf numFmtId="0" fontId="3" fillId="0" borderId="24" xfId="0" applyFont="1" applyBorder="1" applyAlignment="1">
      <alignment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 quotePrefix="1">
      <alignment horizontal="center" vertical="center" wrapText="1"/>
      <protection hidden="1"/>
    </xf>
    <xf numFmtId="0" fontId="2" fillId="0" borderId="39" xfId="0" applyFont="1" applyBorder="1" applyAlignment="1" applyProtection="1" quotePrefix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2" fillId="0" borderId="0" xfId="0" applyFont="1" applyAlignment="1">
      <alignment/>
    </xf>
    <xf numFmtId="0" fontId="7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vertical="center"/>
      <protection hidden="1" locked="0"/>
    </xf>
    <xf numFmtId="0" fontId="2" fillId="0" borderId="39" xfId="0" applyFont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 locked="0"/>
    </xf>
    <xf numFmtId="0" fontId="0" fillId="0" borderId="21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left" vertical="center"/>
      <protection hidden="1" locked="0"/>
    </xf>
    <xf numFmtId="0" fontId="2" fillId="0" borderId="47" xfId="0" applyFont="1" applyFill="1" applyBorder="1" applyAlignment="1" applyProtection="1">
      <alignment vertical="center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2" fillId="0" borderId="23" xfId="0" applyFont="1" applyFill="1" applyBorder="1" applyAlignment="1" applyProtection="1">
      <alignment horizontal="left" vertical="center"/>
      <protection hidden="1" locked="0"/>
    </xf>
    <xf numFmtId="0" fontId="2" fillId="0" borderId="48" xfId="0" applyFont="1" applyFill="1" applyBorder="1" applyAlignment="1" applyProtection="1">
      <alignment horizontal="right" vertical="center"/>
      <protection hidden="1" locked="0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 locked="0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 locked="0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right" vertical="center"/>
      <protection hidden="1" locked="0"/>
    </xf>
    <xf numFmtId="0" fontId="2" fillId="0" borderId="24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 locked="0"/>
    </xf>
    <xf numFmtId="0" fontId="2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49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>
      <alignment vertical="top" wrapText="1"/>
    </xf>
    <xf numFmtId="0" fontId="2" fillId="0" borderId="13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15" fillId="0" borderId="24" xfId="0" applyFont="1" applyFill="1" applyBorder="1" applyAlignment="1">
      <alignment/>
    </xf>
    <xf numFmtId="0" fontId="0" fillId="0" borderId="24" xfId="0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vertical="center"/>
      <protection hidden="1"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 locked="0"/>
    </xf>
    <xf numFmtId="0" fontId="2" fillId="0" borderId="24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right" vertical="center"/>
      <protection hidden="1"/>
    </xf>
    <xf numFmtId="0" fontId="2" fillId="0" borderId="52" xfId="0" applyFont="1" applyBorder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43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/>
      <protection hidden="1" locked="0"/>
    </xf>
    <xf numFmtId="0" fontId="3" fillId="0" borderId="35" xfId="0" applyFont="1" applyBorder="1" applyAlignment="1" applyProtection="1">
      <alignment horizontal="center"/>
      <protection hidden="1" locked="0"/>
    </xf>
    <xf numFmtId="0" fontId="3" fillId="0" borderId="37" xfId="0" applyFont="1" applyBorder="1" applyAlignment="1" applyProtection="1">
      <alignment horizontal="center"/>
      <protection hidden="1" locked="0"/>
    </xf>
    <xf numFmtId="0" fontId="3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hidden="1" locked="0"/>
    </xf>
    <xf numFmtId="0" fontId="3" fillId="0" borderId="41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 locked="0"/>
    </xf>
    <xf numFmtId="0" fontId="2" fillId="0" borderId="68" xfId="0" applyFont="1" applyBorder="1" applyAlignment="1" applyProtection="1">
      <alignment horizontal="center" vertical="center" wrapText="1"/>
      <protection hidden="1" locked="0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center" vertical="center"/>
      <protection hidden="1" locked="0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7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 wrapText="1"/>
      <protection hidden="1" locked="0"/>
    </xf>
    <xf numFmtId="0" fontId="2" fillId="0" borderId="58" xfId="0" applyFont="1" applyFill="1" applyBorder="1" applyAlignment="1" applyProtection="1">
      <alignment horizontal="center" vertical="center" wrapText="1"/>
      <protection hidden="1" locked="0"/>
    </xf>
    <xf numFmtId="0" fontId="2" fillId="0" borderId="68" xfId="0" applyFont="1" applyFill="1" applyBorder="1" applyAlignment="1" applyProtection="1">
      <alignment horizontal="center" vertical="center" wrapText="1"/>
      <protection hidden="1" locked="0"/>
    </xf>
    <xf numFmtId="0" fontId="2" fillId="33" borderId="67" xfId="0" applyFont="1" applyFill="1" applyBorder="1" applyAlignment="1" applyProtection="1">
      <alignment horizontal="center" vertical="center" wrapText="1"/>
      <protection hidden="1" locked="0"/>
    </xf>
    <xf numFmtId="0" fontId="2" fillId="33" borderId="58" xfId="0" applyFont="1" applyFill="1" applyBorder="1" applyAlignment="1" applyProtection="1">
      <alignment horizontal="center" vertical="center" wrapText="1"/>
      <protection hidden="1" locked="0"/>
    </xf>
    <xf numFmtId="0" fontId="2" fillId="33" borderId="68" xfId="0" applyFont="1" applyFill="1" applyBorder="1" applyAlignment="1" applyProtection="1">
      <alignment horizontal="center" vertical="center" wrapText="1"/>
      <protection hidden="1" locked="0"/>
    </xf>
    <xf numFmtId="0" fontId="3" fillId="0" borderId="33" xfId="0" applyFont="1" applyFill="1" applyBorder="1" applyAlignment="1" applyProtection="1">
      <alignment horizontal="center" vertical="center"/>
      <protection hidden="1" locked="0"/>
    </xf>
    <xf numFmtId="0" fontId="3" fillId="0" borderId="41" xfId="0" applyFont="1" applyFill="1" applyBorder="1" applyAlignment="1" applyProtection="1">
      <alignment horizontal="center" vertical="center"/>
      <protection hidden="1" locked="0"/>
    </xf>
    <xf numFmtId="0" fontId="3" fillId="0" borderId="57" xfId="0" applyFont="1" applyFill="1" applyBorder="1" applyAlignment="1" applyProtection="1">
      <alignment horizontal="center" vertical="center"/>
      <protection hidden="1" locked="0"/>
    </xf>
    <xf numFmtId="0" fontId="3" fillId="0" borderId="34" xfId="0" applyFont="1" applyFill="1" applyBorder="1" applyAlignment="1" applyProtection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35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66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0"/>
        <c:axId val="28596117"/>
        <c:axId val="39199194"/>
      </c:barChart>
      <c:catAx>
        <c:axId val="28596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9199194"/>
        <c:crosses val="autoZero"/>
        <c:auto val="1"/>
        <c:lblOffset val="100"/>
        <c:tickLblSkip val="1"/>
        <c:noMultiLvlLbl val="0"/>
      </c:catAx>
      <c:valAx>
        <c:axId val="39199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85961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0925"/>
          <c:w val="0.875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64291363"/>
        <c:axId val="51999040"/>
      </c:barChart>
      <c:catAx>
        <c:axId val="6429136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1999040"/>
        <c:crosses val="autoZero"/>
        <c:auto val="1"/>
        <c:lblOffset val="100"/>
        <c:tickLblSkip val="1"/>
        <c:noMultiLvlLbl val="0"/>
      </c:catAx>
      <c:valAx>
        <c:axId val="519990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75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SheetLayoutView="100" zoomScalePageLayoutView="0" workbookViewId="0" topLeftCell="A1">
      <selection activeCell="I26" sqref="I2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1" t="s">
        <v>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3:7" ht="12.75">
      <c r="C2" s="182" t="s">
        <v>10</v>
      </c>
      <c r="D2" s="182"/>
      <c r="E2" s="154" t="s">
        <v>81</v>
      </c>
      <c r="G2" s="14" t="s">
        <v>177</v>
      </c>
    </row>
    <row r="3" spans="3:5" ht="12.75">
      <c r="C3" s="182" t="s">
        <v>11</v>
      </c>
      <c r="D3" s="182"/>
      <c r="E3" s="156" t="s">
        <v>82</v>
      </c>
    </row>
    <row r="4" spans="3:5" ht="12.75">
      <c r="C4" s="182" t="s">
        <v>34</v>
      </c>
      <c r="D4" s="182"/>
      <c r="E4" s="14" t="s">
        <v>83</v>
      </c>
    </row>
    <row r="5" spans="3:5" ht="15.75">
      <c r="C5" s="182" t="s">
        <v>78</v>
      </c>
      <c r="D5" s="182"/>
      <c r="E5" s="91"/>
    </row>
    <row r="6" spans="3:5" ht="15.75">
      <c r="C6" s="182" t="s">
        <v>35</v>
      </c>
      <c r="D6" s="182"/>
      <c r="E6" s="66" t="s">
        <v>84</v>
      </c>
    </row>
    <row r="7" spans="2:5" ht="12.75">
      <c r="B7" s="13"/>
      <c r="C7" s="175"/>
      <c r="D7" s="175"/>
      <c r="E7" s="175"/>
    </row>
    <row r="8" spans="1:14" ht="12.75" customHeight="1">
      <c r="A8" s="176" t="s">
        <v>30</v>
      </c>
      <c r="B8" s="176" t="s">
        <v>32</v>
      </c>
      <c r="C8" s="184" t="s">
        <v>36</v>
      </c>
      <c r="D8" s="185"/>
      <c r="E8" s="176" t="s">
        <v>39</v>
      </c>
      <c r="F8" s="176"/>
      <c r="G8" s="176"/>
      <c r="H8" s="176"/>
      <c r="I8" s="180" t="s">
        <v>40</v>
      </c>
      <c r="J8" s="180"/>
      <c r="K8" s="180" t="s">
        <v>41</v>
      </c>
      <c r="L8" s="180"/>
      <c r="M8" s="180" t="s">
        <v>48</v>
      </c>
      <c r="N8" s="180"/>
    </row>
    <row r="9" spans="1:14" s="48" customFormat="1" ht="25.5">
      <c r="A9" s="176"/>
      <c r="B9" s="176"/>
      <c r="C9" s="49" t="s">
        <v>52</v>
      </c>
      <c r="D9" s="49" t="s">
        <v>53</v>
      </c>
      <c r="E9" s="176"/>
      <c r="F9" s="176"/>
      <c r="G9" s="176"/>
      <c r="H9" s="176"/>
      <c r="I9" s="49" t="s">
        <v>42</v>
      </c>
      <c r="J9" s="49" t="s">
        <v>43</v>
      </c>
      <c r="K9" s="49" t="s">
        <v>47</v>
      </c>
      <c r="L9" s="49" t="s">
        <v>44</v>
      </c>
      <c r="M9" s="49" t="s">
        <v>47</v>
      </c>
      <c r="N9" s="49" t="s">
        <v>44</v>
      </c>
    </row>
    <row r="10" spans="1:14" s="48" customFormat="1" ht="15.75">
      <c r="A10" s="183" t="s">
        <v>37</v>
      </c>
      <c r="B10" s="183"/>
      <c r="C10" s="74">
        <f>SUM(C11:C23)</f>
        <v>59</v>
      </c>
      <c r="D10" s="74">
        <f>SUM(D11:D23)</f>
        <v>57</v>
      </c>
      <c r="E10" s="177"/>
      <c r="F10" s="178"/>
      <c r="G10" s="178"/>
      <c r="H10" s="179"/>
      <c r="I10" s="52">
        <f>SUM(I11:I23)</f>
        <v>317370</v>
      </c>
      <c r="J10" s="53">
        <f>IF(I10&gt;0,I10/$C10,"")</f>
        <v>5379.152542372882</v>
      </c>
      <c r="K10" s="53">
        <f>SUM(K11:K23)</f>
        <v>293810</v>
      </c>
      <c r="L10" s="53">
        <f aca="true" t="shared" si="0" ref="L10:L23">IF(K10&gt;0,K10/$D10,"")</f>
        <v>5154.561403508772</v>
      </c>
      <c r="M10" s="53">
        <f>SUM(M11:M23)</f>
        <v>611180</v>
      </c>
      <c r="N10" s="53">
        <f>IF(M10&gt;0,M10/(SUM(C10:D10)),"")</f>
        <v>5268.793103448276</v>
      </c>
    </row>
    <row r="11" spans="1:14" ht="15.75">
      <c r="A11" s="51" t="s">
        <v>19</v>
      </c>
      <c r="B11" s="50">
        <v>3</v>
      </c>
      <c r="C11" s="75">
        <f>IF(ISBLANK($A11),"",COUNTA('1. závod'!$C$4:$C$28))</f>
        <v>15</v>
      </c>
      <c r="D11" s="75">
        <f>IF(ISBLANK($A11),"",COUNTA('2. závod'!$C$4:$C$28))</f>
        <v>15</v>
      </c>
      <c r="E11" s="176"/>
      <c r="F11" s="176"/>
      <c r="G11" s="176"/>
      <c r="H11" s="176"/>
      <c r="I11" s="54">
        <f>SUM('1. závod'!C:C)</f>
        <v>111190</v>
      </c>
      <c r="J11" s="53">
        <f aca="true" t="shared" si="1" ref="J11:J23">IF(I11&gt;0,I11/$C11,"")</f>
        <v>7412.666666666667</v>
      </c>
      <c r="K11" s="54">
        <f>SUM('2. závod'!C:C)</f>
        <v>99250</v>
      </c>
      <c r="L11" s="53">
        <f t="shared" si="0"/>
        <v>6616.666666666667</v>
      </c>
      <c r="M11" s="54">
        <f>SUM(I11,K11)</f>
        <v>210440</v>
      </c>
      <c r="N11" s="53">
        <f aca="true" t="shared" si="2" ref="N11:N23">IF(M11&gt;0,M11/(SUM(C11:D11)),"")</f>
        <v>7014.666666666667</v>
      </c>
    </row>
    <row r="12" spans="1:14" ht="15.75">
      <c r="A12" s="51" t="s">
        <v>24</v>
      </c>
      <c r="B12" s="50">
        <f>IF(ISBLANK(A12),"",B11+5)</f>
        <v>8</v>
      </c>
      <c r="C12" s="75">
        <f>IF(ISBLANK($A12),"",COUNTA('1. závod'!$H$4:$H$28))</f>
        <v>14</v>
      </c>
      <c r="D12" s="75">
        <f>IF(ISBLANK($A12),"",COUNTA('2. závod'!$H$4:$H$28))</f>
        <v>14</v>
      </c>
      <c r="E12" s="176"/>
      <c r="F12" s="176"/>
      <c r="G12" s="176"/>
      <c r="H12" s="176"/>
      <c r="I12" s="54">
        <f>SUM('1. závod'!H:H)</f>
        <v>83600</v>
      </c>
      <c r="J12" s="53">
        <f t="shared" si="1"/>
        <v>5971.428571428572</v>
      </c>
      <c r="K12" s="54">
        <f>SUM('2. závod'!H:H)</f>
        <v>54450</v>
      </c>
      <c r="L12" s="53">
        <f t="shared" si="0"/>
        <v>3889.285714285714</v>
      </c>
      <c r="M12" s="54">
        <f aca="true" t="shared" si="3" ref="M12:M17">SUM(I12,K12)</f>
        <v>138050</v>
      </c>
      <c r="N12" s="53">
        <f t="shared" si="2"/>
        <v>4930.357142857143</v>
      </c>
    </row>
    <row r="13" spans="1:14" ht="15.75">
      <c r="A13" s="51" t="s">
        <v>23</v>
      </c>
      <c r="B13" s="50">
        <f aca="true" t="shared" si="4" ref="B13:B23">IF(ISBLANK(A13),"",B12+5)</f>
        <v>13</v>
      </c>
      <c r="C13" s="75">
        <f>IF(ISBLANK($A13),"",COUNTA('1. závod'!$M$4:$M$28))</f>
        <v>15</v>
      </c>
      <c r="D13" s="75">
        <f>IF(ISBLANK($A13),"",COUNTA('2. závod'!$M$4:$M$28))</f>
        <v>14</v>
      </c>
      <c r="E13" s="176"/>
      <c r="F13" s="176"/>
      <c r="G13" s="176"/>
      <c r="H13" s="176"/>
      <c r="I13" s="54">
        <f>SUM('1. závod'!M:M)</f>
        <v>45140</v>
      </c>
      <c r="J13" s="53">
        <f t="shared" si="1"/>
        <v>3009.3333333333335</v>
      </c>
      <c r="K13" s="54">
        <f>SUM('2. závod'!M:M)</f>
        <v>68070</v>
      </c>
      <c r="L13" s="53">
        <f t="shared" si="0"/>
        <v>4862.142857142857</v>
      </c>
      <c r="M13" s="54">
        <f t="shared" si="3"/>
        <v>113210</v>
      </c>
      <c r="N13" s="53">
        <f t="shared" si="2"/>
        <v>3903.793103448276</v>
      </c>
    </row>
    <row r="14" spans="1:14" ht="15.75">
      <c r="A14" s="51" t="s">
        <v>20</v>
      </c>
      <c r="B14" s="50">
        <f t="shared" si="4"/>
        <v>18</v>
      </c>
      <c r="C14" s="75">
        <f>IF(ISBLANK($A14),"",COUNTA('1. závod'!$R$4:$R$28))</f>
        <v>15</v>
      </c>
      <c r="D14" s="75">
        <f>IF(ISBLANK($A14),"",COUNTA('2. závod'!$R$4:$R$28))</f>
        <v>14</v>
      </c>
      <c r="E14" s="176"/>
      <c r="F14" s="176"/>
      <c r="G14" s="176"/>
      <c r="H14" s="176"/>
      <c r="I14" s="54">
        <f>SUM('1. závod'!R:R)</f>
        <v>77440</v>
      </c>
      <c r="J14" s="53">
        <f t="shared" si="1"/>
        <v>5162.666666666667</v>
      </c>
      <c r="K14" s="54">
        <f>SUM('2. závod'!R:R)</f>
        <v>72040</v>
      </c>
      <c r="L14" s="53">
        <f t="shared" si="0"/>
        <v>5145.714285714285</v>
      </c>
      <c r="M14" s="54">
        <f t="shared" si="3"/>
        <v>149480</v>
      </c>
      <c r="N14" s="53">
        <f t="shared" si="2"/>
        <v>5154.482758620689</v>
      </c>
    </row>
    <row r="15" spans="1:14" ht="15.75" outlineLevel="1">
      <c r="A15" s="51" t="s">
        <v>21</v>
      </c>
      <c r="B15" s="50">
        <f t="shared" si="4"/>
        <v>23</v>
      </c>
      <c r="C15" s="75">
        <f>IF(ISBLANK($A15),"",COUNTA('1. závod'!$W$4:$W$28))</f>
        <v>0</v>
      </c>
      <c r="D15" s="75">
        <f>IF(ISBLANK($A15),"",COUNTA('2. závod'!$W$4:$W$27))</f>
        <v>0</v>
      </c>
      <c r="E15" s="177"/>
      <c r="F15" s="178"/>
      <c r="G15" s="178"/>
      <c r="H15" s="179"/>
      <c r="I15" s="54">
        <f>SUM('1. závod'!W:W)</f>
        <v>0</v>
      </c>
      <c r="J15" s="53">
        <f t="shared" si="1"/>
      </c>
      <c r="K15" s="54">
        <f>SUM('2. závod'!W:W)</f>
        <v>0</v>
      </c>
      <c r="L15" s="53">
        <f t="shared" si="0"/>
      </c>
      <c r="M15" s="54">
        <f t="shared" si="3"/>
        <v>0</v>
      </c>
      <c r="N15" s="53">
        <f t="shared" si="2"/>
      </c>
    </row>
    <row r="16" spans="1:14" ht="15.75" outlineLevel="1">
      <c r="A16" s="51" t="s">
        <v>25</v>
      </c>
      <c r="B16" s="50">
        <f t="shared" si="4"/>
        <v>28</v>
      </c>
      <c r="C16" s="75">
        <f>IF(ISBLANK($A16),"",COUNTA('1. závod'!$AB$4:$AB$28))</f>
        <v>0</v>
      </c>
      <c r="D16" s="75">
        <f>IF(ISBLANK($A16),"",COUNTA('2. závod'!$AB$4:$AB$27))</f>
        <v>0</v>
      </c>
      <c r="E16" s="176"/>
      <c r="F16" s="176"/>
      <c r="G16" s="176"/>
      <c r="H16" s="176"/>
      <c r="I16" s="54">
        <f>SUM('1. závod'!AB:AB)</f>
        <v>0</v>
      </c>
      <c r="J16" s="53">
        <f t="shared" si="1"/>
      </c>
      <c r="K16" s="54">
        <f>SUM('2. závod'!AB:AB)</f>
        <v>0</v>
      </c>
      <c r="L16" s="53">
        <f t="shared" si="0"/>
      </c>
      <c r="M16" s="54">
        <f t="shared" si="3"/>
        <v>0</v>
      </c>
      <c r="N16" s="53">
        <f t="shared" si="2"/>
      </c>
    </row>
    <row r="17" spans="1:14" ht="0.75" customHeight="1" outlineLevel="1">
      <c r="A17" s="51" t="s">
        <v>22</v>
      </c>
      <c r="B17" s="50">
        <f t="shared" si="4"/>
        <v>33</v>
      </c>
      <c r="C17" s="75">
        <f>IF(ISBLANK($A17),"",COUNTA('1. závod'!$AG$4:$AG$28))</f>
        <v>0</v>
      </c>
      <c r="D17" s="75">
        <f>IF(ISBLANK($A17),"",COUNTA('2. závod'!$AG$4:$AG$27))</f>
        <v>0</v>
      </c>
      <c r="E17" s="176"/>
      <c r="F17" s="176"/>
      <c r="G17" s="176"/>
      <c r="H17" s="176"/>
      <c r="I17" s="54">
        <f>SUM('1. závod'!AG:AG)</f>
        <v>0</v>
      </c>
      <c r="J17" s="53">
        <f t="shared" si="1"/>
      </c>
      <c r="K17" s="54">
        <f>SUM('2. závod'!AG:AG)</f>
        <v>0</v>
      </c>
      <c r="L17" s="53">
        <f t="shared" si="0"/>
      </c>
      <c r="M17" s="54">
        <f t="shared" si="3"/>
        <v>0</v>
      </c>
      <c r="N17" s="53">
        <f t="shared" si="2"/>
      </c>
    </row>
    <row r="18" spans="1:14" ht="15.75" hidden="1" outlineLevel="1">
      <c r="A18" s="51" t="s">
        <v>51</v>
      </c>
      <c r="B18" s="50">
        <f t="shared" si="4"/>
        <v>38</v>
      </c>
      <c r="C18" s="75">
        <f>IF(ISBLANK($A18),"",COUNTA('1. závod'!$AL$4:$AL$28))</f>
        <v>0</v>
      </c>
      <c r="D18" s="75">
        <f>IF(ISBLANK($A18),"",COUNTA('2. závod'!$AL$4:$AL$27))</f>
        <v>0</v>
      </c>
      <c r="E18" s="176"/>
      <c r="F18" s="176"/>
      <c r="G18" s="176"/>
      <c r="H18" s="176"/>
      <c r="I18" s="54">
        <f>SUM('1. závod'!AL:AL)</f>
        <v>0</v>
      </c>
      <c r="J18" s="53">
        <f t="shared" si="1"/>
      </c>
      <c r="K18" s="54">
        <f>SUM('2. závod'!AL:AL)</f>
        <v>0</v>
      </c>
      <c r="L18" s="53">
        <f t="shared" si="0"/>
      </c>
      <c r="M18" s="54">
        <f aca="true" t="shared" si="5" ref="M18:M23">SUM(I18,K18)</f>
        <v>0</v>
      </c>
      <c r="N18" s="53">
        <f t="shared" si="2"/>
      </c>
    </row>
    <row r="19" spans="1:14" ht="15.75" hidden="1" outlineLevel="1">
      <c r="A19" s="51" t="s">
        <v>56</v>
      </c>
      <c r="B19" s="50">
        <f t="shared" si="4"/>
        <v>43</v>
      </c>
      <c r="C19" s="75">
        <f>IF(ISBLANK($A19),"",COUNTA('1. závod'!$AQ$4:$AQ$28))</f>
        <v>0</v>
      </c>
      <c r="D19" s="75">
        <f>IF(ISBLANK($A19),"",COUNTA('2. závod'!$AQ$4:$AQ$27))</f>
        <v>0</v>
      </c>
      <c r="E19" s="176"/>
      <c r="F19" s="176"/>
      <c r="G19" s="176"/>
      <c r="H19" s="176"/>
      <c r="I19" s="54">
        <f>SUM('1. závod'!AQ:AQ)</f>
        <v>0</v>
      </c>
      <c r="J19" s="53">
        <f t="shared" si="1"/>
      </c>
      <c r="K19" s="54">
        <f>SUM('2. závod'!AQ:AQ)</f>
        <v>0</v>
      </c>
      <c r="L19" s="53">
        <f t="shared" si="0"/>
      </c>
      <c r="M19" s="54">
        <f t="shared" si="5"/>
        <v>0</v>
      </c>
      <c r="N19" s="53">
        <f t="shared" si="2"/>
      </c>
    </row>
    <row r="20" spans="1:14" ht="15.75" hidden="1" outlineLevel="1">
      <c r="A20" s="51" t="s">
        <v>57</v>
      </c>
      <c r="B20" s="50">
        <f t="shared" si="4"/>
        <v>48</v>
      </c>
      <c r="C20" s="75">
        <f>IF(ISBLANK($A20),"",COUNTA('1. závod'!$AV$4:$AV$28))</f>
        <v>0</v>
      </c>
      <c r="D20" s="75">
        <f>IF(ISBLANK($A20),"",COUNTA('2. závod'!$AV$4:$AV$27))</f>
        <v>0</v>
      </c>
      <c r="E20" s="177"/>
      <c r="F20" s="178"/>
      <c r="G20" s="178"/>
      <c r="H20" s="179"/>
      <c r="I20" s="54">
        <f>SUM('1. závod'!AV:AV)</f>
        <v>0</v>
      </c>
      <c r="J20" s="53">
        <f t="shared" si="1"/>
      </c>
      <c r="K20" s="54">
        <f>SUM('2. závod'!AV:AV)</f>
        <v>0</v>
      </c>
      <c r="L20" s="53">
        <f t="shared" si="0"/>
      </c>
      <c r="M20" s="54">
        <f t="shared" si="5"/>
        <v>0</v>
      </c>
      <c r="N20" s="53">
        <f t="shared" si="2"/>
      </c>
    </row>
    <row r="21" spans="1:14" ht="15.75" hidden="1" outlineLevel="1">
      <c r="A21" s="51" t="s">
        <v>58</v>
      </c>
      <c r="B21" s="50">
        <f t="shared" si="4"/>
        <v>53</v>
      </c>
      <c r="C21" s="75">
        <f>IF(ISBLANK($A21),"",COUNTA('1. závod'!$BA$4:$BA$28))</f>
        <v>0</v>
      </c>
      <c r="D21" s="75">
        <f>IF(ISBLANK($A21),"",COUNTA('2. závod'!$BA$4:$BA$27))</f>
        <v>0</v>
      </c>
      <c r="E21" s="176"/>
      <c r="F21" s="176"/>
      <c r="G21" s="176"/>
      <c r="H21" s="176"/>
      <c r="I21" s="54">
        <f>SUM('1. závod'!BA:BA)</f>
        <v>0</v>
      </c>
      <c r="J21" s="53">
        <f t="shared" si="1"/>
      </c>
      <c r="K21" s="54">
        <f>SUM('2. závod'!BA:BA)</f>
        <v>0</v>
      </c>
      <c r="L21" s="53">
        <f t="shared" si="0"/>
      </c>
      <c r="M21" s="54">
        <f t="shared" si="5"/>
        <v>0</v>
      </c>
      <c r="N21" s="53">
        <f t="shared" si="2"/>
      </c>
    </row>
    <row r="22" spans="1:14" ht="15.75" hidden="1" outlineLevel="1">
      <c r="A22" s="51" t="s">
        <v>59</v>
      </c>
      <c r="B22" s="50">
        <f t="shared" si="4"/>
        <v>58</v>
      </c>
      <c r="C22" s="75">
        <f>IF(ISBLANK($A22),"",COUNTA('1. závod'!$BF$4:$BF$28))</f>
        <v>0</v>
      </c>
      <c r="D22" s="75">
        <f>IF(ISBLANK($A22),"",COUNTA('2. závod'!$BF$4:$BF$27))</f>
        <v>0</v>
      </c>
      <c r="E22" s="176"/>
      <c r="F22" s="176"/>
      <c r="G22" s="176"/>
      <c r="H22" s="176"/>
      <c r="I22" s="54">
        <f>SUM('1. závod'!BF:BF)</f>
        <v>0</v>
      </c>
      <c r="J22" s="53">
        <f t="shared" si="1"/>
      </c>
      <c r="K22" s="54">
        <f>SUM('2. závod'!BF:BF)</f>
        <v>0</v>
      </c>
      <c r="L22" s="53">
        <f t="shared" si="0"/>
      </c>
      <c r="M22" s="54">
        <f t="shared" si="5"/>
        <v>0</v>
      </c>
      <c r="N22" s="53">
        <f t="shared" si="2"/>
      </c>
    </row>
    <row r="23" spans="1:14" ht="15.75" hidden="1" outlineLevel="1">
      <c r="A23" s="51" t="s">
        <v>54</v>
      </c>
      <c r="B23" s="50">
        <f t="shared" si="4"/>
        <v>63</v>
      </c>
      <c r="C23" s="75">
        <f>IF(ISBLANK($A23),"",COUNTA('1. závod'!$BK$4:$BK$28))</f>
        <v>0</v>
      </c>
      <c r="D23" s="75">
        <f>IF(ISBLANK($A23),"",COUNTA('2. závod'!$BK$4:$BK$27))</f>
        <v>0</v>
      </c>
      <c r="E23" s="176"/>
      <c r="F23" s="176"/>
      <c r="G23" s="176"/>
      <c r="H23" s="176"/>
      <c r="I23" s="54">
        <f>SUM('1. závod'!BK:BK)</f>
        <v>0</v>
      </c>
      <c r="J23" s="53">
        <f t="shared" si="1"/>
      </c>
      <c r="K23" s="54">
        <f>SUM('2. závod'!BK:BK)</f>
        <v>0</v>
      </c>
      <c r="L23" s="53">
        <f t="shared" si="0"/>
      </c>
      <c r="M23" s="54">
        <f t="shared" si="5"/>
        <v>0</v>
      </c>
      <c r="N23" s="53">
        <f t="shared" si="2"/>
      </c>
    </row>
    <row r="24" spans="4:11" ht="15.75">
      <c r="D24" s="174" t="s">
        <v>49</v>
      </c>
      <c r="E24" s="174"/>
      <c r="F24" s="174"/>
      <c r="G24" s="174"/>
      <c r="H24" s="174"/>
      <c r="I24" s="76">
        <f>MAX('Výsledková listina'!H9:H59)</f>
        <v>18190</v>
      </c>
      <c r="J24" s="77"/>
      <c r="K24" s="76">
        <f>MAX('Výsledková listina'!L9:L59)</f>
        <v>21880</v>
      </c>
    </row>
    <row r="26" spans="5:9" ht="12.75">
      <c r="E26" s="14" t="s">
        <v>70</v>
      </c>
      <c r="I26">
        <v>53</v>
      </c>
    </row>
    <row r="27" spans="5:9" ht="12.75">
      <c r="E27" s="14" t="s">
        <v>66</v>
      </c>
      <c r="I27">
        <f>COUNTIF('Výsledková listina'!$C:$C,"J")+COUNTIF('Výsledková listina'!$C:$C,"jž")</f>
        <v>7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94"/>
    </row>
    <row r="35" ht="12.75">
      <c r="A35" s="94"/>
    </row>
    <row r="38" ht="11.25" customHeight="1"/>
    <row r="41" ht="12.75">
      <c r="A41" s="94"/>
    </row>
    <row r="42" ht="12.75">
      <c r="A42" s="96"/>
    </row>
    <row r="47" ht="12.75">
      <c r="A47" s="94"/>
    </row>
    <row r="53" ht="12.75">
      <c r="A53" s="94"/>
    </row>
  </sheetData>
  <sheetProtection/>
  <mergeCells count="30">
    <mergeCell ref="A10:B10"/>
    <mergeCell ref="A8:A9"/>
    <mergeCell ref="B8:B9"/>
    <mergeCell ref="C8:D8"/>
    <mergeCell ref="E11:H11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E21:H21"/>
    <mergeCell ref="E22:H22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="75" zoomScaleNormal="75" zoomScaleSheetLayoutView="75" zoomScalePageLayoutView="0" workbookViewId="0" topLeftCell="A1">
      <pane xSplit="4" ySplit="8" topLeftCell="E2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2" sqref="B52"/>
    </sheetView>
  </sheetViews>
  <sheetFormatPr defaultColWidth="9.00390625" defaultRowHeight="12.75" outlineLevelCol="1"/>
  <cols>
    <col min="1" max="1" width="4.125" style="14" bestFit="1" customWidth="1"/>
    <col min="2" max="2" width="22.375" style="25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6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6" customWidth="1" outlineLevel="1"/>
    <col min="13" max="13" width="5.125" style="14" customWidth="1" outlineLevel="1"/>
    <col min="14" max="14" width="9.125" style="26" customWidth="1" outlineLevel="1"/>
    <col min="15" max="15" width="5.125" style="14" customWidth="1" outlineLevel="1"/>
    <col min="16" max="16" width="6.375" style="14" customWidth="1" outlineLevel="1"/>
    <col min="17" max="18" width="5.75390625" style="40" hidden="1" customWidth="1"/>
    <col min="19" max="19" width="5.75390625" style="40" customWidth="1"/>
    <col min="20" max="16384" width="9.125" style="14" customWidth="1"/>
  </cols>
  <sheetData>
    <row r="1" spans="1:16" ht="18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9" s="17" customFormat="1" ht="15" customHeight="1">
      <c r="B2" s="206" t="str">
        <f>CONCATENATE("Místo konání: ",'Základní list'!E2)</f>
        <v>Místo konání: Liběchov</v>
      </c>
      <c r="C2" s="206"/>
      <c r="D2" s="206"/>
      <c r="E2" s="206"/>
      <c r="F2" s="206"/>
      <c r="G2" s="206"/>
      <c r="H2" s="206"/>
      <c r="I2" s="206"/>
      <c r="J2" s="209" t="str">
        <f>CONCATENATE("Sponzor: ",'Základní list'!E5)</f>
        <v>Sponzor: </v>
      </c>
      <c r="K2" s="209"/>
      <c r="L2" s="209"/>
      <c r="M2" s="209"/>
      <c r="N2" s="209"/>
      <c r="O2" s="209"/>
      <c r="P2" s="209"/>
      <c r="Q2" s="40"/>
      <c r="R2" s="40"/>
      <c r="S2" s="40"/>
    </row>
    <row r="3" spans="1:19" s="17" customFormat="1" ht="15">
      <c r="A3" s="18"/>
      <c r="B3" s="207" t="str">
        <f>CONCATENATE("Druh závodu: ",'Základní list'!E3)</f>
        <v>Druh závodu: náborový</v>
      </c>
      <c r="C3" s="207"/>
      <c r="D3" s="207"/>
      <c r="E3" s="207"/>
      <c r="F3" s="207"/>
      <c r="G3" s="207"/>
      <c r="H3" s="207"/>
      <c r="I3" s="207"/>
      <c r="J3" s="209" t="str">
        <f>CONCATENATE("Hl. rozhodčí: ",'Základní list'!E6)</f>
        <v>Hl. rozhodčí: Karel Vildmon</v>
      </c>
      <c r="K3" s="209"/>
      <c r="L3" s="209"/>
      <c r="M3" s="209"/>
      <c r="N3" s="209"/>
      <c r="O3" s="209"/>
      <c r="P3" s="209"/>
      <c r="Q3" s="40"/>
      <c r="R3" s="40"/>
      <c r="S3" s="40"/>
    </row>
    <row r="4" spans="1:19" s="17" customFormat="1" ht="12.75">
      <c r="A4" s="18"/>
      <c r="B4" s="210" t="e">
        <f>CONCATENATE("Datum: ",'Základní list'!#REF!)</f>
        <v>#REF!</v>
      </c>
      <c r="C4" s="210"/>
      <c r="D4" s="210"/>
      <c r="E4" s="210"/>
      <c r="F4" s="210"/>
      <c r="G4" s="210"/>
      <c r="H4" s="210"/>
      <c r="I4" s="210"/>
      <c r="J4" s="134" t="s">
        <v>79</v>
      </c>
      <c r="K4" s="18"/>
      <c r="L4" s="155"/>
      <c r="M4" s="18"/>
      <c r="N4" s="12"/>
      <c r="O4" s="18"/>
      <c r="P4" s="18"/>
      <c r="Q4" s="40"/>
      <c r="R4" s="40"/>
      <c r="S4" s="40"/>
    </row>
    <row r="5" spans="1:19" s="17" customFormat="1" ht="3.75" customHeight="1" thickBot="1">
      <c r="A5" s="18"/>
      <c r="B5" s="92"/>
      <c r="C5" s="92"/>
      <c r="D5" s="92"/>
      <c r="E5" s="92"/>
      <c r="F5" s="92"/>
      <c r="G5" s="92"/>
      <c r="H5" s="92"/>
      <c r="I5" s="92"/>
      <c r="J5" s="18"/>
      <c r="K5" s="18"/>
      <c r="L5" s="12"/>
      <c r="M5" s="18"/>
      <c r="N5" s="12"/>
      <c r="O5" s="18"/>
      <c r="P5" s="18"/>
      <c r="Q5" s="40"/>
      <c r="R5" s="40"/>
      <c r="S5" s="40"/>
    </row>
    <row r="6" spans="1:19" s="19" customFormat="1" ht="12.75" customHeight="1" thickBot="1">
      <c r="A6" s="203" t="s">
        <v>50</v>
      </c>
      <c r="B6" s="211" t="s">
        <v>17</v>
      </c>
      <c r="C6" s="212"/>
      <c r="D6" s="212"/>
      <c r="E6" s="202"/>
      <c r="F6" s="200" t="s">
        <v>0</v>
      </c>
      <c r="G6" s="201"/>
      <c r="H6" s="201"/>
      <c r="I6" s="208"/>
      <c r="J6" s="200" t="s">
        <v>1</v>
      </c>
      <c r="K6" s="201"/>
      <c r="L6" s="201"/>
      <c r="M6" s="208"/>
      <c r="N6" s="200" t="s">
        <v>2</v>
      </c>
      <c r="O6" s="201"/>
      <c r="P6" s="202"/>
      <c r="Q6" s="193" t="s">
        <v>26</v>
      </c>
      <c r="R6" s="186" t="s">
        <v>27</v>
      </c>
      <c r="S6" s="93"/>
    </row>
    <row r="7" spans="1:19" s="19" customFormat="1" ht="12.75" customHeight="1">
      <c r="A7" s="204"/>
      <c r="B7" s="213"/>
      <c r="C7" s="214"/>
      <c r="D7" s="214"/>
      <c r="E7" s="215"/>
      <c r="F7" s="187" t="s">
        <v>3</v>
      </c>
      <c r="G7" s="188"/>
      <c r="H7" s="197" t="s">
        <v>4</v>
      </c>
      <c r="I7" s="191" t="s">
        <v>5</v>
      </c>
      <c r="J7" s="187" t="str">
        <f>F7</f>
        <v>Sektor</v>
      </c>
      <c r="K7" s="188"/>
      <c r="L7" s="197" t="str">
        <f>H7</f>
        <v>CIPS</v>
      </c>
      <c r="M7" s="191" t="str">
        <f>I7</f>
        <v>Poř</v>
      </c>
      <c r="N7" s="195" t="str">
        <f>L7</f>
        <v>CIPS</v>
      </c>
      <c r="O7" s="191" t="s">
        <v>6</v>
      </c>
      <c r="P7" s="189" t="str">
        <f>M7</f>
        <v>Poř</v>
      </c>
      <c r="Q7" s="193"/>
      <c r="R7" s="186"/>
      <c r="S7" s="93"/>
    </row>
    <row r="8" spans="1:19" s="19" customFormat="1" ht="13.5" customHeight="1" thickBot="1">
      <c r="A8" s="205"/>
      <c r="B8" s="158" t="s">
        <v>38</v>
      </c>
      <c r="C8" s="21" t="s">
        <v>7</v>
      </c>
      <c r="D8" s="22" t="s">
        <v>80</v>
      </c>
      <c r="E8" s="97" t="s">
        <v>60</v>
      </c>
      <c r="F8" s="23" t="s">
        <v>9</v>
      </c>
      <c r="G8" s="21" t="s">
        <v>8</v>
      </c>
      <c r="H8" s="198"/>
      <c r="I8" s="192"/>
      <c r="J8" s="23" t="str">
        <f>F8</f>
        <v>sk</v>
      </c>
      <c r="K8" s="21" t="str">
        <f>G8</f>
        <v>čís</v>
      </c>
      <c r="L8" s="198"/>
      <c r="M8" s="192"/>
      <c r="N8" s="196"/>
      <c r="O8" s="192"/>
      <c r="P8" s="190"/>
      <c r="Q8" s="193"/>
      <c r="R8" s="186"/>
      <c r="S8" s="93" t="s">
        <v>65</v>
      </c>
    </row>
    <row r="9" spans="1:19" s="19" customFormat="1" ht="18" customHeight="1">
      <c r="A9" s="157">
        <v>28</v>
      </c>
      <c r="B9" s="161" t="s">
        <v>125</v>
      </c>
      <c r="C9" s="162" t="s">
        <v>54</v>
      </c>
      <c r="D9" s="135" t="s">
        <v>93</v>
      </c>
      <c r="E9" s="133"/>
      <c r="F9" s="118" t="s">
        <v>176</v>
      </c>
      <c r="G9" s="125">
        <v>12</v>
      </c>
      <c r="H9" s="123">
        <f>IF($G9="","",INDEX('1. závod'!$A:$CM,$G9+3,INDEX('Základní list'!$B:$B,MATCH($F9,'Základní list'!$A:$A,0),1)))</f>
        <v>12640</v>
      </c>
      <c r="I9" s="163">
        <f>IF($G9="","",INDEX('1. závod'!$A:$CL,$G9+3,INDEX('Základní list'!$B:$B,MATCH($F9,'Základní list'!$A:$A,0),1)+2))</f>
        <v>1</v>
      </c>
      <c r="J9" s="118" t="s">
        <v>176</v>
      </c>
      <c r="K9" s="125">
        <v>11</v>
      </c>
      <c r="L9" s="123">
        <f>IF($K9="","",INDEX('2. závod'!$A:$CM,$K9+3,INDEX('Základní list'!$B:$B,MATCH($J9,'Základní list'!$A:$A,0),1)))</f>
        <v>11300</v>
      </c>
      <c r="M9" s="163">
        <f>IF($K9="","",INDEX('2. závod'!$A:$CM,$K9+3,INDEX('Základní list'!$B:$B,MATCH($J9,'Základní list'!$A:$A,0),1)+2))</f>
        <v>1</v>
      </c>
      <c r="N9" s="164">
        <f aca="true" t="shared" si="0" ref="N9:N40">IF($K9="","",SUM(H9,L9))</f>
        <v>23940</v>
      </c>
      <c r="O9" s="129">
        <f aca="true" t="shared" si="1" ref="O9:O40">IF($K9="","",SUM(I9,M9))</f>
        <v>2</v>
      </c>
      <c r="P9" s="130">
        <f aca="true" t="shared" si="2" ref="P9:P40">IF($N9="","",RANK(O9,O$1:O$65536,1))</f>
        <v>1</v>
      </c>
      <c r="Q9" s="41" t="str">
        <f aca="true" t="shared" si="3" ref="Q9:Q40">CONCATENATE(F9,G9)</f>
        <v>d12</v>
      </c>
      <c r="R9" s="41" t="str">
        <f aca="true" t="shared" si="4" ref="R9:R40">CONCATENATE(J9,K9)</f>
        <v>d11</v>
      </c>
      <c r="S9" s="41">
        <f aca="true" t="shared" si="5" ref="S9:S40">COUNT(I9,M9)</f>
        <v>2</v>
      </c>
    </row>
    <row r="10" spans="1:19" ht="18" customHeight="1">
      <c r="A10" s="157">
        <v>46</v>
      </c>
      <c r="B10" s="168" t="s">
        <v>151</v>
      </c>
      <c r="C10" s="165" t="s">
        <v>54</v>
      </c>
      <c r="D10" s="120" t="s">
        <v>150</v>
      </c>
      <c r="E10" s="121"/>
      <c r="F10" s="122" t="s">
        <v>174</v>
      </c>
      <c r="G10" s="119">
        <v>4</v>
      </c>
      <c r="H10" s="123">
        <f>IF($G10="","",INDEX('1. závod'!$A:$CM,$G10+3,INDEX('Základní list'!$B:$B,MATCH($F10,'Základní list'!$A:$A,0),1)))</f>
        <v>14240</v>
      </c>
      <c r="I10" s="124">
        <f>IF($G10="","",INDEX('1. závod'!$A:$CL,$G10+3,INDEX('Základní list'!$B:$B,MATCH($F10,'Základní list'!$A:$A,0),1)+2))</f>
        <v>2</v>
      </c>
      <c r="J10" s="118" t="s">
        <v>176</v>
      </c>
      <c r="K10" s="125">
        <v>10</v>
      </c>
      <c r="L10" s="126">
        <f>IF($K10="","",INDEX('2. závod'!$A:$CM,$K10+3,INDEX('Základní list'!$B:$B,MATCH($J10,'Základní list'!$A:$A,0),1)))</f>
        <v>10100</v>
      </c>
      <c r="M10" s="127">
        <f>IF($K10="","",INDEX('2. závod'!$A:$CM,$K10+3,INDEX('Základní list'!$B:$B,MATCH($J10,'Základní list'!$A:$A,0),1)+2))</f>
        <v>2</v>
      </c>
      <c r="N10" s="128">
        <f t="shared" si="0"/>
        <v>24340</v>
      </c>
      <c r="O10" s="129">
        <f t="shared" si="1"/>
        <v>4</v>
      </c>
      <c r="P10" s="130">
        <f t="shared" si="2"/>
        <v>2</v>
      </c>
      <c r="Q10" s="41" t="str">
        <f t="shared" si="3"/>
        <v>a4</v>
      </c>
      <c r="R10" s="41" t="str">
        <f t="shared" si="4"/>
        <v>d10</v>
      </c>
      <c r="S10" s="41">
        <f t="shared" si="5"/>
        <v>2</v>
      </c>
    </row>
    <row r="11" spans="1:19" s="19" customFormat="1" ht="18" customHeight="1">
      <c r="A11" s="157">
        <v>31</v>
      </c>
      <c r="B11" s="161" t="s">
        <v>129</v>
      </c>
      <c r="C11" s="165" t="s">
        <v>54</v>
      </c>
      <c r="D11" s="120" t="s">
        <v>130</v>
      </c>
      <c r="E11" s="121"/>
      <c r="F11" s="122" t="s">
        <v>176</v>
      </c>
      <c r="G11" s="119">
        <v>14</v>
      </c>
      <c r="H11" s="123">
        <f>IF($G11="","",INDEX('1. závod'!$A:$CM,$G11+3,INDEX('Základní list'!$B:$B,MATCH($F11,'Základní list'!$A:$A,0),1)))</f>
        <v>11800</v>
      </c>
      <c r="I11" s="124">
        <f>IF($G11="","",INDEX('1. závod'!$A:$CL,$G11+3,INDEX('Základní list'!$B:$B,MATCH($F11,'Základní list'!$A:$A,0),1)+2))</f>
        <v>3</v>
      </c>
      <c r="J11" s="118" t="s">
        <v>173</v>
      </c>
      <c r="K11" s="125">
        <v>10</v>
      </c>
      <c r="L11" s="126">
        <f>IF($K11="","",INDEX('2. závod'!$A:$CM,$K11+3,INDEX('Základní list'!$B:$B,MATCH($J11,'Základní list'!$A:$A,0),1)))</f>
        <v>10130</v>
      </c>
      <c r="M11" s="127">
        <f>IF($K11="","",INDEX('2. závod'!$A:$CM,$K11+3,INDEX('Základní list'!$B:$B,MATCH($J11,'Základní list'!$A:$A,0),1)+2))</f>
        <v>1</v>
      </c>
      <c r="N11" s="128">
        <f t="shared" si="0"/>
        <v>21930</v>
      </c>
      <c r="O11" s="129">
        <f t="shared" si="1"/>
        <v>4</v>
      </c>
      <c r="P11" s="130">
        <f t="shared" si="2"/>
        <v>2</v>
      </c>
      <c r="Q11" s="41" t="str">
        <f t="shared" si="3"/>
        <v>d14</v>
      </c>
      <c r="R11" s="41" t="str">
        <f t="shared" si="4"/>
        <v>b10</v>
      </c>
      <c r="S11" s="41">
        <f t="shared" si="5"/>
        <v>2</v>
      </c>
    </row>
    <row r="12" spans="1:19" s="19" customFormat="1" ht="18" customHeight="1">
      <c r="A12" s="157">
        <v>29</v>
      </c>
      <c r="B12" s="161" t="s">
        <v>126</v>
      </c>
      <c r="C12" s="165" t="s">
        <v>54</v>
      </c>
      <c r="D12" s="120" t="s">
        <v>93</v>
      </c>
      <c r="E12" s="133"/>
      <c r="F12" s="122" t="s">
        <v>176</v>
      </c>
      <c r="G12" s="119">
        <v>3</v>
      </c>
      <c r="H12" s="123">
        <f>IF($G12="","",INDEX('1. závod'!$A:$CM,$G12+3,INDEX('Základní list'!$B:$B,MATCH($F12,'Základní list'!$A:$A,0),1)))</f>
        <v>12600</v>
      </c>
      <c r="I12" s="124">
        <f>IF($G12="","",INDEX('1. závod'!$A:$CL,$G12+3,INDEX('Základní list'!$B:$B,MATCH($F12,'Základní list'!$A:$A,0),1)+2))</f>
        <v>2</v>
      </c>
      <c r="J12" s="118" t="s">
        <v>175</v>
      </c>
      <c r="K12" s="125">
        <v>3</v>
      </c>
      <c r="L12" s="126">
        <f>IF($K12="","",INDEX('2. závod'!$A:$CM,$K12+3,INDEX('Základní list'!$B:$B,MATCH($J12,'Základní list'!$A:$A,0),1)))</f>
        <v>7940</v>
      </c>
      <c r="M12" s="127">
        <f>IF($K12="","",INDEX('2. závod'!$A:$CM,$K12+3,INDEX('Základní list'!$B:$B,MATCH($J12,'Základní list'!$A:$A,0),1)+2))</f>
        <v>2</v>
      </c>
      <c r="N12" s="128">
        <f t="shared" si="0"/>
        <v>20540</v>
      </c>
      <c r="O12" s="129">
        <f t="shared" si="1"/>
        <v>4</v>
      </c>
      <c r="P12" s="130">
        <f t="shared" si="2"/>
        <v>2</v>
      </c>
      <c r="Q12" s="41" t="str">
        <f t="shared" si="3"/>
        <v>d3</v>
      </c>
      <c r="R12" s="41" t="str">
        <f t="shared" si="4"/>
        <v>c3</v>
      </c>
      <c r="S12" s="41">
        <f t="shared" si="5"/>
        <v>2</v>
      </c>
    </row>
    <row r="13" spans="1:19" s="19" customFormat="1" ht="18" customHeight="1">
      <c r="A13" s="157">
        <v>51</v>
      </c>
      <c r="B13" s="168" t="s">
        <v>158</v>
      </c>
      <c r="C13" s="165" t="s">
        <v>111</v>
      </c>
      <c r="D13" s="120" t="s">
        <v>105</v>
      </c>
      <c r="E13" s="121"/>
      <c r="F13" s="122" t="s">
        <v>173</v>
      </c>
      <c r="G13" s="119">
        <v>11</v>
      </c>
      <c r="H13" s="123">
        <f>IF($G13="","",INDEX('1. závod'!$A:$CM,$G13+3,INDEX('Základní list'!$B:$B,MATCH($F13,'Základní list'!$A:$A,0),1)))</f>
        <v>9930</v>
      </c>
      <c r="I13" s="124">
        <f>IF($G13="","",INDEX('1. závod'!$A:$CL,$G13+3,INDEX('Základní list'!$B:$B,MATCH($F13,'Základní list'!$A:$A,0),1)+2))</f>
        <v>4</v>
      </c>
      <c r="J13" s="118" t="s">
        <v>174</v>
      </c>
      <c r="K13" s="125">
        <v>2</v>
      </c>
      <c r="L13" s="126">
        <f>IF($K13="","",INDEX('2. závod'!$A:$CM,$K13+3,INDEX('Základní list'!$B:$B,MATCH($J13,'Základní list'!$A:$A,0),1)))</f>
        <v>21880</v>
      </c>
      <c r="M13" s="127">
        <f>IF($K13="","",INDEX('2. závod'!$A:$CM,$K13+3,INDEX('Základní list'!$B:$B,MATCH($J13,'Základní list'!$A:$A,0),1)+2))</f>
        <v>1</v>
      </c>
      <c r="N13" s="128">
        <f t="shared" si="0"/>
        <v>31810</v>
      </c>
      <c r="O13" s="129">
        <f t="shared" si="1"/>
        <v>5</v>
      </c>
      <c r="P13" s="130">
        <f t="shared" si="2"/>
        <v>5</v>
      </c>
      <c r="Q13" s="41" t="str">
        <f t="shared" si="3"/>
        <v>b11</v>
      </c>
      <c r="R13" s="41" t="str">
        <f t="shared" si="4"/>
        <v>a2</v>
      </c>
      <c r="S13" s="41">
        <f t="shared" si="5"/>
        <v>2</v>
      </c>
    </row>
    <row r="14" spans="1:19" s="19" customFormat="1" ht="18" customHeight="1">
      <c r="A14" s="157">
        <v>45</v>
      </c>
      <c r="B14" s="168" t="s">
        <v>149</v>
      </c>
      <c r="C14" s="165" t="s">
        <v>54</v>
      </c>
      <c r="D14" s="120" t="s">
        <v>150</v>
      </c>
      <c r="E14" s="121"/>
      <c r="F14" s="122" t="s">
        <v>173</v>
      </c>
      <c r="G14" s="119">
        <v>5</v>
      </c>
      <c r="H14" s="123">
        <f>IF($G14="","",INDEX('1. závod'!$A:$CM,$G14+3,INDEX('Základní list'!$B:$B,MATCH($F14,'Základní list'!$A:$A,0),1)))</f>
        <v>14350</v>
      </c>
      <c r="I14" s="124">
        <f>IF($G14="","",INDEX('1. závod'!$A:$CL,$G14+3,INDEX('Základní list'!$B:$B,MATCH($F14,'Základní list'!$A:$A,0),1)+2))</f>
        <v>1</v>
      </c>
      <c r="J14" s="118" t="s">
        <v>174</v>
      </c>
      <c r="K14" s="125">
        <v>14</v>
      </c>
      <c r="L14" s="126">
        <f>IF($K14="","",INDEX('2. závod'!$A:$CM,$K14+3,INDEX('Základní list'!$B:$B,MATCH($J14,'Základní list'!$A:$A,0),1)))</f>
        <v>10320</v>
      </c>
      <c r="M14" s="127">
        <f>IF($K14="","",INDEX('2. závod'!$A:$CM,$K14+3,INDEX('Základní list'!$B:$B,MATCH($J14,'Základní list'!$A:$A,0),1)+2))</f>
        <v>4</v>
      </c>
      <c r="N14" s="128">
        <f t="shared" si="0"/>
        <v>24670</v>
      </c>
      <c r="O14" s="129">
        <f t="shared" si="1"/>
        <v>5</v>
      </c>
      <c r="P14" s="130">
        <f t="shared" si="2"/>
        <v>5</v>
      </c>
      <c r="Q14" s="41" t="str">
        <f t="shared" si="3"/>
        <v>b5</v>
      </c>
      <c r="R14" s="41" t="str">
        <f t="shared" si="4"/>
        <v>a14</v>
      </c>
      <c r="S14" s="41">
        <f t="shared" si="5"/>
        <v>2</v>
      </c>
    </row>
    <row r="15" spans="1:19" ht="18" customHeight="1">
      <c r="A15" s="157">
        <v>54</v>
      </c>
      <c r="B15" s="34" t="s">
        <v>162</v>
      </c>
      <c r="C15" s="173" t="s">
        <v>54</v>
      </c>
      <c r="D15" s="36" t="s">
        <v>163</v>
      </c>
      <c r="E15" s="133"/>
      <c r="F15" s="37" t="s">
        <v>174</v>
      </c>
      <c r="G15" s="35">
        <v>10</v>
      </c>
      <c r="H15" s="27">
        <f>IF($G15="","",INDEX('1. závod'!$A:$CM,$G15+3,INDEX('Základní list'!$B:$B,MATCH($F15,'Základní list'!$A:$A,0),1)))</f>
        <v>18190</v>
      </c>
      <c r="I15" s="171">
        <f>IF($G15="","",INDEX('1. závod'!$A:$CL,$G15+3,INDEX('Základní list'!$B:$B,MATCH($F15,'Základní list'!$A:$A,0),1)+2))</f>
        <v>1</v>
      </c>
      <c r="J15" s="31" t="s">
        <v>175</v>
      </c>
      <c r="K15" s="32">
        <v>5</v>
      </c>
      <c r="L15" s="67">
        <f>IF($K15="","",INDEX('2. závod'!$A:$CM,$K15+3,INDEX('Základní list'!$B:$B,MATCH($J15,'Základní list'!$A:$A,0),1)))</f>
        <v>5920</v>
      </c>
      <c r="M15" s="68">
        <f>IF($K15="","",INDEX('2. závod'!$A:$CM,$K15+3,INDEX('Základní list'!$B:$B,MATCH($J15,'Základní list'!$A:$A,0),1)+2))</f>
        <v>4</v>
      </c>
      <c r="N15" s="29">
        <f t="shared" si="0"/>
        <v>24110</v>
      </c>
      <c r="O15" s="172">
        <f t="shared" si="1"/>
        <v>5</v>
      </c>
      <c r="P15" s="130">
        <f t="shared" si="2"/>
        <v>5</v>
      </c>
      <c r="Q15" s="41" t="str">
        <f t="shared" si="3"/>
        <v>a10</v>
      </c>
      <c r="R15" s="41" t="str">
        <f t="shared" si="4"/>
        <v>c5</v>
      </c>
      <c r="S15" s="41">
        <f t="shared" si="5"/>
        <v>2</v>
      </c>
    </row>
    <row r="16" spans="1:19" s="19" customFormat="1" ht="18" customHeight="1">
      <c r="A16" s="157">
        <v>11</v>
      </c>
      <c r="B16" s="161" t="s">
        <v>102</v>
      </c>
      <c r="C16" s="165" t="s">
        <v>54</v>
      </c>
      <c r="D16" s="120" t="s">
        <v>95</v>
      </c>
      <c r="E16" s="121"/>
      <c r="F16" s="122" t="s">
        <v>175</v>
      </c>
      <c r="G16" s="119">
        <v>1</v>
      </c>
      <c r="H16" s="123">
        <f>IF($G16="","",INDEX('1. závod'!$A:$CM,$G16+3,INDEX('Základní list'!$B:$B,MATCH($F16,'Základní list'!$A:$A,0),1)))</f>
        <v>9200</v>
      </c>
      <c r="I16" s="124">
        <f>IF($G16="","",INDEX('1. závod'!$A:$CL,$G16+3,INDEX('Základní list'!$B:$B,MATCH($F16,'Základní list'!$A:$A,0),1)+2))</f>
        <v>2</v>
      </c>
      <c r="J16" s="118" t="s">
        <v>173</v>
      </c>
      <c r="K16" s="125">
        <v>13</v>
      </c>
      <c r="L16" s="126">
        <f>IF($K16="","",INDEX('2. závod'!$A:$CM,$K16+3,INDEX('Základní list'!$B:$B,MATCH($J16,'Základní list'!$A:$A,0),1)))</f>
        <v>7450</v>
      </c>
      <c r="M16" s="127">
        <f>IF($K16="","",INDEX('2. závod'!$A:$CM,$K16+3,INDEX('Základní list'!$B:$B,MATCH($J16,'Základní list'!$A:$A,0),1)+2))</f>
        <v>3</v>
      </c>
      <c r="N16" s="128">
        <f t="shared" si="0"/>
        <v>16650</v>
      </c>
      <c r="O16" s="129">
        <f t="shared" si="1"/>
        <v>5</v>
      </c>
      <c r="P16" s="130">
        <f t="shared" si="2"/>
        <v>5</v>
      </c>
      <c r="Q16" s="41" t="str">
        <f t="shared" si="3"/>
        <v>c1</v>
      </c>
      <c r="R16" s="41" t="str">
        <f t="shared" si="4"/>
        <v>b13</v>
      </c>
      <c r="S16" s="41">
        <f t="shared" si="5"/>
        <v>2</v>
      </c>
    </row>
    <row r="17" spans="1:19" s="19" customFormat="1" ht="18" customHeight="1">
      <c r="A17" s="157">
        <v>34</v>
      </c>
      <c r="B17" s="161" t="s">
        <v>133</v>
      </c>
      <c r="C17" s="165" t="s">
        <v>54</v>
      </c>
      <c r="D17" s="120" t="s">
        <v>134</v>
      </c>
      <c r="E17" s="121"/>
      <c r="F17" s="122" t="s">
        <v>174</v>
      </c>
      <c r="G17" s="119">
        <v>11</v>
      </c>
      <c r="H17" s="123">
        <f>IF($G17="","",INDEX('1. závod'!$A:$CM,$G17+3,INDEX('Základní list'!$B:$B,MATCH($F17,'Základní list'!$A:$A,0),1)))</f>
        <v>10920</v>
      </c>
      <c r="I17" s="124">
        <f>IF($G17="","",INDEX('1. závod'!$A:$CL,$G17+3,INDEX('Základní list'!$B:$B,MATCH($F17,'Základní list'!$A:$A,0),1)+2))</f>
        <v>4</v>
      </c>
      <c r="J17" s="118" t="s">
        <v>174</v>
      </c>
      <c r="K17" s="125">
        <v>4</v>
      </c>
      <c r="L17" s="126">
        <f>IF($K17="","",INDEX('2. závod'!$A:$CM,$K17+3,INDEX('Základní list'!$B:$B,MATCH($J17,'Základní list'!$A:$A,0),1)))</f>
        <v>10700</v>
      </c>
      <c r="M17" s="127">
        <f>IF($K17="","",INDEX('2. závod'!$A:$CM,$K17+3,INDEX('Základní list'!$B:$B,MATCH($J17,'Základní list'!$A:$A,0),1)+2))</f>
        <v>3</v>
      </c>
      <c r="N17" s="128">
        <f t="shared" si="0"/>
        <v>21620</v>
      </c>
      <c r="O17" s="129">
        <f t="shared" si="1"/>
        <v>7</v>
      </c>
      <c r="P17" s="130">
        <f t="shared" si="2"/>
        <v>9</v>
      </c>
      <c r="Q17" s="41" t="str">
        <f t="shared" si="3"/>
        <v>a11</v>
      </c>
      <c r="R17" s="41" t="str">
        <f t="shared" si="4"/>
        <v>a4</v>
      </c>
      <c r="S17" s="41">
        <f t="shared" si="5"/>
        <v>2</v>
      </c>
    </row>
    <row r="18" spans="1:19" ht="18" customHeight="1">
      <c r="A18" s="157">
        <v>32</v>
      </c>
      <c r="B18" s="161" t="s">
        <v>131</v>
      </c>
      <c r="C18" s="165" t="s">
        <v>54</v>
      </c>
      <c r="D18" s="120" t="s">
        <v>110</v>
      </c>
      <c r="E18" s="133"/>
      <c r="F18" s="122" t="s">
        <v>176</v>
      </c>
      <c r="G18" s="119">
        <v>8</v>
      </c>
      <c r="H18" s="123">
        <f>IF($G18="","",INDEX('1. závod'!$A:$CM,$G18+3,INDEX('Základní list'!$B:$B,MATCH($F18,'Základní list'!$A:$A,0),1)))</f>
        <v>5240</v>
      </c>
      <c r="I18" s="124">
        <f>IF($G18="","",INDEX('1. závod'!$A:$CL,$G18+3,INDEX('Základní list'!$B:$B,MATCH($F18,'Základní list'!$A:$A,0),1)+2))</f>
        <v>6</v>
      </c>
      <c r="J18" s="118" t="s">
        <v>175</v>
      </c>
      <c r="K18" s="125">
        <v>2</v>
      </c>
      <c r="L18" s="126">
        <f>IF($K18="","",INDEX('2. závod'!$A:$CM,$K18+3,INDEX('Základní list'!$B:$B,MATCH($J18,'Základní list'!$A:$A,0),1)))</f>
        <v>10580</v>
      </c>
      <c r="M18" s="127">
        <f>IF($K18="","",INDEX('2. závod'!$A:$CM,$K18+3,INDEX('Základní list'!$B:$B,MATCH($J18,'Základní list'!$A:$A,0),1)+2))</f>
        <v>1</v>
      </c>
      <c r="N18" s="128">
        <f t="shared" si="0"/>
        <v>15820</v>
      </c>
      <c r="O18" s="129">
        <f t="shared" si="1"/>
        <v>7</v>
      </c>
      <c r="P18" s="130">
        <f t="shared" si="2"/>
        <v>9</v>
      </c>
      <c r="Q18" s="41" t="str">
        <f t="shared" si="3"/>
        <v>d8</v>
      </c>
      <c r="R18" s="41" t="str">
        <f t="shared" si="4"/>
        <v>c2</v>
      </c>
      <c r="S18" s="41">
        <f t="shared" si="5"/>
        <v>2</v>
      </c>
    </row>
    <row r="19" spans="1:19" ht="18" customHeight="1">
      <c r="A19" s="157">
        <v>8</v>
      </c>
      <c r="B19" s="166" t="s">
        <v>96</v>
      </c>
      <c r="C19" s="165" t="s">
        <v>54</v>
      </c>
      <c r="D19" s="120" t="s">
        <v>97</v>
      </c>
      <c r="E19" s="121"/>
      <c r="F19" s="122" t="s">
        <v>175</v>
      </c>
      <c r="G19" s="119">
        <v>5</v>
      </c>
      <c r="H19" s="123">
        <f>IF($G19="","",INDEX('1. závod'!$A:$CM,$G19+3,INDEX('Základní list'!$B:$B,MATCH($F19,'Základní list'!$A:$A,0),1)))</f>
        <v>3680</v>
      </c>
      <c r="I19" s="124">
        <f>IF($G19="","",INDEX('1. závod'!$A:$CL,$G19+3,INDEX('Základní list'!$B:$B,MATCH($F19,'Základní list'!$A:$A,0),1)+2))</f>
        <v>3</v>
      </c>
      <c r="J19" s="118" t="s">
        <v>173</v>
      </c>
      <c r="K19" s="125">
        <v>11</v>
      </c>
      <c r="L19" s="126">
        <f>IF($K19="","",INDEX('2. závod'!$A:$CM,$K19+3,INDEX('Základní list'!$B:$B,MATCH($J19,'Základní list'!$A:$A,0),1)))</f>
        <v>4910</v>
      </c>
      <c r="M19" s="127">
        <f>IF($K19="","",INDEX('2. závod'!$A:$CM,$K19+3,INDEX('Základní list'!$B:$B,MATCH($J19,'Základní list'!$A:$A,0),1)+2))</f>
        <v>5</v>
      </c>
      <c r="N19" s="128">
        <f t="shared" si="0"/>
        <v>8590</v>
      </c>
      <c r="O19" s="129">
        <f t="shared" si="1"/>
        <v>8</v>
      </c>
      <c r="P19" s="130">
        <f t="shared" si="2"/>
        <v>11</v>
      </c>
      <c r="Q19" s="41" t="str">
        <f t="shared" si="3"/>
        <v>c5</v>
      </c>
      <c r="R19" s="41" t="str">
        <f t="shared" si="4"/>
        <v>b11</v>
      </c>
      <c r="S19" s="41">
        <f t="shared" si="5"/>
        <v>2</v>
      </c>
    </row>
    <row r="20" spans="1:19" ht="18" customHeight="1" collapsed="1">
      <c r="A20" s="157">
        <v>53</v>
      </c>
      <c r="B20" s="34" t="s">
        <v>160</v>
      </c>
      <c r="C20" s="173" t="s">
        <v>54</v>
      </c>
      <c r="D20" s="36" t="s">
        <v>161</v>
      </c>
      <c r="E20" s="121"/>
      <c r="F20" s="37" t="s">
        <v>175</v>
      </c>
      <c r="G20" s="35">
        <v>9</v>
      </c>
      <c r="H20" s="27">
        <f>IF($G20="","",INDEX('1. závod'!$A:$CM,$G20+3,INDEX('Základní list'!$B:$B,MATCH($F20,'Základní list'!$A:$A,0),1)))</f>
        <v>12360</v>
      </c>
      <c r="I20" s="171">
        <f>IF($G20="","",INDEX('1. závod'!$A:$CL,$G20+3,INDEX('Základní list'!$B:$B,MATCH($F20,'Základní list'!$A:$A,0),1)+2))</f>
        <v>1</v>
      </c>
      <c r="J20" s="31" t="s">
        <v>174</v>
      </c>
      <c r="K20" s="32">
        <v>11</v>
      </c>
      <c r="L20" s="67">
        <f>IF($K20="","",INDEX('2. závod'!$A:$CM,$K20+3,INDEX('Základní list'!$B:$B,MATCH($J20,'Základní list'!$A:$A,0),1)))</f>
        <v>6100</v>
      </c>
      <c r="M20" s="68">
        <f>IF($K20="","",INDEX('2. závod'!$A:$CM,$K20+3,INDEX('Základní list'!$B:$B,MATCH($J20,'Základní list'!$A:$A,0),1)+2))</f>
        <v>8</v>
      </c>
      <c r="N20" s="29">
        <f t="shared" si="0"/>
        <v>18460</v>
      </c>
      <c r="O20" s="172">
        <f t="shared" si="1"/>
        <v>9</v>
      </c>
      <c r="P20" s="130">
        <f t="shared" si="2"/>
        <v>12</v>
      </c>
      <c r="Q20" s="41" t="str">
        <f t="shared" si="3"/>
        <v>c9</v>
      </c>
      <c r="R20" s="41" t="str">
        <f t="shared" si="4"/>
        <v>a11</v>
      </c>
      <c r="S20" s="41">
        <f t="shared" si="5"/>
        <v>2</v>
      </c>
    </row>
    <row r="21" spans="1:19" ht="18" customHeight="1">
      <c r="A21" s="157">
        <v>30</v>
      </c>
      <c r="B21" s="161" t="s">
        <v>127</v>
      </c>
      <c r="C21" s="165" t="s">
        <v>54</v>
      </c>
      <c r="D21" s="120" t="s">
        <v>128</v>
      </c>
      <c r="E21" s="133"/>
      <c r="F21" s="122" t="s">
        <v>174</v>
      </c>
      <c r="G21" s="119">
        <v>7</v>
      </c>
      <c r="H21" s="123">
        <f>IF($G21="","",INDEX('1. závod'!$A:$CM,$G21+3,INDEX('Základní list'!$B:$B,MATCH($F21,'Základní list'!$A:$A,0),1)))</f>
        <v>8500</v>
      </c>
      <c r="I21" s="124">
        <f>IF($G21="","",INDEX('1. závod'!$A:$CL,$G21+3,INDEX('Základní list'!$B:$B,MATCH($F21,'Základní list'!$A:$A,0),1)+2))</f>
        <v>6</v>
      </c>
      <c r="J21" s="118" t="s">
        <v>176</v>
      </c>
      <c r="K21" s="125">
        <v>1</v>
      </c>
      <c r="L21" s="126">
        <f>IF($K21="","",INDEX('2. závod'!$A:$CM,$K21+3,INDEX('Základní list'!$B:$B,MATCH($J21,'Základní list'!$A:$A,0),1)))</f>
        <v>8200</v>
      </c>
      <c r="M21" s="127">
        <f>IF($K21="","",INDEX('2. závod'!$A:$CM,$K21+3,INDEX('Základní list'!$B:$B,MATCH($J21,'Základní list'!$A:$A,0),1)+2))</f>
        <v>3</v>
      </c>
      <c r="N21" s="128">
        <f t="shared" si="0"/>
        <v>16700</v>
      </c>
      <c r="O21" s="129">
        <f t="shared" si="1"/>
        <v>9</v>
      </c>
      <c r="P21" s="130">
        <f t="shared" si="2"/>
        <v>12</v>
      </c>
      <c r="Q21" s="41" t="str">
        <f t="shared" si="3"/>
        <v>a7</v>
      </c>
      <c r="R21" s="41" t="str">
        <f t="shared" si="4"/>
        <v>d1</v>
      </c>
      <c r="S21" s="41">
        <f t="shared" si="5"/>
        <v>2</v>
      </c>
    </row>
    <row r="22" spans="1:19" s="19" customFormat="1" ht="18" customHeight="1">
      <c r="A22" s="157">
        <v>57</v>
      </c>
      <c r="B22" s="34" t="s">
        <v>168</v>
      </c>
      <c r="C22" s="173" t="s">
        <v>54</v>
      </c>
      <c r="D22" s="36" t="s">
        <v>101</v>
      </c>
      <c r="E22" s="121"/>
      <c r="F22" s="37" t="s">
        <v>174</v>
      </c>
      <c r="G22" s="35">
        <v>2</v>
      </c>
      <c r="H22" s="27">
        <f>IF($G22="","",INDEX('1. závod'!$A:$CM,$G22+3,INDEX('Základní list'!$B:$B,MATCH($F22,'Základní list'!$A:$A,0),1)))</f>
        <v>11610</v>
      </c>
      <c r="I22" s="169">
        <f>IF($G22="","",INDEX('1. závod'!$A:$CL,$G22+3,INDEX('Základní list'!$B:$B,MATCH($F22,'Základní list'!$A:$A,0),1)+2))</f>
        <v>3</v>
      </c>
      <c r="J22" s="31" t="s">
        <v>173</v>
      </c>
      <c r="K22" s="32">
        <v>12</v>
      </c>
      <c r="L22" s="67">
        <f>IF($K22="","",INDEX('2. závod'!$A:$CM,$K22+3,INDEX('Základní list'!$B:$B,MATCH($J22,'Základní list'!$A:$A,0),1)))</f>
        <v>3500</v>
      </c>
      <c r="M22" s="68">
        <f>IF($K22="","",INDEX('2. závod'!$A:$CM,$K22+3,INDEX('Základní list'!$B:$B,MATCH($J22,'Základní list'!$A:$A,0),1)+2))</f>
        <v>6</v>
      </c>
      <c r="N22" s="29">
        <f t="shared" si="0"/>
        <v>15110</v>
      </c>
      <c r="O22" s="170">
        <f t="shared" si="1"/>
        <v>9</v>
      </c>
      <c r="P22" s="130">
        <f t="shared" si="2"/>
        <v>12</v>
      </c>
      <c r="Q22" s="41" t="str">
        <f t="shared" si="3"/>
        <v>a2</v>
      </c>
      <c r="R22" s="41" t="str">
        <f t="shared" si="4"/>
        <v>b12</v>
      </c>
      <c r="S22" s="41">
        <f t="shared" si="5"/>
        <v>2</v>
      </c>
    </row>
    <row r="23" spans="1:19" ht="18" customHeight="1">
      <c r="A23" s="157">
        <v>47</v>
      </c>
      <c r="B23" s="168" t="s">
        <v>152</v>
      </c>
      <c r="C23" s="165" t="s">
        <v>54</v>
      </c>
      <c r="D23" s="120" t="s">
        <v>153</v>
      </c>
      <c r="E23" s="121"/>
      <c r="F23" s="122" t="s">
        <v>173</v>
      </c>
      <c r="G23" s="119">
        <v>12</v>
      </c>
      <c r="H23" s="123">
        <f>IF($G23="","",INDEX('1. závod'!$A:$CM,$G23+3,INDEX('Základní list'!$B:$B,MATCH($F23,'Základní list'!$A:$A,0),1)))</f>
        <v>14340</v>
      </c>
      <c r="I23" s="124">
        <f>IF($G23="","",INDEX('1. závod'!$A:$CL,$G23+3,INDEX('Základní list'!$B:$B,MATCH($F23,'Základní list'!$A:$A,0),1)+2))</f>
        <v>2</v>
      </c>
      <c r="J23" s="118" t="s">
        <v>176</v>
      </c>
      <c r="K23" s="125">
        <v>5</v>
      </c>
      <c r="L23" s="126">
        <f>IF($K23="","",INDEX('2. závod'!$A:$CM,$K23+3,INDEX('Základní list'!$B:$B,MATCH($J23,'Základní list'!$A:$A,0),1)))</f>
        <v>4740</v>
      </c>
      <c r="M23" s="127">
        <f>IF($K23="","",INDEX('2. závod'!$A:$CM,$K23+3,INDEX('Základní list'!$B:$B,MATCH($J23,'Základní list'!$A:$A,0),1)+2))</f>
        <v>8</v>
      </c>
      <c r="N23" s="128">
        <f t="shared" si="0"/>
        <v>19080</v>
      </c>
      <c r="O23" s="129">
        <f t="shared" si="1"/>
        <v>10</v>
      </c>
      <c r="P23" s="130">
        <f t="shared" si="2"/>
        <v>15</v>
      </c>
      <c r="Q23" s="41" t="str">
        <f t="shared" si="3"/>
        <v>b12</v>
      </c>
      <c r="R23" s="41" t="str">
        <f t="shared" si="4"/>
        <v>d5</v>
      </c>
      <c r="S23" s="41">
        <f t="shared" si="5"/>
        <v>2</v>
      </c>
    </row>
    <row r="24" spans="1:19" ht="18" customHeight="1">
      <c r="A24" s="157">
        <v>25</v>
      </c>
      <c r="B24" s="161" t="s">
        <v>178</v>
      </c>
      <c r="C24" s="165" t="s">
        <v>54</v>
      </c>
      <c r="D24" s="120" t="s">
        <v>120</v>
      </c>
      <c r="E24" s="133"/>
      <c r="F24" s="122" t="s">
        <v>173</v>
      </c>
      <c r="G24" s="119">
        <v>8</v>
      </c>
      <c r="H24" s="123">
        <f>IF($G24="","",INDEX('1. závod'!$A:$CM,$G24+3,INDEX('Základní list'!$B:$B,MATCH($F24,'Základní list'!$A:$A,0),1)))</f>
        <v>11820</v>
      </c>
      <c r="I24" s="124">
        <f>IF($G24="","",INDEX('1. závod'!$A:$CL,$G24+3,INDEX('Základní list'!$B:$B,MATCH($F24,'Základní list'!$A:$A,0),1)+2))</f>
        <v>3</v>
      </c>
      <c r="J24" s="118" t="s">
        <v>174</v>
      </c>
      <c r="K24" s="125">
        <v>15</v>
      </c>
      <c r="L24" s="126">
        <f>IF($K24="","",INDEX('2. závod'!$A:$CM,$K24+3,INDEX('Základní list'!$B:$B,MATCH($J24,'Základní list'!$A:$A,0),1)))</f>
        <v>6840</v>
      </c>
      <c r="M24" s="127">
        <f>IF($K24="","",INDEX('2. závod'!$A:$CM,$K24+3,INDEX('Základní list'!$B:$B,MATCH($J24,'Základní list'!$A:$A,0),1)+2))</f>
        <v>7</v>
      </c>
      <c r="N24" s="128">
        <f t="shared" si="0"/>
        <v>18660</v>
      </c>
      <c r="O24" s="129">
        <f t="shared" si="1"/>
        <v>10</v>
      </c>
      <c r="P24" s="130">
        <f t="shared" si="2"/>
        <v>15</v>
      </c>
      <c r="Q24" s="41" t="str">
        <f t="shared" si="3"/>
        <v>b8</v>
      </c>
      <c r="R24" s="41" t="str">
        <f t="shared" si="4"/>
        <v>a15</v>
      </c>
      <c r="S24" s="41">
        <f t="shared" si="5"/>
        <v>2</v>
      </c>
    </row>
    <row r="25" spans="1:19" s="19" customFormat="1" ht="18" customHeight="1">
      <c r="A25" s="157">
        <v>50</v>
      </c>
      <c r="B25" s="168" t="s">
        <v>157</v>
      </c>
      <c r="C25" s="165" t="s">
        <v>54</v>
      </c>
      <c r="D25" s="120" t="s">
        <v>105</v>
      </c>
      <c r="E25" s="121"/>
      <c r="F25" s="122" t="s">
        <v>175</v>
      </c>
      <c r="G25" s="119">
        <v>6</v>
      </c>
      <c r="H25" s="123">
        <f>IF($G25="","",INDEX('1. závod'!$A:$CM,$G25+3,INDEX('Základní list'!$B:$B,MATCH($F25,'Základní list'!$A:$A,0),1)))</f>
        <v>2880</v>
      </c>
      <c r="I25" s="124">
        <f>IF($G25="","",INDEX('1. závod'!$A:$CL,$G25+3,INDEX('Základní list'!$B:$B,MATCH($F25,'Základní list'!$A:$A,0),1)+2))</f>
        <v>6</v>
      </c>
      <c r="J25" s="118" t="s">
        <v>173</v>
      </c>
      <c r="K25" s="125">
        <v>9</v>
      </c>
      <c r="L25" s="126">
        <f>IF($K25="","",INDEX('2. závod'!$A:$CM,$K25+3,INDEX('Základní list'!$B:$B,MATCH($J25,'Základní list'!$A:$A,0),1)))</f>
        <v>5730</v>
      </c>
      <c r="M25" s="127">
        <f>IF($K25="","",INDEX('2. závod'!$A:$CM,$K25+3,INDEX('Základní list'!$B:$B,MATCH($J25,'Základní list'!$A:$A,0),1)+2))</f>
        <v>4</v>
      </c>
      <c r="N25" s="128">
        <f t="shared" si="0"/>
        <v>8610</v>
      </c>
      <c r="O25" s="129">
        <f t="shared" si="1"/>
        <v>10</v>
      </c>
      <c r="P25" s="130">
        <f t="shared" si="2"/>
        <v>15</v>
      </c>
      <c r="Q25" s="41" t="str">
        <f t="shared" si="3"/>
        <v>c6</v>
      </c>
      <c r="R25" s="41" t="str">
        <f t="shared" si="4"/>
        <v>b9</v>
      </c>
      <c r="S25" s="41">
        <f t="shared" si="5"/>
        <v>2</v>
      </c>
    </row>
    <row r="26" spans="1:19" s="19" customFormat="1" ht="18" customHeight="1">
      <c r="A26" s="157">
        <v>58</v>
      </c>
      <c r="B26" s="34" t="s">
        <v>169</v>
      </c>
      <c r="C26" s="173" t="s">
        <v>54</v>
      </c>
      <c r="D26" s="36" t="s">
        <v>170</v>
      </c>
      <c r="E26" s="121"/>
      <c r="F26" s="37" t="s">
        <v>174</v>
      </c>
      <c r="G26" s="35">
        <v>9</v>
      </c>
      <c r="H26" s="27">
        <f>IF($G26="","",INDEX('1. závod'!$A:$CM,$G26+3,INDEX('Základní list'!$B:$B,MATCH($F26,'Základní list'!$A:$A,0),1)))</f>
        <v>8970</v>
      </c>
      <c r="I26" s="169">
        <f>IF($G26="","",INDEX('1. závod'!$A:$CL,$G26+3,INDEX('Základní list'!$B:$B,MATCH($F26,'Základní list'!$A:$A,0),1)+2))</f>
        <v>5</v>
      </c>
      <c r="J26" s="31" t="s">
        <v>176</v>
      </c>
      <c r="K26" s="32">
        <v>6</v>
      </c>
      <c r="L26" s="67">
        <f>IF($K26="","",INDEX('2. závod'!$A:$CM,$K26+3,INDEX('Základní list'!$B:$B,MATCH($J26,'Základní list'!$A:$A,0),1)))</f>
        <v>4960</v>
      </c>
      <c r="M26" s="68">
        <f>IF($K26="","",INDEX('2. závod'!$A:$CM,$K26+3,INDEX('Základní list'!$B:$B,MATCH($J26,'Základní list'!$A:$A,0),1)+2))</f>
        <v>6</v>
      </c>
      <c r="N26" s="29">
        <f t="shared" si="0"/>
        <v>13930</v>
      </c>
      <c r="O26" s="170">
        <f t="shared" si="1"/>
        <v>11</v>
      </c>
      <c r="P26" s="130">
        <f t="shared" si="2"/>
        <v>18</v>
      </c>
      <c r="Q26" s="41" t="str">
        <f t="shared" si="3"/>
        <v>a9</v>
      </c>
      <c r="R26" s="41" t="str">
        <f t="shared" si="4"/>
        <v>d6</v>
      </c>
      <c r="S26" s="41">
        <f t="shared" si="5"/>
        <v>2</v>
      </c>
    </row>
    <row r="27" spans="1:19" ht="18" customHeight="1">
      <c r="A27" s="157">
        <v>23</v>
      </c>
      <c r="B27" s="161" t="s">
        <v>118</v>
      </c>
      <c r="C27" s="165" t="s">
        <v>54</v>
      </c>
      <c r="D27" s="120" t="s">
        <v>110</v>
      </c>
      <c r="E27" s="133"/>
      <c r="F27" s="122" t="s">
        <v>176</v>
      </c>
      <c r="G27" s="119">
        <v>11</v>
      </c>
      <c r="H27" s="123">
        <f>IF($G27="","",INDEX('1. závod'!$A:$CM,$G27+3,INDEX('Základní list'!$B:$B,MATCH($F27,'Základní list'!$A:$A,0),1)))</f>
        <v>4200</v>
      </c>
      <c r="I27" s="124">
        <f>IF($G27="","",INDEX('1. závod'!$A:$CL,$G27+3,INDEX('Základní list'!$B:$B,MATCH($F27,'Základní list'!$A:$A,0),1)+2))</f>
        <v>7</v>
      </c>
      <c r="J27" s="118" t="s">
        <v>175</v>
      </c>
      <c r="K27" s="125">
        <v>12</v>
      </c>
      <c r="L27" s="126">
        <f>IF($K27="","",INDEX('2. závod'!$A:$CM,$K27+3,INDEX('Základní list'!$B:$B,MATCH($J27,'Základní list'!$A:$A,0),1)))</f>
        <v>5220</v>
      </c>
      <c r="M27" s="127">
        <f>IF($K27="","",INDEX('2. závod'!$A:$CM,$K27+3,INDEX('Základní list'!$B:$B,MATCH($J27,'Základní list'!$A:$A,0),1)+2))</f>
        <v>5</v>
      </c>
      <c r="N27" s="128">
        <f t="shared" si="0"/>
        <v>9420</v>
      </c>
      <c r="O27" s="129">
        <f t="shared" si="1"/>
        <v>12</v>
      </c>
      <c r="P27" s="130">
        <f t="shared" si="2"/>
        <v>19</v>
      </c>
      <c r="Q27" s="41" t="str">
        <f t="shared" si="3"/>
        <v>d11</v>
      </c>
      <c r="R27" s="41" t="str">
        <f t="shared" si="4"/>
        <v>c12</v>
      </c>
      <c r="S27" s="41">
        <f t="shared" si="5"/>
        <v>2</v>
      </c>
    </row>
    <row r="28" spans="1:19" s="19" customFormat="1" ht="18" customHeight="1">
      <c r="A28" s="157">
        <v>48</v>
      </c>
      <c r="B28" s="168" t="s">
        <v>154</v>
      </c>
      <c r="C28" s="165" t="s">
        <v>54</v>
      </c>
      <c r="D28" s="120" t="s">
        <v>124</v>
      </c>
      <c r="E28" s="121"/>
      <c r="F28" s="122" t="s">
        <v>173</v>
      </c>
      <c r="G28" s="119">
        <v>2</v>
      </c>
      <c r="H28" s="123">
        <f>IF($G28="","",INDEX('1. závod'!$A:$CM,$G28+3,INDEX('Základní list'!$B:$B,MATCH($F28,'Základní list'!$A:$A,0),1)))</f>
        <v>5080</v>
      </c>
      <c r="I28" s="124">
        <f>IF($G28="","",INDEX('1. závod'!$A:$CL,$G28+3,INDEX('Základní list'!$B:$B,MATCH($F28,'Základní list'!$A:$A,0),1)+2))</f>
        <v>7</v>
      </c>
      <c r="J28" s="118" t="s">
        <v>175</v>
      </c>
      <c r="K28" s="125">
        <v>8</v>
      </c>
      <c r="L28" s="126">
        <f>IF($K28="","",INDEX('2. závod'!$A:$CM,$K28+3,INDEX('Základní list'!$B:$B,MATCH($J28,'Základní list'!$A:$A,0),1)))</f>
        <v>4720</v>
      </c>
      <c r="M28" s="127">
        <f>IF($K28="","",INDEX('2. závod'!$A:$CM,$K28+3,INDEX('Základní list'!$B:$B,MATCH($J28,'Základní list'!$A:$A,0),1)+2))</f>
        <v>7</v>
      </c>
      <c r="N28" s="128">
        <f t="shared" si="0"/>
        <v>9800</v>
      </c>
      <c r="O28" s="129">
        <f t="shared" si="1"/>
        <v>14</v>
      </c>
      <c r="P28" s="130">
        <f t="shared" si="2"/>
        <v>20</v>
      </c>
      <c r="Q28" s="41" t="str">
        <f t="shared" si="3"/>
        <v>b2</v>
      </c>
      <c r="R28" s="41" t="str">
        <f t="shared" si="4"/>
        <v>c8</v>
      </c>
      <c r="S28" s="41">
        <f t="shared" si="5"/>
        <v>2</v>
      </c>
    </row>
    <row r="29" spans="1:19" ht="18" customHeight="1">
      <c r="A29" s="157">
        <v>37</v>
      </c>
      <c r="B29" s="168" t="s">
        <v>137</v>
      </c>
      <c r="C29" s="165" t="s">
        <v>54</v>
      </c>
      <c r="D29" s="120" t="s">
        <v>95</v>
      </c>
      <c r="E29" s="121"/>
      <c r="F29" s="122" t="s">
        <v>176</v>
      </c>
      <c r="G29" s="119">
        <v>4</v>
      </c>
      <c r="H29" s="123">
        <f>IF($G29="","",INDEX('1. závod'!$A:$CM,$G29+3,INDEX('Základní list'!$B:$B,MATCH($F29,'Základní list'!$A:$A,0),1)))</f>
        <v>7360</v>
      </c>
      <c r="I29" s="124">
        <f>IF($G29="","",INDEX('1. závod'!$A:$CL,$G29+3,INDEX('Základní list'!$B:$B,MATCH($F29,'Základní list'!$A:$A,0),1)+2))</f>
        <v>4</v>
      </c>
      <c r="J29" s="118" t="s">
        <v>173</v>
      </c>
      <c r="K29" s="125">
        <v>14</v>
      </c>
      <c r="L29" s="126">
        <f>IF($K29="","",INDEX('2. závod'!$A:$CM,$K29+3,INDEX('Základní list'!$B:$B,MATCH($J29,'Základní list'!$A:$A,0),1)))</f>
        <v>2320</v>
      </c>
      <c r="M29" s="127">
        <f>IF($K29="","",INDEX('2. závod'!$A:$CM,$K29+3,INDEX('Základní list'!$B:$B,MATCH($J29,'Základní list'!$A:$A,0),1)+2))</f>
        <v>10</v>
      </c>
      <c r="N29" s="128">
        <f t="shared" si="0"/>
        <v>9680</v>
      </c>
      <c r="O29" s="129">
        <f t="shared" si="1"/>
        <v>14</v>
      </c>
      <c r="P29" s="130">
        <f t="shared" si="2"/>
        <v>20</v>
      </c>
      <c r="Q29" s="41" t="str">
        <f t="shared" si="3"/>
        <v>d4</v>
      </c>
      <c r="R29" s="41" t="str">
        <f t="shared" si="4"/>
        <v>b14</v>
      </c>
      <c r="S29" s="41">
        <f t="shared" si="5"/>
        <v>2</v>
      </c>
    </row>
    <row r="30" spans="1:19" ht="18" customHeight="1">
      <c r="A30" s="157">
        <v>42</v>
      </c>
      <c r="B30" s="168" t="s">
        <v>143</v>
      </c>
      <c r="C30" s="165" t="s">
        <v>54</v>
      </c>
      <c r="D30" s="120" t="s">
        <v>144</v>
      </c>
      <c r="E30" s="133"/>
      <c r="F30" s="122" t="s">
        <v>175</v>
      </c>
      <c r="G30" s="119">
        <v>15</v>
      </c>
      <c r="H30" s="123">
        <f>IF($G30="","",INDEX('1. závod'!$A:$CM,$G30+3,INDEX('Základní list'!$B:$B,MATCH($F30,'Základní list'!$A:$A,0),1)))</f>
        <v>1620</v>
      </c>
      <c r="I30" s="124">
        <f>IF($G30="","",INDEX('1. závod'!$A:$CL,$G30+3,INDEX('Základní list'!$B:$B,MATCH($F30,'Základní list'!$A:$A,0),1)+2))</f>
        <v>9</v>
      </c>
      <c r="J30" s="118" t="s">
        <v>176</v>
      </c>
      <c r="K30" s="125">
        <v>12</v>
      </c>
      <c r="L30" s="126">
        <f>IF($K30="","",INDEX('2. závod'!$A:$CM,$K30+3,INDEX('Základní list'!$B:$B,MATCH($J30,'Základní list'!$A:$A,0),1)))</f>
        <v>6700</v>
      </c>
      <c r="M30" s="127">
        <f>IF($K30="","",INDEX('2. závod'!$A:$CM,$K30+3,INDEX('Základní list'!$B:$B,MATCH($J30,'Základní list'!$A:$A,0),1)+2))</f>
        <v>5</v>
      </c>
      <c r="N30" s="128">
        <f t="shared" si="0"/>
        <v>8320</v>
      </c>
      <c r="O30" s="129">
        <f t="shared" si="1"/>
        <v>14</v>
      </c>
      <c r="P30" s="130">
        <f t="shared" si="2"/>
        <v>20</v>
      </c>
      <c r="Q30" s="41" t="str">
        <f t="shared" si="3"/>
        <v>c15</v>
      </c>
      <c r="R30" s="41" t="str">
        <f t="shared" si="4"/>
        <v>d12</v>
      </c>
      <c r="S30" s="41">
        <f t="shared" si="5"/>
        <v>2</v>
      </c>
    </row>
    <row r="31" spans="1:19" ht="18" customHeight="1" collapsed="1">
      <c r="A31" s="157">
        <v>2</v>
      </c>
      <c r="B31" s="161" t="s">
        <v>86</v>
      </c>
      <c r="C31" s="165" t="s">
        <v>54</v>
      </c>
      <c r="D31" s="120" t="s">
        <v>87</v>
      </c>
      <c r="E31" s="121"/>
      <c r="F31" s="122" t="s">
        <v>174</v>
      </c>
      <c r="G31" s="119">
        <v>14</v>
      </c>
      <c r="H31" s="123">
        <f>IF($G31="","",INDEX('1. závod'!$A:$CM,$G31+3,INDEX('Základní list'!$B:$B,MATCH($F31,'Základní list'!$A:$A,0),1)))</f>
        <v>3480</v>
      </c>
      <c r="I31" s="124">
        <f>IF($G31="","",INDEX('1. závod'!$A:$CL,$G31+3,INDEX('Základní list'!$B:$B,MATCH($F31,'Základní list'!$A:$A,0),1)+2))</f>
        <v>13</v>
      </c>
      <c r="J31" s="118" t="s">
        <v>174</v>
      </c>
      <c r="K31" s="125">
        <v>3</v>
      </c>
      <c r="L31" s="126">
        <f>IF($K31="","",INDEX('2. závod'!$A:$CM,$K31+3,INDEX('Základní list'!$B:$B,MATCH($J31,'Základní list'!$A:$A,0),1)))</f>
        <v>11730</v>
      </c>
      <c r="M31" s="127">
        <f>IF($K31="","",INDEX('2. závod'!$A:$CM,$K31+3,INDEX('Základní list'!$B:$B,MATCH($J31,'Základní list'!$A:$A,0),1)+2))</f>
        <v>2</v>
      </c>
      <c r="N31" s="128">
        <f t="shared" si="0"/>
        <v>15210</v>
      </c>
      <c r="O31" s="129">
        <f t="shared" si="1"/>
        <v>15</v>
      </c>
      <c r="P31" s="130">
        <f t="shared" si="2"/>
        <v>23</v>
      </c>
      <c r="Q31" s="41" t="str">
        <f t="shared" si="3"/>
        <v>a14</v>
      </c>
      <c r="R31" s="41" t="str">
        <f t="shared" si="4"/>
        <v>a3</v>
      </c>
      <c r="S31" s="41">
        <f t="shared" si="5"/>
        <v>2</v>
      </c>
    </row>
    <row r="32" spans="1:19" ht="18" customHeight="1">
      <c r="A32" s="157">
        <v>4</v>
      </c>
      <c r="B32" s="161" t="s">
        <v>179</v>
      </c>
      <c r="C32" s="165" t="s">
        <v>54</v>
      </c>
      <c r="D32" s="120" t="s">
        <v>167</v>
      </c>
      <c r="E32" s="121"/>
      <c r="F32" s="122" t="s">
        <v>174</v>
      </c>
      <c r="G32" s="119">
        <v>5</v>
      </c>
      <c r="H32" s="123">
        <f>IF($G32="","",INDEX('1. závod'!$A:$CM,$G32+3,INDEX('Základní list'!$B:$B,MATCH($F32,'Základní list'!$A:$A,0),1)))</f>
        <v>3560</v>
      </c>
      <c r="I32" s="124">
        <f>IF($G32="","",INDEX('1. závod'!$A:$CL,$G32+3,INDEX('Základní list'!$B:$B,MATCH($F32,'Základní list'!$A:$A,0),1)+2))</f>
        <v>12</v>
      </c>
      <c r="J32" s="118" t="s">
        <v>175</v>
      </c>
      <c r="K32" s="125">
        <v>9</v>
      </c>
      <c r="L32" s="126">
        <f>IF($K32="","",INDEX('2. závod'!$A:$CM,$K32+3,INDEX('Základní list'!$B:$B,MATCH($J32,'Základní list'!$A:$A,0),1)))</f>
        <v>7220</v>
      </c>
      <c r="M32" s="127">
        <f>IF($K32="","",INDEX('2. závod'!$A:$CM,$K32+3,INDEX('Základní list'!$B:$B,MATCH($J32,'Základní list'!$A:$A,0),1)+2))</f>
        <v>3</v>
      </c>
      <c r="N32" s="128">
        <f t="shared" si="0"/>
        <v>10780</v>
      </c>
      <c r="O32" s="129">
        <f t="shared" si="1"/>
        <v>15</v>
      </c>
      <c r="P32" s="130">
        <f t="shared" si="2"/>
        <v>23</v>
      </c>
      <c r="Q32" s="41" t="str">
        <f t="shared" si="3"/>
        <v>a5</v>
      </c>
      <c r="R32" s="41" t="str">
        <f t="shared" si="4"/>
        <v>c9</v>
      </c>
      <c r="S32" s="41">
        <f t="shared" si="5"/>
        <v>2</v>
      </c>
    </row>
    <row r="33" spans="1:19" s="19" customFormat="1" ht="18" customHeight="1">
      <c r="A33" s="157">
        <v>33</v>
      </c>
      <c r="B33" s="161" t="s">
        <v>132</v>
      </c>
      <c r="C33" s="165" t="s">
        <v>54</v>
      </c>
      <c r="D33" s="120" t="s">
        <v>95</v>
      </c>
      <c r="E33" s="133"/>
      <c r="F33" s="122" t="s">
        <v>176</v>
      </c>
      <c r="G33" s="119">
        <v>15</v>
      </c>
      <c r="H33" s="123">
        <f>IF($G33="","",INDEX('1. závod'!$A:$CM,$G33+3,INDEX('Základní list'!$B:$B,MATCH($F33,'Základní list'!$A:$A,0),1)))</f>
        <v>6700</v>
      </c>
      <c r="I33" s="124">
        <f>IF($G33="","",INDEX('1. závod'!$A:$CL,$G33+3,INDEX('Základní list'!$B:$B,MATCH($F33,'Základní list'!$A:$A,0),1)+2))</f>
        <v>5</v>
      </c>
      <c r="J33" s="118" t="s">
        <v>174</v>
      </c>
      <c r="K33" s="125">
        <v>10</v>
      </c>
      <c r="L33" s="126">
        <f>IF($K33="","",INDEX('2. závod'!$A:$CM,$K33+3,INDEX('Základní list'!$B:$B,MATCH($J33,'Základní list'!$A:$A,0),1)))</f>
        <v>3020</v>
      </c>
      <c r="M33" s="127">
        <f>IF($K33="","",INDEX('2. závod'!$A:$CM,$K33+3,INDEX('Základní list'!$B:$B,MATCH($J33,'Základní list'!$A:$A,0),1)+2))</f>
        <v>10</v>
      </c>
      <c r="N33" s="128">
        <f t="shared" si="0"/>
        <v>9720</v>
      </c>
      <c r="O33" s="129">
        <f t="shared" si="1"/>
        <v>15</v>
      </c>
      <c r="P33" s="130">
        <f t="shared" si="2"/>
        <v>23</v>
      </c>
      <c r="Q33" s="41" t="str">
        <f t="shared" si="3"/>
        <v>d15</v>
      </c>
      <c r="R33" s="41" t="str">
        <f t="shared" si="4"/>
        <v>a10</v>
      </c>
      <c r="S33" s="41">
        <f t="shared" si="5"/>
        <v>2</v>
      </c>
    </row>
    <row r="34" spans="1:19" ht="18" customHeight="1">
      <c r="A34" s="157">
        <v>55</v>
      </c>
      <c r="B34" s="34" t="s">
        <v>164</v>
      </c>
      <c r="C34" s="173" t="s">
        <v>54</v>
      </c>
      <c r="D34" s="36" t="s">
        <v>165</v>
      </c>
      <c r="E34" s="121"/>
      <c r="F34" s="37" t="s">
        <v>173</v>
      </c>
      <c r="G34" s="35">
        <v>4</v>
      </c>
      <c r="H34" s="27">
        <f>IF($G34="","",INDEX('1. závod'!$A:$CM,$G34+3,INDEX('Základní list'!$B:$B,MATCH($F34,'Základní list'!$A:$A,0),1)))</f>
        <v>5090</v>
      </c>
      <c r="I34" s="171">
        <f>IF($G34="","",INDEX('1. závod'!$A:$CL,$G34+3,INDEX('Základní list'!$B:$B,MATCH($F34,'Základní list'!$A:$A,0),1)+2))</f>
        <v>6</v>
      </c>
      <c r="J34" s="31" t="s">
        <v>173</v>
      </c>
      <c r="K34" s="32">
        <v>6</v>
      </c>
      <c r="L34" s="67">
        <f>IF($K34="","",INDEX('2. závod'!$A:$CM,$K34+3,INDEX('Základní list'!$B:$B,MATCH($J34,'Základní list'!$A:$A,0),1)))</f>
        <v>2890</v>
      </c>
      <c r="M34" s="68">
        <f>IF($K34="","",INDEX('2. závod'!$A:$CM,$K34+3,INDEX('Základní list'!$B:$B,MATCH($J34,'Základní list'!$A:$A,0),1)+2))</f>
        <v>9</v>
      </c>
      <c r="N34" s="29">
        <f t="shared" si="0"/>
        <v>7980</v>
      </c>
      <c r="O34" s="172">
        <f t="shared" si="1"/>
        <v>15</v>
      </c>
      <c r="P34" s="130">
        <f t="shared" si="2"/>
        <v>23</v>
      </c>
      <c r="Q34" s="41" t="str">
        <f t="shared" si="3"/>
        <v>b4</v>
      </c>
      <c r="R34" s="41" t="str">
        <f t="shared" si="4"/>
        <v>b6</v>
      </c>
      <c r="S34" s="41">
        <f t="shared" si="5"/>
        <v>2</v>
      </c>
    </row>
    <row r="35" spans="1:19" ht="18" customHeight="1">
      <c r="A35" s="157">
        <v>6</v>
      </c>
      <c r="B35" s="161" t="s">
        <v>92</v>
      </c>
      <c r="C35" s="165" t="s">
        <v>54</v>
      </c>
      <c r="D35" s="120" t="s">
        <v>93</v>
      </c>
      <c r="E35" s="121"/>
      <c r="F35" s="122" t="s">
        <v>175</v>
      </c>
      <c r="G35" s="119">
        <v>4</v>
      </c>
      <c r="H35" s="123">
        <f>IF($G35="","",INDEX('1. závod'!$A:$CM,$G35+3,INDEX('Základní list'!$B:$B,MATCH($F35,'Základní list'!$A:$A,0),1)))</f>
        <v>2940</v>
      </c>
      <c r="I35" s="124">
        <f>IF($G35="","",INDEX('1. závod'!$A:$CL,$G35+3,INDEX('Základní list'!$B:$B,MATCH($F35,'Základní list'!$A:$A,0),1)+2))</f>
        <v>5</v>
      </c>
      <c r="J35" s="118" t="s">
        <v>176</v>
      </c>
      <c r="K35" s="125">
        <v>7</v>
      </c>
      <c r="L35" s="126">
        <f>IF($K35="","",INDEX('2. závod'!$A:$CM,$K35+3,INDEX('Základní list'!$B:$B,MATCH($J35,'Základní list'!$A:$A,0),1)))</f>
        <v>2840</v>
      </c>
      <c r="M35" s="127">
        <f>IF($K35="","",INDEX('2. závod'!$A:$CM,$K35+3,INDEX('Základní list'!$B:$B,MATCH($J35,'Základní list'!$A:$A,0),1)+2))</f>
        <v>10</v>
      </c>
      <c r="N35" s="128">
        <f t="shared" si="0"/>
        <v>5780</v>
      </c>
      <c r="O35" s="129">
        <f t="shared" si="1"/>
        <v>15</v>
      </c>
      <c r="P35" s="130">
        <f t="shared" si="2"/>
        <v>23</v>
      </c>
      <c r="Q35" s="41" t="str">
        <f t="shared" si="3"/>
        <v>c4</v>
      </c>
      <c r="R35" s="41" t="str">
        <f t="shared" si="4"/>
        <v>d7</v>
      </c>
      <c r="S35" s="41">
        <f t="shared" si="5"/>
        <v>2</v>
      </c>
    </row>
    <row r="36" spans="1:19" s="19" customFormat="1" ht="18" customHeight="1">
      <c r="A36" s="157">
        <v>24</v>
      </c>
      <c r="B36" s="161" t="s">
        <v>119</v>
      </c>
      <c r="C36" s="165" t="s">
        <v>54</v>
      </c>
      <c r="D36" s="120" t="s">
        <v>120</v>
      </c>
      <c r="E36" s="133"/>
      <c r="F36" s="122" t="s">
        <v>176</v>
      </c>
      <c r="G36" s="119">
        <v>9</v>
      </c>
      <c r="H36" s="123">
        <f>IF($G36="","",INDEX('1. závod'!$A:$CM,$G36+3,INDEX('Základní list'!$B:$B,MATCH($F36,'Základní list'!$A:$A,0),1)))</f>
        <v>3600</v>
      </c>
      <c r="I36" s="124">
        <f>IF($G36="","",INDEX('1. závod'!$A:$CL,$G36+3,INDEX('Základní list'!$B:$B,MATCH($F36,'Základní list'!$A:$A,0),1)+2))</f>
        <v>10</v>
      </c>
      <c r="J36" s="118" t="s">
        <v>175</v>
      </c>
      <c r="K36" s="125">
        <v>6</v>
      </c>
      <c r="L36" s="126">
        <f>IF($K36="","",INDEX('2. závod'!$A:$CM,$K36+3,INDEX('Základní list'!$B:$B,MATCH($J36,'Základní list'!$A:$A,0),1)))</f>
        <v>4930</v>
      </c>
      <c r="M36" s="127">
        <f>IF($K36="","",INDEX('2. závod'!$A:$CM,$K36+3,INDEX('Základní list'!$B:$B,MATCH($J36,'Základní list'!$A:$A,0),1)+2))</f>
        <v>6</v>
      </c>
      <c r="N36" s="128">
        <f t="shared" si="0"/>
        <v>8530</v>
      </c>
      <c r="O36" s="129">
        <f t="shared" si="1"/>
        <v>16</v>
      </c>
      <c r="P36" s="130">
        <f t="shared" si="2"/>
        <v>28</v>
      </c>
      <c r="Q36" s="41" t="str">
        <f t="shared" si="3"/>
        <v>d9</v>
      </c>
      <c r="R36" s="41" t="str">
        <f t="shared" si="4"/>
        <v>c6</v>
      </c>
      <c r="S36" s="41">
        <f t="shared" si="5"/>
        <v>2</v>
      </c>
    </row>
    <row r="37" spans="1:19" ht="18" customHeight="1">
      <c r="A37" s="157">
        <v>16</v>
      </c>
      <c r="B37" s="161" t="s">
        <v>109</v>
      </c>
      <c r="C37" s="165" t="s">
        <v>54</v>
      </c>
      <c r="D37" s="120" t="s">
        <v>110</v>
      </c>
      <c r="E37" s="121"/>
      <c r="F37" s="122" t="s">
        <v>174</v>
      </c>
      <c r="G37" s="119">
        <v>13</v>
      </c>
      <c r="H37" s="123">
        <f>IF($G37="","",INDEX('1. závod'!$A:$CM,$G37+3,INDEX('Základní list'!$B:$B,MATCH($F37,'Základní list'!$A:$A,0),1)))</f>
        <v>3780</v>
      </c>
      <c r="I37" s="124">
        <f>IF($G37="","",INDEX('1. závod'!$A:$CL,$G37+3,INDEX('Základní list'!$B:$B,MATCH($F37,'Základní list'!$A:$A,0),1)+2))</f>
        <v>11</v>
      </c>
      <c r="J37" s="118" t="s">
        <v>174</v>
      </c>
      <c r="K37" s="125">
        <v>6</v>
      </c>
      <c r="L37" s="126">
        <f>IF($K37="","",INDEX('2. závod'!$A:$CM,$K37+3,INDEX('Základní list'!$B:$B,MATCH($J37,'Základní list'!$A:$A,0),1)))</f>
        <v>8170</v>
      </c>
      <c r="M37" s="127">
        <f>IF($K37="","",INDEX('2. závod'!$A:$CM,$K37+3,INDEX('Základní list'!$B:$B,MATCH($J37,'Základní list'!$A:$A,0),1)+2))</f>
        <v>6</v>
      </c>
      <c r="N37" s="128">
        <f t="shared" si="0"/>
        <v>11950</v>
      </c>
      <c r="O37" s="129">
        <f t="shared" si="1"/>
        <v>17</v>
      </c>
      <c r="P37" s="130">
        <f t="shared" si="2"/>
        <v>29</v>
      </c>
      <c r="Q37" s="41" t="str">
        <f t="shared" si="3"/>
        <v>a13</v>
      </c>
      <c r="R37" s="41" t="str">
        <f t="shared" si="4"/>
        <v>a6</v>
      </c>
      <c r="S37" s="41">
        <f t="shared" si="5"/>
        <v>2</v>
      </c>
    </row>
    <row r="38" spans="1:19" ht="18" customHeight="1">
      <c r="A38" s="157">
        <v>7</v>
      </c>
      <c r="B38" s="161" t="s">
        <v>94</v>
      </c>
      <c r="C38" s="165" t="s">
        <v>54</v>
      </c>
      <c r="D38" s="120" t="s">
        <v>95</v>
      </c>
      <c r="E38" s="133"/>
      <c r="F38" s="122" t="s">
        <v>175</v>
      </c>
      <c r="G38" s="119">
        <v>12</v>
      </c>
      <c r="H38" s="123">
        <f>IF($G38="","",INDEX('1. závod'!$A:$CM,$G38+3,INDEX('Základní list'!$B:$B,MATCH($F38,'Základní list'!$A:$A,0),1)))</f>
        <v>640</v>
      </c>
      <c r="I38" s="124">
        <f>IF($G38="","",INDEX('1. závod'!$A:$CL,$G38+3,INDEX('Základní list'!$B:$B,MATCH($F38,'Základní list'!$A:$A,0),1)+2))</f>
        <v>12</v>
      </c>
      <c r="J38" s="118" t="s">
        <v>174</v>
      </c>
      <c r="K38" s="125">
        <v>7</v>
      </c>
      <c r="L38" s="126">
        <f>IF($K38="","",INDEX('2. závod'!$A:$CM,$K38+3,INDEX('Základní list'!$B:$B,MATCH($J38,'Základní list'!$A:$A,0),1)))</f>
        <v>9850</v>
      </c>
      <c r="M38" s="127">
        <f>IF($K38="","",INDEX('2. závod'!$A:$CM,$K38+3,INDEX('Základní list'!$B:$B,MATCH($J38,'Základní list'!$A:$A,0),1)+2))</f>
        <v>5</v>
      </c>
      <c r="N38" s="128">
        <f t="shared" si="0"/>
        <v>10490</v>
      </c>
      <c r="O38" s="129">
        <f t="shared" si="1"/>
        <v>17</v>
      </c>
      <c r="P38" s="130">
        <f t="shared" si="2"/>
        <v>29</v>
      </c>
      <c r="Q38" s="41" t="str">
        <f t="shared" si="3"/>
        <v>c12</v>
      </c>
      <c r="R38" s="41" t="str">
        <f t="shared" si="4"/>
        <v>a7</v>
      </c>
      <c r="S38" s="41">
        <f t="shared" si="5"/>
        <v>2</v>
      </c>
    </row>
    <row r="39" spans="1:19" s="19" customFormat="1" ht="18" customHeight="1">
      <c r="A39" s="157">
        <v>15</v>
      </c>
      <c r="B39" s="161" t="s">
        <v>107</v>
      </c>
      <c r="C39" s="165" t="s">
        <v>54</v>
      </c>
      <c r="D39" s="120" t="s">
        <v>108</v>
      </c>
      <c r="E39" s="121"/>
      <c r="F39" s="122" t="s">
        <v>176</v>
      </c>
      <c r="G39" s="119">
        <v>13</v>
      </c>
      <c r="H39" s="123">
        <f>IF($G39="","",INDEX('1. závod'!$A:$CM,$G39+3,INDEX('Základní list'!$B:$B,MATCH($F39,'Základní list'!$A:$A,0),1)))</f>
        <v>4100</v>
      </c>
      <c r="I39" s="124">
        <f>IF($G39="","",INDEX('1. závod'!$A:$CL,$G39+3,INDEX('Základní list'!$B:$B,MATCH($F39,'Základní list'!$A:$A,0),1)+2))</f>
        <v>8</v>
      </c>
      <c r="J39" s="118" t="s">
        <v>176</v>
      </c>
      <c r="K39" s="125">
        <v>3</v>
      </c>
      <c r="L39" s="126">
        <f>IF($K39="","",INDEX('2. závod'!$A:$CM,$K39+3,INDEX('Základní list'!$B:$B,MATCH($J39,'Základní list'!$A:$A,0),1)))</f>
        <v>3300</v>
      </c>
      <c r="M39" s="127">
        <f>IF($K39="","",INDEX('2. závod'!$A:$CM,$K39+3,INDEX('Základní list'!$B:$B,MATCH($J39,'Základní list'!$A:$A,0),1)+2))</f>
        <v>9</v>
      </c>
      <c r="N39" s="128">
        <f t="shared" si="0"/>
        <v>7400</v>
      </c>
      <c r="O39" s="129">
        <f t="shared" si="1"/>
        <v>17</v>
      </c>
      <c r="P39" s="130">
        <f t="shared" si="2"/>
        <v>29</v>
      </c>
      <c r="Q39" s="41" t="str">
        <f t="shared" si="3"/>
        <v>d13</v>
      </c>
      <c r="R39" s="41" t="str">
        <f t="shared" si="4"/>
        <v>d3</v>
      </c>
      <c r="S39" s="41">
        <f t="shared" si="5"/>
        <v>2</v>
      </c>
    </row>
    <row r="40" spans="1:19" ht="18" customHeight="1">
      <c r="A40" s="157">
        <v>12</v>
      </c>
      <c r="B40" s="161" t="s">
        <v>103</v>
      </c>
      <c r="C40" s="165" t="s">
        <v>54</v>
      </c>
      <c r="D40" s="135" t="s">
        <v>93</v>
      </c>
      <c r="E40" s="133"/>
      <c r="F40" s="122" t="s">
        <v>175</v>
      </c>
      <c r="G40" s="119">
        <v>2</v>
      </c>
      <c r="H40" s="123">
        <f>IF($G40="","",INDEX('1. závod'!$A:$CM,$G40+3,INDEX('Základní list'!$B:$B,MATCH($F40,'Základní list'!$A:$A,0),1)))</f>
        <v>2360</v>
      </c>
      <c r="I40" s="124">
        <f>IF($G40="","",INDEX('1. závod'!$A:$CL,$G40+3,INDEX('Základní list'!$B:$B,MATCH($F40,'Základní list'!$A:$A,0),1)+2))</f>
        <v>8</v>
      </c>
      <c r="J40" s="118" t="s">
        <v>175</v>
      </c>
      <c r="K40" s="125">
        <v>4</v>
      </c>
      <c r="L40" s="126">
        <f>IF($K40="","",INDEX('2. závod'!$A:$CM,$K40+3,INDEX('Základní list'!$B:$B,MATCH($J40,'Základní list'!$A:$A,0),1)))</f>
        <v>3780</v>
      </c>
      <c r="M40" s="127">
        <f>IF($K40="","",INDEX('2. závod'!$A:$CM,$K40+3,INDEX('Základní list'!$B:$B,MATCH($J40,'Základní list'!$A:$A,0),1)+2))</f>
        <v>9</v>
      </c>
      <c r="N40" s="128">
        <f t="shared" si="0"/>
        <v>6140</v>
      </c>
      <c r="O40" s="129">
        <f t="shared" si="1"/>
        <v>17</v>
      </c>
      <c r="P40" s="130">
        <f t="shared" si="2"/>
        <v>29</v>
      </c>
      <c r="Q40" s="41" t="str">
        <f t="shared" si="3"/>
        <v>c2</v>
      </c>
      <c r="R40" s="41" t="str">
        <f t="shared" si="4"/>
        <v>c4</v>
      </c>
      <c r="S40" s="41">
        <f t="shared" si="5"/>
        <v>2</v>
      </c>
    </row>
    <row r="41" spans="1:19" s="19" customFormat="1" ht="18" customHeight="1">
      <c r="A41" s="157">
        <v>10</v>
      </c>
      <c r="B41" s="161" t="s">
        <v>100</v>
      </c>
      <c r="C41" s="165" t="s">
        <v>54</v>
      </c>
      <c r="D41" s="120" t="s">
        <v>101</v>
      </c>
      <c r="E41" s="121"/>
      <c r="F41" s="118" t="s">
        <v>175</v>
      </c>
      <c r="G41" s="125">
        <v>7</v>
      </c>
      <c r="H41" s="123">
        <f>IF($G41="","",INDEX('1. závod'!$A:$CM,$G41+3,INDEX('Základní list'!$B:$B,MATCH($F41,'Základní list'!$A:$A,0),1)))</f>
        <v>3100</v>
      </c>
      <c r="I41" s="124">
        <f>IF($G41="","",INDEX('1. závod'!$A:$CL,$G41+3,INDEX('Základní list'!$B:$B,MATCH($F41,'Základní list'!$A:$A,0),1)+2))</f>
        <v>4</v>
      </c>
      <c r="J41" s="118" t="s">
        <v>175</v>
      </c>
      <c r="K41" s="125">
        <v>11</v>
      </c>
      <c r="L41" s="126">
        <f>IF($K41="","",INDEX('2. závod'!$A:$CM,$K41+3,INDEX('Základní list'!$B:$B,MATCH($J41,'Základní list'!$A:$A,0),1)))</f>
        <v>2700</v>
      </c>
      <c r="M41" s="127">
        <f>IF($K41="","",INDEX('2. závod'!$A:$CM,$K41+3,INDEX('Základní list'!$B:$B,MATCH($J41,'Základní list'!$A:$A,0),1)+2))</f>
        <v>13</v>
      </c>
      <c r="N41" s="128">
        <f aca="true" t="shared" si="6" ref="N41:N72">IF($K41="","",SUM(H41,L41))</f>
        <v>5800</v>
      </c>
      <c r="O41" s="129">
        <f aca="true" t="shared" si="7" ref="O41:O72">IF($K41="","",SUM(I41,M41))</f>
        <v>17</v>
      </c>
      <c r="P41" s="130">
        <f aca="true" t="shared" si="8" ref="P41:P72">IF($N41="","",RANK(O41,O$1:O$65536,1))</f>
        <v>29</v>
      </c>
      <c r="Q41" s="41" t="str">
        <f aca="true" t="shared" si="9" ref="Q41:Q72">CONCATENATE(F41,G41)</f>
        <v>c7</v>
      </c>
      <c r="R41" s="41" t="str">
        <f aca="true" t="shared" si="10" ref="R41:R72">CONCATENATE(J41,K41)</f>
        <v>c11</v>
      </c>
      <c r="S41" s="41">
        <f aca="true" t="shared" si="11" ref="S41:S72">COUNT(I41,M41)</f>
        <v>2</v>
      </c>
    </row>
    <row r="42" spans="1:19" ht="18" customHeight="1">
      <c r="A42" s="157">
        <v>26</v>
      </c>
      <c r="B42" s="161" t="s">
        <v>121</v>
      </c>
      <c r="C42" s="165" t="s">
        <v>54</v>
      </c>
      <c r="D42" s="120" t="s">
        <v>122</v>
      </c>
      <c r="E42" s="133"/>
      <c r="F42" s="122" t="s">
        <v>174</v>
      </c>
      <c r="G42" s="119">
        <v>12</v>
      </c>
      <c r="H42" s="123">
        <f>IF($G42="","",INDEX('1. závod'!$A:$CM,$G42+3,INDEX('Základní list'!$B:$B,MATCH($F42,'Základní list'!$A:$A,0),1)))</f>
        <v>2140</v>
      </c>
      <c r="I42" s="124">
        <f>IF($G42="","",INDEX('1. závod'!$A:$CL,$G42+3,INDEX('Základní list'!$B:$B,MATCH($F42,'Základní list'!$A:$A,0),1)+2))</f>
        <v>15</v>
      </c>
      <c r="J42" s="118" t="s">
        <v>173</v>
      </c>
      <c r="K42" s="125">
        <v>1</v>
      </c>
      <c r="L42" s="126"/>
      <c r="M42" s="127">
        <f>IF($K42="","",INDEX('2. závod'!$A:$CM,$K42+3,INDEX('Základní list'!$B:$B,MATCH($J42,'Základní list'!$A:$A,0),1)+2))</f>
        <v>2</v>
      </c>
      <c r="N42" s="128">
        <f t="shared" si="6"/>
        <v>2140</v>
      </c>
      <c r="O42" s="129">
        <f t="shared" si="7"/>
        <v>17</v>
      </c>
      <c r="P42" s="130">
        <f t="shared" si="8"/>
        <v>29</v>
      </c>
      <c r="Q42" s="41" t="str">
        <f t="shared" si="9"/>
        <v>a12</v>
      </c>
      <c r="R42" s="41" t="str">
        <f t="shared" si="10"/>
        <v>b1</v>
      </c>
      <c r="S42" s="41">
        <f t="shared" si="11"/>
        <v>2</v>
      </c>
    </row>
    <row r="43" spans="1:19" ht="18" customHeight="1">
      <c r="A43" s="157">
        <v>56</v>
      </c>
      <c r="B43" s="34" t="s">
        <v>166</v>
      </c>
      <c r="C43" s="173" t="s">
        <v>54</v>
      </c>
      <c r="D43" s="36" t="s">
        <v>167</v>
      </c>
      <c r="E43" s="121"/>
      <c r="F43" s="37" t="s">
        <v>174</v>
      </c>
      <c r="G43" s="35">
        <v>15</v>
      </c>
      <c r="H43" s="27">
        <f>IF($G43="","",INDEX('1. závod'!$A:$CM,$G43+3,INDEX('Základní list'!$B:$B,MATCH($F43,'Základní list'!$A:$A,0),1)))</f>
        <v>2930</v>
      </c>
      <c r="I43" s="171">
        <f>IF($G43="","",INDEX('1. závod'!$A:$CL,$G43+3,INDEX('Základní list'!$B:$B,MATCH($F43,'Základní list'!$A:$A,0),1)+2))</f>
        <v>14</v>
      </c>
      <c r="J43" s="31" t="s">
        <v>176</v>
      </c>
      <c r="K43" s="32">
        <v>8</v>
      </c>
      <c r="L43" s="67">
        <f>IF($K43="","",INDEX('2. závod'!$A:$CM,$K43+3,INDEX('Základní list'!$B:$B,MATCH($J43,'Základní list'!$A:$A,0),1)))</f>
        <v>8120</v>
      </c>
      <c r="M43" s="68">
        <f>IF($K43="","",INDEX('2. závod'!$A:$CM,$K43+3,INDEX('Základní list'!$B:$B,MATCH($J43,'Základní list'!$A:$A,0),1)+2))</f>
        <v>4</v>
      </c>
      <c r="N43" s="29">
        <f t="shared" si="6"/>
        <v>11050</v>
      </c>
      <c r="O43" s="172">
        <f t="shared" si="7"/>
        <v>18</v>
      </c>
      <c r="P43" s="130">
        <f t="shared" si="8"/>
        <v>35</v>
      </c>
      <c r="Q43" s="41" t="str">
        <f t="shared" si="9"/>
        <v>a15</v>
      </c>
      <c r="R43" s="41" t="str">
        <f t="shared" si="10"/>
        <v>d8</v>
      </c>
      <c r="S43" s="41">
        <f t="shared" si="11"/>
        <v>2</v>
      </c>
    </row>
    <row r="44" spans="1:19" s="19" customFormat="1" ht="18" customHeight="1">
      <c r="A44" s="157">
        <v>35</v>
      </c>
      <c r="B44" s="167" t="s">
        <v>135</v>
      </c>
      <c r="C44" s="165" t="s">
        <v>54</v>
      </c>
      <c r="D44" s="120"/>
      <c r="E44" s="133"/>
      <c r="F44" s="122" t="s">
        <v>175</v>
      </c>
      <c r="G44" s="119">
        <v>11</v>
      </c>
      <c r="H44" s="123">
        <f>IF($G44="","",INDEX('1. závod'!$A:$CM,$G44+3,INDEX('Základní list'!$B:$B,MATCH($F44,'Základní list'!$A:$A,0),1)))</f>
        <v>1260</v>
      </c>
      <c r="I44" s="124">
        <f>IF($G44="","",INDEX('1. závod'!$A:$CL,$G44+3,INDEX('Základní list'!$B:$B,MATCH($F44,'Základní list'!$A:$A,0),1)+2))</f>
        <v>11</v>
      </c>
      <c r="J44" s="118" t="s">
        <v>176</v>
      </c>
      <c r="K44" s="125">
        <v>9</v>
      </c>
      <c r="L44" s="126">
        <f>IF($K44="","",INDEX('2. závod'!$A:$CM,$K44+3,INDEX('Základní list'!$B:$B,MATCH($J44,'Základní list'!$A:$A,0),1)))</f>
        <v>4820</v>
      </c>
      <c r="M44" s="127">
        <f>IF($K44="","",INDEX('2. závod'!$A:$CM,$K44+3,INDEX('Základní list'!$B:$B,MATCH($J44,'Základní list'!$A:$A,0),1)+2))</f>
        <v>7</v>
      </c>
      <c r="N44" s="128">
        <f t="shared" si="6"/>
        <v>6080</v>
      </c>
      <c r="O44" s="129">
        <f t="shared" si="7"/>
        <v>18</v>
      </c>
      <c r="P44" s="130">
        <f t="shared" si="8"/>
        <v>35</v>
      </c>
      <c r="Q44" s="41" t="str">
        <f t="shared" si="9"/>
        <v>c11</v>
      </c>
      <c r="R44" s="41" t="str">
        <f t="shared" si="10"/>
        <v>d9</v>
      </c>
      <c r="S44" s="41">
        <f t="shared" si="11"/>
        <v>2</v>
      </c>
    </row>
    <row r="45" spans="1:19" ht="18" customHeight="1">
      <c r="A45" s="157">
        <v>27</v>
      </c>
      <c r="B45" s="161" t="s">
        <v>123</v>
      </c>
      <c r="C45" s="119" t="s">
        <v>54</v>
      </c>
      <c r="D45" s="120" t="s">
        <v>124</v>
      </c>
      <c r="E45" s="121"/>
      <c r="F45" s="122" t="s">
        <v>173</v>
      </c>
      <c r="G45" s="119">
        <v>14</v>
      </c>
      <c r="H45" s="123">
        <f>IF($G45="","",INDEX('1. závod'!$A:$CM,$G45+3,INDEX('Základní list'!$B:$B,MATCH($F45,'Základní list'!$A:$A,0),1)))</f>
        <v>2640</v>
      </c>
      <c r="I45" s="124">
        <f>IF($G45="","",INDEX('1. závod'!$A:$CL,$G45+3,INDEX('Základní list'!$B:$B,MATCH($F45,'Základní list'!$A:$A,0),1)+2))</f>
        <v>11</v>
      </c>
      <c r="J45" s="118" t="s">
        <v>173</v>
      </c>
      <c r="K45" s="125">
        <v>2</v>
      </c>
      <c r="L45" s="126">
        <f>IF($K45="","",INDEX('2. závod'!$A:$CM,$K45+3,INDEX('Základní list'!$B:$B,MATCH($J45,'Základní list'!$A:$A,0),1)))</f>
        <v>3330</v>
      </c>
      <c r="M45" s="127">
        <f>IF($K45="","",INDEX('2. závod'!$A:$CM,$K45+3,INDEX('Základní list'!$B:$B,MATCH($J45,'Základní list'!$A:$A,0),1)+2))</f>
        <v>7</v>
      </c>
      <c r="N45" s="128">
        <f t="shared" si="6"/>
        <v>5970</v>
      </c>
      <c r="O45" s="129">
        <f t="shared" si="7"/>
        <v>18</v>
      </c>
      <c r="P45" s="130">
        <f t="shared" si="8"/>
        <v>35</v>
      </c>
      <c r="Q45" s="41" t="str">
        <f t="shared" si="9"/>
        <v>b14</v>
      </c>
      <c r="R45" s="41" t="str">
        <f t="shared" si="10"/>
        <v>b2</v>
      </c>
      <c r="S45" s="41">
        <f t="shared" si="11"/>
        <v>2</v>
      </c>
    </row>
    <row r="46" spans="1:19" s="19" customFormat="1" ht="18" customHeight="1">
      <c r="A46" s="157">
        <v>1</v>
      </c>
      <c r="B46" s="161" t="s">
        <v>85</v>
      </c>
      <c r="C46" s="119" t="s">
        <v>54</v>
      </c>
      <c r="D46" s="120" t="s">
        <v>87</v>
      </c>
      <c r="E46" s="133"/>
      <c r="F46" s="122" t="s">
        <v>173</v>
      </c>
      <c r="G46" s="119">
        <v>7</v>
      </c>
      <c r="H46" s="123">
        <f>IF($G46="","",INDEX('1. závod'!$A:$CM,$G46+3,INDEX('Základní list'!$B:$B,MATCH($F46,'Základní list'!$A:$A,0),1)))</f>
        <v>5760</v>
      </c>
      <c r="I46" s="124">
        <f>IF($G46="","",INDEX('1. závod'!$A:$CL,$G46+3,INDEX('Základní list'!$B:$B,MATCH($F46,'Základní list'!$A:$A,0),1)+2))</f>
        <v>5</v>
      </c>
      <c r="J46" s="118" t="s">
        <v>173</v>
      </c>
      <c r="K46" s="125">
        <v>5</v>
      </c>
      <c r="L46" s="126">
        <f>IF($K46="","",INDEX('2. závod'!$A:$CM,$K46+3,INDEX('Základní list'!$B:$B,MATCH($J46,'Základní list'!$A:$A,0),1)))</f>
        <v>0</v>
      </c>
      <c r="M46" s="127">
        <f>IF($K46="","",INDEX('2. závod'!$A:$CM,$K46+3,INDEX('Základní list'!$B:$B,MATCH($J46,'Základní list'!$A:$A,0),1)+2))</f>
        <v>13.5</v>
      </c>
      <c r="N46" s="128">
        <f t="shared" si="6"/>
        <v>5760</v>
      </c>
      <c r="O46" s="129">
        <f t="shared" si="7"/>
        <v>18.5</v>
      </c>
      <c r="P46" s="130">
        <f t="shared" si="8"/>
        <v>38</v>
      </c>
      <c r="Q46" s="41" t="str">
        <f t="shared" si="9"/>
        <v>b7</v>
      </c>
      <c r="R46" s="41" t="str">
        <f t="shared" si="10"/>
        <v>b5</v>
      </c>
      <c r="S46" s="41">
        <f t="shared" si="11"/>
        <v>2</v>
      </c>
    </row>
    <row r="47" spans="1:19" ht="18" customHeight="1">
      <c r="A47" s="157">
        <v>39</v>
      </c>
      <c r="B47" s="168" t="s">
        <v>139</v>
      </c>
      <c r="C47" s="119" t="s">
        <v>54</v>
      </c>
      <c r="D47" s="120" t="s">
        <v>140</v>
      </c>
      <c r="E47" s="121"/>
      <c r="F47" s="122" t="s">
        <v>174</v>
      </c>
      <c r="G47" s="119">
        <v>1</v>
      </c>
      <c r="H47" s="123">
        <f>IF($G47="","",INDEX('1. závod'!$A:$CM,$G47+3,INDEX('Základní list'!$B:$B,MATCH($F47,'Základní list'!$A:$A,0),1)))</f>
        <v>3940</v>
      </c>
      <c r="I47" s="124">
        <f>IF($G47="","",INDEX('1. závod'!$A:$CL,$G47+3,INDEX('Základní list'!$B:$B,MATCH($F47,'Základní list'!$A:$A,0),1)+2))</f>
        <v>10</v>
      </c>
      <c r="J47" s="118" t="s">
        <v>174</v>
      </c>
      <c r="K47" s="125">
        <v>9</v>
      </c>
      <c r="L47" s="126">
        <f>IF($K47="","",INDEX('2. závod'!$A:$CM,$K47+3,INDEX('Základní list'!$B:$B,MATCH($J47,'Základní list'!$A:$A,0),1)))</f>
        <v>3820</v>
      </c>
      <c r="M47" s="127">
        <f>IF($K47="","",INDEX('2. závod'!$A:$CM,$K47+3,INDEX('Základní list'!$B:$B,MATCH($J47,'Základní list'!$A:$A,0),1)+2))</f>
        <v>9</v>
      </c>
      <c r="N47" s="128">
        <f t="shared" si="6"/>
        <v>7760</v>
      </c>
      <c r="O47" s="129">
        <f t="shared" si="7"/>
        <v>19</v>
      </c>
      <c r="P47" s="130">
        <f t="shared" si="8"/>
        <v>39</v>
      </c>
      <c r="Q47" s="41" t="str">
        <f t="shared" si="9"/>
        <v>a1</v>
      </c>
      <c r="R47" s="41" t="str">
        <f t="shared" si="10"/>
        <v>a9</v>
      </c>
      <c r="S47" s="41">
        <f t="shared" si="11"/>
        <v>2</v>
      </c>
    </row>
    <row r="48" spans="1:19" ht="18" customHeight="1">
      <c r="A48" s="157">
        <v>22</v>
      </c>
      <c r="B48" s="161" t="s">
        <v>117</v>
      </c>
      <c r="C48" s="119" t="s">
        <v>54</v>
      </c>
      <c r="D48" s="120" t="s">
        <v>105</v>
      </c>
      <c r="E48" s="133"/>
      <c r="F48" s="122" t="s">
        <v>174</v>
      </c>
      <c r="G48" s="119">
        <v>8</v>
      </c>
      <c r="H48" s="123">
        <f>IF($G48="","",INDEX('1. závod'!$A:$CM,$G48+3,INDEX('Základní list'!$B:$B,MATCH($F48,'Základní list'!$A:$A,0),1)))</f>
        <v>5940</v>
      </c>
      <c r="I48" s="124">
        <f>IF($G48="","",INDEX('1. závod'!$A:$CL,$G48+3,INDEX('Základní list'!$B:$B,MATCH($F48,'Základní list'!$A:$A,0),1)+2))</f>
        <v>8</v>
      </c>
      <c r="J48" s="118" t="s">
        <v>174</v>
      </c>
      <c r="K48" s="125">
        <v>12</v>
      </c>
      <c r="L48" s="126">
        <f>IF($K48="","",INDEX('2. závod'!$A:$CM,$K48+3,INDEX('Základní list'!$B:$B,MATCH($J48,'Základní list'!$A:$A,0),1)))</f>
        <v>2290</v>
      </c>
      <c r="M48" s="127">
        <f>IF($K48="","",INDEX('2. závod'!$A:$CM,$K48+3,INDEX('Základní list'!$B:$B,MATCH($J48,'Základní list'!$A:$A,0),1)+2))</f>
        <v>12</v>
      </c>
      <c r="N48" s="128">
        <f t="shared" si="6"/>
        <v>8230</v>
      </c>
      <c r="O48" s="129">
        <f t="shared" si="7"/>
        <v>20</v>
      </c>
      <c r="P48" s="130">
        <f t="shared" si="8"/>
        <v>40</v>
      </c>
      <c r="Q48" s="41" t="str">
        <f t="shared" si="9"/>
        <v>a8</v>
      </c>
      <c r="R48" s="41" t="str">
        <f t="shared" si="10"/>
        <v>a12</v>
      </c>
      <c r="S48" s="41">
        <f t="shared" si="11"/>
        <v>2</v>
      </c>
    </row>
    <row r="49" spans="1:19" ht="18" customHeight="1">
      <c r="A49" s="157">
        <v>41</v>
      </c>
      <c r="B49" s="168" t="s">
        <v>142</v>
      </c>
      <c r="C49" s="119" t="s">
        <v>54</v>
      </c>
      <c r="D49" s="120" t="s">
        <v>141</v>
      </c>
      <c r="E49" s="121"/>
      <c r="F49" s="122" t="s">
        <v>173</v>
      </c>
      <c r="G49" s="119">
        <v>13</v>
      </c>
      <c r="H49" s="123">
        <f>IF($G49="","",INDEX('1. závod'!$A:$CM,$G49+3,INDEX('Základní list'!$B:$B,MATCH($F49,'Základní list'!$A:$A,0),1)))</f>
        <v>3000</v>
      </c>
      <c r="I49" s="124">
        <f>IF($G49="","",INDEX('1. závod'!$A:$CL,$G49+3,INDEX('Základní list'!$B:$B,MATCH($F49,'Základní list'!$A:$A,0),1)+2))</f>
        <v>10</v>
      </c>
      <c r="J49" s="118" t="s">
        <v>175</v>
      </c>
      <c r="K49" s="125">
        <v>1</v>
      </c>
      <c r="L49" s="126">
        <f>IF($K49="","",INDEX('2. závod'!$A:$CM,$K49+3,INDEX('Základní list'!$B:$B,MATCH($J49,'Základní list'!$A:$A,0),1)))</f>
        <v>3680</v>
      </c>
      <c r="M49" s="127">
        <f>IF($K49="","",INDEX('2. závod'!$A:$CM,$K49+3,INDEX('Základní list'!$B:$B,MATCH($J49,'Základní list'!$A:$A,0),1)+2))</f>
        <v>10</v>
      </c>
      <c r="N49" s="128">
        <f t="shared" si="6"/>
        <v>6680</v>
      </c>
      <c r="O49" s="129">
        <f t="shared" si="7"/>
        <v>20</v>
      </c>
      <c r="P49" s="130">
        <f t="shared" si="8"/>
        <v>40</v>
      </c>
      <c r="Q49" s="41" t="str">
        <f t="shared" si="9"/>
        <v>b13</v>
      </c>
      <c r="R49" s="41" t="str">
        <f t="shared" si="10"/>
        <v>c1</v>
      </c>
      <c r="S49" s="41">
        <f t="shared" si="11"/>
        <v>2</v>
      </c>
    </row>
    <row r="50" spans="1:19" ht="18" customHeight="1">
      <c r="A50" s="157">
        <v>18</v>
      </c>
      <c r="B50" s="161" t="s">
        <v>113</v>
      </c>
      <c r="C50" s="119" t="s">
        <v>54</v>
      </c>
      <c r="D50" s="120" t="s">
        <v>87</v>
      </c>
      <c r="E50" s="133"/>
      <c r="F50" s="122" t="s">
        <v>176</v>
      </c>
      <c r="G50" s="119">
        <v>7</v>
      </c>
      <c r="H50" s="123">
        <f>IF($G50="","",INDEX('1. závod'!$A:$CM,$G50+3,INDEX('Základní list'!$B:$B,MATCH($F50,'Základní list'!$A:$A,0),1)))</f>
        <v>3980</v>
      </c>
      <c r="I50" s="124">
        <f>IF($G50="","",INDEX('1. závod'!$A:$CL,$G50+3,INDEX('Základní list'!$B:$B,MATCH($F50,'Základní list'!$A:$A,0),1)+2))</f>
        <v>9</v>
      </c>
      <c r="J50" s="118" t="s">
        <v>174</v>
      </c>
      <c r="K50" s="125">
        <v>8</v>
      </c>
      <c r="L50" s="126">
        <f>IF($K50="","",INDEX('2. závod'!$A:$CM,$K50+3,INDEX('Základní list'!$B:$B,MATCH($J50,'Základní list'!$A:$A,0),1)))</f>
        <v>2680</v>
      </c>
      <c r="M50" s="127">
        <f>IF($K50="","",INDEX('2. závod'!$A:$CM,$K50+3,INDEX('Základní list'!$B:$B,MATCH($J50,'Základní list'!$A:$A,0),1)+2))</f>
        <v>11</v>
      </c>
      <c r="N50" s="128">
        <f t="shared" si="6"/>
        <v>6660</v>
      </c>
      <c r="O50" s="129">
        <f t="shared" si="7"/>
        <v>20</v>
      </c>
      <c r="P50" s="130">
        <f t="shared" si="8"/>
        <v>40</v>
      </c>
      <c r="Q50" s="41" t="str">
        <f t="shared" si="9"/>
        <v>d7</v>
      </c>
      <c r="R50" s="41" t="str">
        <f t="shared" si="10"/>
        <v>a8</v>
      </c>
      <c r="S50" s="41">
        <f t="shared" si="11"/>
        <v>2</v>
      </c>
    </row>
    <row r="51" spans="1:19" s="19" customFormat="1" ht="18" customHeight="1">
      <c r="A51" s="157">
        <v>17</v>
      </c>
      <c r="B51" s="166" t="s">
        <v>112</v>
      </c>
      <c r="C51" s="119" t="s">
        <v>54</v>
      </c>
      <c r="D51" s="120" t="s">
        <v>87</v>
      </c>
      <c r="E51" s="121"/>
      <c r="F51" s="122" t="s">
        <v>173</v>
      </c>
      <c r="G51" s="119">
        <v>10</v>
      </c>
      <c r="H51" s="123">
        <f>IF($G51="","",INDEX('1. závod'!$A:$CM,$G51+3,INDEX('Základní list'!$B:$B,MATCH($F51,'Základní list'!$A:$A,0),1)))</f>
        <v>1300</v>
      </c>
      <c r="I51" s="124">
        <f>IF($G51="","",INDEX('1. závod'!$A:$CL,$G51+3,INDEX('Základní list'!$B:$B,MATCH($F51,'Základní list'!$A:$A,0),1)+2))</f>
        <v>12</v>
      </c>
      <c r="J51" s="118" t="s">
        <v>173</v>
      </c>
      <c r="K51" s="125">
        <v>4</v>
      </c>
      <c r="L51" s="126">
        <f>IF($K51="","",INDEX('2. závod'!$A:$CM,$K51+3,INDEX('Základní list'!$B:$B,MATCH($J51,'Základní list'!$A:$A,0),1)))</f>
        <v>2930</v>
      </c>
      <c r="M51" s="127">
        <f>IF($K51="","",INDEX('2. závod'!$A:$CM,$K51+3,INDEX('Základní list'!$B:$B,MATCH($J51,'Základní list'!$A:$A,0),1)+2))</f>
        <v>8</v>
      </c>
      <c r="N51" s="128">
        <f t="shared" si="6"/>
        <v>4230</v>
      </c>
      <c r="O51" s="129">
        <f t="shared" si="7"/>
        <v>20</v>
      </c>
      <c r="P51" s="130">
        <f t="shared" si="8"/>
        <v>40</v>
      </c>
      <c r="Q51" s="41" t="str">
        <f t="shared" si="9"/>
        <v>b10</v>
      </c>
      <c r="R51" s="41" t="str">
        <f t="shared" si="10"/>
        <v>b4</v>
      </c>
      <c r="S51" s="41">
        <f t="shared" si="11"/>
        <v>2</v>
      </c>
    </row>
    <row r="52" spans="1:19" ht="18" customHeight="1">
      <c r="A52" s="157">
        <v>40</v>
      </c>
      <c r="B52" s="168" t="s">
        <v>180</v>
      </c>
      <c r="C52" s="119" t="s">
        <v>54</v>
      </c>
      <c r="D52" s="120" t="s">
        <v>141</v>
      </c>
      <c r="E52" s="133"/>
      <c r="F52" s="122" t="s">
        <v>174</v>
      </c>
      <c r="G52" s="119">
        <v>6</v>
      </c>
      <c r="H52" s="123">
        <f>IF($G52="","",INDEX('1. závod'!$A:$CM,$G52+3,INDEX('Základní list'!$B:$B,MATCH($F52,'Základní list'!$A:$A,0),1)))</f>
        <v>5550</v>
      </c>
      <c r="I52" s="124">
        <f>IF($G52="","",INDEX('1. závod'!$A:$CL,$G52+3,INDEX('Základní list'!$B:$B,MATCH($F52,'Základní list'!$A:$A,0),1)+2))</f>
        <v>9</v>
      </c>
      <c r="J52" s="118" t="s">
        <v>176</v>
      </c>
      <c r="K52" s="125">
        <v>13</v>
      </c>
      <c r="L52" s="126">
        <f>IF($K52="","",INDEX('2. závod'!$A:$CM,$K52+3,INDEX('Základní list'!$B:$B,MATCH($J52,'Základní list'!$A:$A,0),1)))</f>
        <v>2100</v>
      </c>
      <c r="M52" s="127">
        <f>IF($K52="","",INDEX('2. závod'!$A:$CM,$K52+3,INDEX('Základní list'!$B:$B,MATCH($J52,'Základní list'!$A:$A,0),1)+2))</f>
        <v>12</v>
      </c>
      <c r="N52" s="128">
        <f t="shared" si="6"/>
        <v>7650</v>
      </c>
      <c r="O52" s="129">
        <f t="shared" si="7"/>
        <v>21</v>
      </c>
      <c r="P52" s="130">
        <f t="shared" si="8"/>
        <v>44</v>
      </c>
      <c r="Q52" s="41" t="str">
        <f t="shared" si="9"/>
        <v>a6</v>
      </c>
      <c r="R52" s="41" t="str">
        <f t="shared" si="10"/>
        <v>d13</v>
      </c>
      <c r="S52" s="41">
        <f t="shared" si="11"/>
        <v>2</v>
      </c>
    </row>
    <row r="53" spans="1:19" ht="18" customHeight="1">
      <c r="A53" s="157">
        <v>3</v>
      </c>
      <c r="B53" s="161" t="s">
        <v>88</v>
      </c>
      <c r="C53" s="119" t="s">
        <v>54</v>
      </c>
      <c r="D53" s="120" t="s">
        <v>89</v>
      </c>
      <c r="E53" s="121"/>
      <c r="F53" s="122" t="s">
        <v>173</v>
      </c>
      <c r="G53" s="119">
        <v>6</v>
      </c>
      <c r="H53" s="123">
        <f>IF($G53="","",INDEX('1. závod'!$A:$CM,$G53+3,INDEX('Základní list'!$B:$B,MATCH($F53,'Základní list'!$A:$A,0),1)))</f>
        <v>3610</v>
      </c>
      <c r="I53" s="124">
        <f>IF($G53="","",INDEX('1. závod'!$A:$CL,$G53+3,INDEX('Základní list'!$B:$B,MATCH($F53,'Základní list'!$A:$A,0),1)+2))</f>
        <v>9</v>
      </c>
      <c r="J53" s="118" t="s">
        <v>175</v>
      </c>
      <c r="K53" s="125">
        <v>7</v>
      </c>
      <c r="L53" s="126">
        <f>IF($K53="","",INDEX('2. závod'!$A:$CM,$K53+3,INDEX('Základní list'!$B:$B,MATCH($J53,'Základní list'!$A:$A,0),1)))</f>
        <v>3260</v>
      </c>
      <c r="M53" s="127">
        <f>IF($K53="","",INDEX('2. závod'!$A:$CM,$K53+3,INDEX('Základní list'!$B:$B,MATCH($J53,'Základní list'!$A:$A,0),1)+2))</f>
        <v>12</v>
      </c>
      <c r="N53" s="128">
        <f t="shared" si="6"/>
        <v>6870</v>
      </c>
      <c r="O53" s="129">
        <f t="shared" si="7"/>
        <v>21</v>
      </c>
      <c r="P53" s="130">
        <f t="shared" si="8"/>
        <v>44</v>
      </c>
      <c r="Q53" s="41" t="str">
        <f t="shared" si="9"/>
        <v>b6</v>
      </c>
      <c r="R53" s="41" t="str">
        <f t="shared" si="10"/>
        <v>c7</v>
      </c>
      <c r="S53" s="41">
        <f t="shared" si="11"/>
        <v>2</v>
      </c>
    </row>
    <row r="54" spans="1:19" s="19" customFormat="1" ht="18" customHeight="1">
      <c r="A54" s="157">
        <v>52</v>
      </c>
      <c r="B54" s="168" t="s">
        <v>159</v>
      </c>
      <c r="C54" s="119" t="s">
        <v>54</v>
      </c>
      <c r="D54" s="120" t="s">
        <v>105</v>
      </c>
      <c r="E54" s="133"/>
      <c r="F54" s="122" t="s">
        <v>175</v>
      </c>
      <c r="G54" s="119">
        <v>3</v>
      </c>
      <c r="H54" s="123">
        <f>IF($G54="","",INDEX('1. závod'!$A:$CM,$G54+3,INDEX('Základní list'!$B:$B,MATCH($F54,'Základní list'!$A:$A,0),1)))</f>
        <v>2540</v>
      </c>
      <c r="I54" s="124">
        <f>IF($G54="","",INDEX('1. závod'!$A:$CL,$G54+3,INDEX('Základní list'!$B:$B,MATCH($F54,'Základní list'!$A:$A,0),1)+2))</f>
        <v>7</v>
      </c>
      <c r="J54" s="118" t="s">
        <v>176</v>
      </c>
      <c r="K54" s="125">
        <v>4</v>
      </c>
      <c r="L54" s="126">
        <f>IF($K54="","",INDEX('2. závod'!$A:$CM,$K54+3,INDEX('Základní list'!$B:$B,MATCH($J54,'Základní list'!$A:$A,0),1)))</f>
        <v>440</v>
      </c>
      <c r="M54" s="127">
        <f>IF($K54="","",INDEX('2. závod'!$A:$CM,$K54+3,INDEX('Základní list'!$B:$B,MATCH($J54,'Základní list'!$A:$A,0),1)+2))</f>
        <v>14</v>
      </c>
      <c r="N54" s="128">
        <f t="shared" si="6"/>
        <v>2980</v>
      </c>
      <c r="O54" s="129">
        <f t="shared" si="7"/>
        <v>21</v>
      </c>
      <c r="P54" s="130">
        <f t="shared" si="8"/>
        <v>44</v>
      </c>
      <c r="Q54" s="41" t="str">
        <f t="shared" si="9"/>
        <v>c3</v>
      </c>
      <c r="R54" s="41" t="str">
        <f t="shared" si="10"/>
        <v>d4</v>
      </c>
      <c r="S54" s="41">
        <f t="shared" si="11"/>
        <v>2</v>
      </c>
    </row>
    <row r="55" spans="1:19" ht="18" customHeight="1">
      <c r="A55" s="157">
        <v>5</v>
      </c>
      <c r="B55" s="161" t="s">
        <v>90</v>
      </c>
      <c r="C55" s="119" t="s">
        <v>54</v>
      </c>
      <c r="D55" s="120" t="s">
        <v>91</v>
      </c>
      <c r="E55" s="121"/>
      <c r="F55" s="122" t="s">
        <v>174</v>
      </c>
      <c r="G55" s="119">
        <v>3</v>
      </c>
      <c r="H55" s="123">
        <f>IF($G55="","",INDEX('1. závod'!$A:$CM,$G55+3,INDEX('Základní list'!$B:$B,MATCH($F55,'Základní list'!$A:$A,0),1)))</f>
        <v>7440</v>
      </c>
      <c r="I55" s="124">
        <f>IF($G55="","",INDEX('1. závod'!$A:$CL,$G55+3,INDEX('Základní list'!$B:$B,MATCH($F55,'Základní list'!$A:$A,0),1)+2))</f>
        <v>7</v>
      </c>
      <c r="J55" s="118" t="s">
        <v>174</v>
      </c>
      <c r="K55" s="125">
        <v>5</v>
      </c>
      <c r="L55" s="126">
        <f>IF($K55="","",INDEX('2. závod'!$A:$CM,$K55+3,INDEX('Základní list'!$B:$B,MATCH($J55,'Základní list'!$A:$A,0),1)))</f>
        <v>0</v>
      </c>
      <c r="M55" s="127">
        <f>IF($K55="","",INDEX('2. závod'!$A:$CM,$K55+3,INDEX('Základní list'!$B:$B,MATCH($J55,'Základní list'!$A:$A,0),1)+2))</f>
        <v>15</v>
      </c>
      <c r="N55" s="128">
        <f t="shared" si="6"/>
        <v>7440</v>
      </c>
      <c r="O55" s="129">
        <f t="shared" si="7"/>
        <v>22</v>
      </c>
      <c r="P55" s="130">
        <f t="shared" si="8"/>
        <v>47</v>
      </c>
      <c r="Q55" s="41" t="str">
        <f t="shared" si="9"/>
        <v>a3</v>
      </c>
      <c r="R55" s="41" t="str">
        <f t="shared" si="10"/>
        <v>a5</v>
      </c>
      <c r="S55" s="41">
        <f t="shared" si="11"/>
        <v>2</v>
      </c>
    </row>
    <row r="56" spans="1:19" s="19" customFormat="1" ht="18" customHeight="1">
      <c r="A56" s="157">
        <v>9</v>
      </c>
      <c r="B56" s="161" t="s">
        <v>98</v>
      </c>
      <c r="C56" s="119" t="s">
        <v>54</v>
      </c>
      <c r="D56" s="120" t="s">
        <v>99</v>
      </c>
      <c r="E56" s="133"/>
      <c r="F56" s="122" t="s">
        <v>176</v>
      </c>
      <c r="G56" s="119">
        <v>2</v>
      </c>
      <c r="H56" s="123">
        <f>IF($G56="","",INDEX('1. závod'!$A:$CM,$G56+3,INDEX('Základní list'!$B:$B,MATCH($F56,'Základní list'!$A:$A,0),1)))</f>
        <v>2780</v>
      </c>
      <c r="I56" s="124">
        <f>IF($G56="","",INDEX('1. závod'!$A:$CL,$G56+3,INDEX('Základní list'!$B:$B,MATCH($F56,'Základní list'!$A:$A,0),1)+2))</f>
        <v>11</v>
      </c>
      <c r="J56" s="118" t="s">
        <v>176</v>
      </c>
      <c r="K56" s="125">
        <v>14</v>
      </c>
      <c r="L56" s="126">
        <f>IF($K56="","",INDEX('2. závod'!$A:$CM,$K56+3,INDEX('Základní list'!$B:$B,MATCH($J56,'Základní list'!$A:$A,0),1)))</f>
        <v>2620</v>
      </c>
      <c r="M56" s="127">
        <f>IF($K56="","",INDEX('2. závod'!$A:$CM,$K56+3,INDEX('Základní list'!$B:$B,MATCH($J56,'Základní list'!$A:$A,0),1)+2))</f>
        <v>11</v>
      </c>
      <c r="N56" s="128">
        <f t="shared" si="6"/>
        <v>5400</v>
      </c>
      <c r="O56" s="129">
        <f t="shared" si="7"/>
        <v>22</v>
      </c>
      <c r="P56" s="130">
        <f t="shared" si="8"/>
        <v>47</v>
      </c>
      <c r="Q56" s="41" t="str">
        <f t="shared" si="9"/>
        <v>d2</v>
      </c>
      <c r="R56" s="41" t="str">
        <f t="shared" si="10"/>
        <v>d14</v>
      </c>
      <c r="S56" s="41">
        <f t="shared" si="11"/>
        <v>2</v>
      </c>
    </row>
    <row r="57" spans="1:19" ht="18" customHeight="1">
      <c r="A57" s="157">
        <v>43</v>
      </c>
      <c r="B57" s="168" t="s">
        <v>145</v>
      </c>
      <c r="C57" s="119" t="s">
        <v>54</v>
      </c>
      <c r="D57" s="120" t="s">
        <v>146</v>
      </c>
      <c r="E57" s="121"/>
      <c r="F57" s="122" t="s">
        <v>173</v>
      </c>
      <c r="G57" s="119">
        <v>9</v>
      </c>
      <c r="H57" s="123">
        <f>IF($G57="","",INDEX('1. závod'!$A:$CM,$G57+3,INDEX('Základní list'!$B:$B,MATCH($F57,'Základní list'!$A:$A,0),1)))</f>
        <v>720</v>
      </c>
      <c r="I57" s="124">
        <f>IF($G57="","",INDEX('1. závod'!$A:$CL,$G57+3,INDEX('Základní list'!$B:$B,MATCH($F57,'Základní list'!$A:$A,0),1)+2))</f>
        <v>14</v>
      </c>
      <c r="J57" s="118" t="s">
        <v>175</v>
      </c>
      <c r="K57" s="125">
        <v>14</v>
      </c>
      <c r="L57" s="126">
        <f>IF($K57="","",INDEX('2. závod'!$A:$CM,$K57+3,INDEX('Základní list'!$B:$B,MATCH($J57,'Základní list'!$A:$A,0),1)))</f>
        <v>4560</v>
      </c>
      <c r="M57" s="127">
        <f>IF($K57="","",INDEX('2. závod'!$A:$CM,$K57+3,INDEX('Základní list'!$B:$B,MATCH($J57,'Základní list'!$A:$A,0),1)+2))</f>
        <v>8</v>
      </c>
      <c r="N57" s="128">
        <f t="shared" si="6"/>
        <v>5280</v>
      </c>
      <c r="O57" s="129">
        <f t="shared" si="7"/>
        <v>22</v>
      </c>
      <c r="P57" s="130">
        <f t="shared" si="8"/>
        <v>47</v>
      </c>
      <c r="Q57" s="41" t="str">
        <f t="shared" si="9"/>
        <v>b9</v>
      </c>
      <c r="R57" s="41" t="str">
        <f t="shared" si="10"/>
        <v>c14</v>
      </c>
      <c r="S57" s="41">
        <f t="shared" si="11"/>
        <v>2</v>
      </c>
    </row>
    <row r="58" spans="1:19" ht="18" customHeight="1">
      <c r="A58" s="157">
        <v>49</v>
      </c>
      <c r="B58" s="168" t="s">
        <v>155</v>
      </c>
      <c r="C58" s="119" t="s">
        <v>54</v>
      </c>
      <c r="D58" s="120" t="s">
        <v>156</v>
      </c>
      <c r="E58" s="133"/>
      <c r="F58" s="122" t="s">
        <v>173</v>
      </c>
      <c r="G58" s="119">
        <v>1</v>
      </c>
      <c r="H58" s="123">
        <f>IF($G58="","",INDEX('1. závod'!$A:$CM,$G58+3,INDEX('Základní list'!$B:$B,MATCH($F58,'Základní list'!$A:$A,0),1)))</f>
        <v>4960</v>
      </c>
      <c r="I58" s="124">
        <f>IF($G58="","",INDEX('1. závod'!$A:$CL,$G58+3,INDEX('Základní list'!$B:$B,MATCH($F58,'Základní list'!$A:$A,0),1)+2))</f>
        <v>8</v>
      </c>
      <c r="J58" s="118" t="s">
        <v>175</v>
      </c>
      <c r="K58" s="125">
        <v>13</v>
      </c>
      <c r="L58" s="126">
        <f>IF($K58="","",INDEX('2. závod'!$A:$CM,$K58+3,INDEX('Základní list'!$B:$B,MATCH($J58,'Základní list'!$A:$A,0),1)))</f>
        <v>240</v>
      </c>
      <c r="M58" s="127">
        <f>IF($K58="","",INDEX('2. závod'!$A:$CM,$K58+3,INDEX('Základní list'!$B:$B,MATCH($J58,'Základní list'!$A:$A,0),1)+2))</f>
        <v>14</v>
      </c>
      <c r="N58" s="128">
        <f t="shared" si="6"/>
        <v>5200</v>
      </c>
      <c r="O58" s="129">
        <f t="shared" si="7"/>
        <v>22</v>
      </c>
      <c r="P58" s="130">
        <f t="shared" si="8"/>
        <v>47</v>
      </c>
      <c r="Q58" s="41" t="str">
        <f t="shared" si="9"/>
        <v>b1</v>
      </c>
      <c r="R58" s="41" t="str">
        <f t="shared" si="10"/>
        <v>c13</v>
      </c>
      <c r="S58" s="41">
        <f t="shared" si="11"/>
        <v>2</v>
      </c>
    </row>
    <row r="59" spans="1:19" s="19" customFormat="1" ht="18" customHeight="1">
      <c r="A59" s="157">
        <v>20</v>
      </c>
      <c r="B59" s="161" t="s">
        <v>115</v>
      </c>
      <c r="C59" s="119" t="s">
        <v>111</v>
      </c>
      <c r="D59" s="120" t="s">
        <v>105</v>
      </c>
      <c r="E59" s="121"/>
      <c r="F59" s="122" t="s">
        <v>175</v>
      </c>
      <c r="G59" s="119">
        <v>8</v>
      </c>
      <c r="H59" s="123">
        <f>IF($G59="","",INDEX('1. závod'!$A:$CM,$G59+3,INDEX('Základní list'!$B:$B,MATCH($F59,'Základní list'!$A:$A,0),1)))</f>
        <v>1500</v>
      </c>
      <c r="I59" s="124">
        <f>IF($G59="","",INDEX('1. závod'!$A:$CL,$G59+3,INDEX('Základní list'!$B:$B,MATCH($F59,'Základní list'!$A:$A,0),1)+2))</f>
        <v>10</v>
      </c>
      <c r="J59" s="118" t="s">
        <v>173</v>
      </c>
      <c r="K59" s="125">
        <v>3</v>
      </c>
      <c r="L59" s="126">
        <f>IF($K59="","",INDEX('2. závod'!$A:$CM,$K59+3,INDEX('Základní list'!$B:$B,MATCH($J59,'Základní list'!$A:$A,0),1)))</f>
        <v>440</v>
      </c>
      <c r="M59" s="127">
        <f>IF($K59="","",INDEX('2. závod'!$A:$CM,$K59+3,INDEX('Základní list'!$B:$B,MATCH($J59,'Základní list'!$A:$A,0),1)+2))</f>
        <v>12</v>
      </c>
      <c r="N59" s="128">
        <f t="shared" si="6"/>
        <v>1940</v>
      </c>
      <c r="O59" s="129">
        <f t="shared" si="7"/>
        <v>22</v>
      </c>
      <c r="P59" s="130">
        <f t="shared" si="8"/>
        <v>47</v>
      </c>
      <c r="Q59" s="41" t="str">
        <f t="shared" si="9"/>
        <v>c8</v>
      </c>
      <c r="R59" s="41" t="str">
        <f t="shared" si="10"/>
        <v>b3</v>
      </c>
      <c r="S59" s="41">
        <f t="shared" si="11"/>
        <v>2</v>
      </c>
    </row>
    <row r="60" spans="1:19" ht="18" customHeight="1">
      <c r="A60" s="157">
        <v>36</v>
      </c>
      <c r="B60" s="168" t="s">
        <v>136</v>
      </c>
      <c r="C60" s="119" t="s">
        <v>54</v>
      </c>
      <c r="D60" s="120" t="s">
        <v>95</v>
      </c>
      <c r="E60" s="133"/>
      <c r="F60" s="122" t="s">
        <v>176</v>
      </c>
      <c r="G60" s="119">
        <v>1</v>
      </c>
      <c r="H60" s="123">
        <f>IF($G60="","",INDEX('1. závod'!$A:$CM,$G60+3,INDEX('Základní list'!$B:$B,MATCH($F60,'Základní list'!$A:$A,0),1)))</f>
        <v>1640</v>
      </c>
      <c r="I60" s="124">
        <f>IF($G60="","",INDEX('1. závod'!$A:$CL,$G60+3,INDEX('Základní list'!$B:$B,MATCH($F60,'Základní list'!$A:$A,0),1)+2))</f>
        <v>12</v>
      </c>
      <c r="J60" s="118" t="s">
        <v>175</v>
      </c>
      <c r="K60" s="125">
        <v>10</v>
      </c>
      <c r="L60" s="126">
        <f>IF($K60="","",INDEX('2. závod'!$A:$CM,$K60+3,INDEX('Základní list'!$B:$B,MATCH($J60,'Základní list'!$A:$A,0),1)))</f>
        <v>3320</v>
      </c>
      <c r="M60" s="127">
        <f>IF($K60="","",INDEX('2. závod'!$A:$CM,$K60+3,INDEX('Základní list'!$B:$B,MATCH($J60,'Základní list'!$A:$A,0),1)+2))</f>
        <v>11</v>
      </c>
      <c r="N60" s="128">
        <f t="shared" si="6"/>
        <v>4960</v>
      </c>
      <c r="O60" s="129">
        <f t="shared" si="7"/>
        <v>23</v>
      </c>
      <c r="P60" s="130">
        <f t="shared" si="8"/>
        <v>52</v>
      </c>
      <c r="Q60" s="41" t="str">
        <f t="shared" si="9"/>
        <v>d1</v>
      </c>
      <c r="R60" s="41" t="str">
        <f t="shared" si="10"/>
        <v>c10</v>
      </c>
      <c r="S60" s="41">
        <f t="shared" si="11"/>
        <v>2</v>
      </c>
    </row>
    <row r="61" spans="1:19" s="19" customFormat="1" ht="18" customHeight="1">
      <c r="A61" s="157">
        <v>19</v>
      </c>
      <c r="B61" s="161" t="s">
        <v>114</v>
      </c>
      <c r="C61" s="119" t="s">
        <v>111</v>
      </c>
      <c r="D61" s="120" t="s">
        <v>105</v>
      </c>
      <c r="E61" s="121"/>
      <c r="F61" s="122" t="s">
        <v>173</v>
      </c>
      <c r="G61" s="119">
        <v>3</v>
      </c>
      <c r="H61" s="123">
        <f>IF($G61="","",INDEX('1. závod'!$A:$CM,$G61+3,INDEX('Základní list'!$B:$B,MATCH($F61,'Základní list'!$A:$A,0),1)))</f>
        <v>1000</v>
      </c>
      <c r="I61" s="124">
        <f>IF($G61="","",INDEX('1. závod'!$A:$CL,$G61+3,INDEX('Základní list'!$B:$B,MATCH($F61,'Základní list'!$A:$A,0),1)+2))</f>
        <v>13</v>
      </c>
      <c r="J61" s="118" t="s">
        <v>173</v>
      </c>
      <c r="K61" s="125">
        <v>8</v>
      </c>
      <c r="L61" s="126">
        <f>IF($K61="","",INDEX('2. závod'!$A:$CM,$K61+3,INDEX('Základní list'!$B:$B,MATCH($J61,'Základní list'!$A:$A,0),1)))</f>
        <v>2130</v>
      </c>
      <c r="M61" s="127">
        <f>IF($K61="","",INDEX('2. závod'!$A:$CM,$K61+3,INDEX('Základní list'!$B:$B,MATCH($J61,'Základní list'!$A:$A,0),1)+2))</f>
        <v>11</v>
      </c>
      <c r="N61" s="128">
        <f t="shared" si="6"/>
        <v>3130</v>
      </c>
      <c r="O61" s="129">
        <f t="shared" si="7"/>
        <v>24</v>
      </c>
      <c r="P61" s="130">
        <f t="shared" si="8"/>
        <v>53</v>
      </c>
      <c r="Q61" s="41" t="str">
        <f t="shared" si="9"/>
        <v>b3</v>
      </c>
      <c r="R61" s="41" t="str">
        <f t="shared" si="10"/>
        <v>b8</v>
      </c>
      <c r="S61" s="41">
        <f t="shared" si="11"/>
        <v>2</v>
      </c>
    </row>
    <row r="62" spans="1:19" ht="18" customHeight="1">
      <c r="A62" s="157">
        <v>38</v>
      </c>
      <c r="B62" s="168" t="s">
        <v>138</v>
      </c>
      <c r="C62" s="119" t="s">
        <v>111</v>
      </c>
      <c r="D62" s="120" t="s">
        <v>95</v>
      </c>
      <c r="E62" s="133"/>
      <c r="F62" s="122" t="s">
        <v>175</v>
      </c>
      <c r="G62" s="119">
        <v>10</v>
      </c>
      <c r="H62" s="123">
        <f>IF($G62="","",INDEX('1. závod'!$A:$CM,$G62+3,INDEX('Základní list'!$B:$B,MATCH($F62,'Základní list'!$A:$A,0),1)))</f>
        <v>600</v>
      </c>
      <c r="I62" s="124">
        <f>IF($G62="","",INDEX('1. závod'!$A:$CL,$G62+3,INDEX('Základní list'!$B:$B,MATCH($F62,'Základní list'!$A:$A,0),1)+2))</f>
        <v>13</v>
      </c>
      <c r="J62" s="118" t="s">
        <v>176</v>
      </c>
      <c r="K62" s="125">
        <v>2</v>
      </c>
      <c r="L62" s="126">
        <f>IF($K62="","",INDEX('2. závod'!$A:$CM,$K62+3,INDEX('Základní list'!$B:$B,MATCH($J62,'Základní list'!$A:$A,0),1)))</f>
        <v>1800</v>
      </c>
      <c r="M62" s="127">
        <f>IF($K62="","",INDEX('2. závod'!$A:$CM,$K62+3,INDEX('Základní list'!$B:$B,MATCH($J62,'Základní list'!$A:$A,0),1)+2))</f>
        <v>13</v>
      </c>
      <c r="N62" s="128">
        <f t="shared" si="6"/>
        <v>2400</v>
      </c>
      <c r="O62" s="129">
        <f t="shared" si="7"/>
        <v>26</v>
      </c>
      <c r="P62" s="130">
        <f t="shared" si="8"/>
        <v>54</v>
      </c>
      <c r="Q62" s="41" t="str">
        <f t="shared" si="9"/>
        <v>c10</v>
      </c>
      <c r="R62" s="41" t="str">
        <f t="shared" si="10"/>
        <v>d2</v>
      </c>
      <c r="S62" s="41">
        <f t="shared" si="11"/>
        <v>2</v>
      </c>
    </row>
    <row r="63" spans="1:19" ht="18" customHeight="1">
      <c r="A63" s="157">
        <v>59</v>
      </c>
      <c r="B63" s="34" t="s">
        <v>171</v>
      </c>
      <c r="C63" s="35" t="s">
        <v>111</v>
      </c>
      <c r="D63" s="36" t="s">
        <v>172</v>
      </c>
      <c r="E63" s="121"/>
      <c r="F63" s="37" t="s">
        <v>175</v>
      </c>
      <c r="G63" s="35">
        <v>13</v>
      </c>
      <c r="H63" s="27">
        <f>IF($G63="","",INDEX('1. závod'!$A:$CM,$G63+3,INDEX('Základní list'!$B:$B,MATCH($F63,'Základní list'!$A:$A,0),1)))</f>
        <v>380</v>
      </c>
      <c r="I63" s="171">
        <f>IF($G63="","",INDEX('1. závod'!$A:$CL,$G63+3,INDEX('Základní list'!$B:$B,MATCH($F63,'Základní list'!$A:$A,0),1)+2))</f>
        <v>14</v>
      </c>
      <c r="J63" s="31" t="s">
        <v>174</v>
      </c>
      <c r="K63" s="32">
        <v>1</v>
      </c>
      <c r="L63" s="67">
        <f>IF($K63="","",INDEX('2. závod'!$A:$CM,$K63+3,INDEX('Základní list'!$B:$B,MATCH($J63,'Základní list'!$A:$A,0),1)))</f>
        <v>1610</v>
      </c>
      <c r="M63" s="68">
        <f>IF($K63="","",INDEX('2. závod'!$A:$CM,$K63+3,INDEX('Základní list'!$B:$B,MATCH($J63,'Základní list'!$A:$A,0),1)+2))</f>
        <v>13</v>
      </c>
      <c r="N63" s="29">
        <f t="shared" si="6"/>
        <v>1990</v>
      </c>
      <c r="O63" s="172">
        <f t="shared" si="7"/>
        <v>27</v>
      </c>
      <c r="P63" s="130">
        <f t="shared" si="8"/>
        <v>55</v>
      </c>
      <c r="Q63" s="41" t="str">
        <f t="shared" si="9"/>
        <v>c13</v>
      </c>
      <c r="R63" s="41" t="str">
        <f t="shared" si="10"/>
        <v>a1</v>
      </c>
      <c r="S63" s="41">
        <f t="shared" si="11"/>
        <v>2</v>
      </c>
    </row>
    <row r="64" spans="1:19" ht="18" customHeight="1" collapsed="1">
      <c r="A64" s="157">
        <v>21</v>
      </c>
      <c r="B64" s="161" t="s">
        <v>116</v>
      </c>
      <c r="C64" s="119" t="s">
        <v>111</v>
      </c>
      <c r="D64" s="120" t="s">
        <v>105</v>
      </c>
      <c r="E64" s="133"/>
      <c r="F64" s="122" t="s">
        <v>176</v>
      </c>
      <c r="G64" s="119">
        <v>10</v>
      </c>
      <c r="H64" s="123">
        <f>IF($G64="","",INDEX('1. závod'!$A:$CM,$G64+3,INDEX('Základní list'!$B:$B,MATCH($F64,'Základní list'!$A:$A,0),1)))</f>
        <v>800</v>
      </c>
      <c r="I64" s="124">
        <f>IF($G64="","",INDEX('1. závod'!$A:$CL,$G64+3,INDEX('Základní list'!$B:$B,MATCH($F64,'Základní list'!$A:$A,0),1)+2))</f>
        <v>13</v>
      </c>
      <c r="J64" s="118" t="s">
        <v>174</v>
      </c>
      <c r="K64" s="125">
        <v>13</v>
      </c>
      <c r="L64" s="126">
        <f>IF($K64="","",INDEX('2. závod'!$A:$CM,$K64+3,INDEX('Základní list'!$B:$B,MATCH($J64,'Základní list'!$A:$A,0),1)))</f>
        <v>240</v>
      </c>
      <c r="M64" s="127">
        <f>IF($K64="","",INDEX('2. závod'!$A:$CM,$K64+3,INDEX('Základní list'!$B:$B,MATCH($J64,'Základní list'!$A:$A,0),1)+2))</f>
        <v>14</v>
      </c>
      <c r="N64" s="128">
        <f t="shared" si="6"/>
        <v>1040</v>
      </c>
      <c r="O64" s="129">
        <f t="shared" si="7"/>
        <v>27</v>
      </c>
      <c r="P64" s="130">
        <f t="shared" si="8"/>
        <v>55</v>
      </c>
      <c r="Q64" s="41" t="str">
        <f t="shared" si="9"/>
        <v>d10</v>
      </c>
      <c r="R64" s="41" t="str">
        <f t="shared" si="10"/>
        <v>a13</v>
      </c>
      <c r="S64" s="41">
        <f t="shared" si="11"/>
        <v>2</v>
      </c>
    </row>
    <row r="65" spans="1:19" ht="18" customHeight="1">
      <c r="A65" s="157">
        <v>44</v>
      </c>
      <c r="B65" s="168" t="s">
        <v>147</v>
      </c>
      <c r="C65" s="119" t="s">
        <v>54</v>
      </c>
      <c r="D65" s="120" t="s">
        <v>148</v>
      </c>
      <c r="E65" s="121"/>
      <c r="F65" s="122" t="s">
        <v>175</v>
      </c>
      <c r="G65" s="119">
        <v>14</v>
      </c>
      <c r="H65" s="123">
        <f>IF($G65="","",INDEX('1. závod'!$A:$CM,$G65+3,INDEX('Základní list'!$B:$B,MATCH($F65,'Základní list'!$A:$A,0),1)))</f>
        <v>80</v>
      </c>
      <c r="I65" s="124">
        <f>IF($G65="","",INDEX('1. závod'!$A:$CL,$G65+3,INDEX('Základní list'!$B:$B,MATCH($F65,'Základní list'!$A:$A,0),1)+2))</f>
        <v>15</v>
      </c>
      <c r="J65" s="118" t="s">
        <v>173</v>
      </c>
      <c r="K65" s="125">
        <v>7</v>
      </c>
      <c r="L65" s="126">
        <f>IF($K65="","",INDEX('2. závod'!$A:$CM,$K65+3,INDEX('Základní list'!$B:$B,MATCH($J65,'Základní list'!$A:$A,0),1)))</f>
        <v>0</v>
      </c>
      <c r="M65" s="127">
        <f>IF($K65="","",INDEX('2. závod'!$A:$CM,$K65+3,INDEX('Základní list'!$B:$B,MATCH($J65,'Základní list'!$A:$A,0),1)+2))</f>
        <v>13.5</v>
      </c>
      <c r="N65" s="128">
        <f t="shared" si="6"/>
        <v>80</v>
      </c>
      <c r="O65" s="129">
        <f t="shared" si="7"/>
        <v>28.5</v>
      </c>
      <c r="P65" s="130">
        <f t="shared" si="8"/>
        <v>57</v>
      </c>
      <c r="Q65" s="41" t="str">
        <f t="shared" si="9"/>
        <v>c14</v>
      </c>
      <c r="R65" s="41" t="str">
        <f t="shared" si="10"/>
        <v>b7</v>
      </c>
      <c r="S65" s="41">
        <f t="shared" si="11"/>
        <v>2</v>
      </c>
    </row>
    <row r="66" spans="1:19" s="19" customFormat="1" ht="18" customHeight="1">
      <c r="A66" s="157">
        <v>13</v>
      </c>
      <c r="B66" s="161" t="s">
        <v>104</v>
      </c>
      <c r="C66" s="119" t="s">
        <v>54</v>
      </c>
      <c r="D66" s="120" t="s">
        <v>105</v>
      </c>
      <c r="E66" s="133"/>
      <c r="F66" s="122" t="s">
        <v>176</v>
      </c>
      <c r="G66" s="119">
        <v>5</v>
      </c>
      <c r="H66" s="123">
        <f>IF($G66="","",INDEX('1. závod'!$A:$CM,$G66+3,INDEX('Základní list'!$B:$B,MATCH($F66,'Základní list'!$A:$A,0),1)))</f>
        <v>0</v>
      </c>
      <c r="I66" s="124">
        <f>IF($G66="","",INDEX('1. závod'!$A:$CL,$G66+3,INDEX('Základní list'!$B:$B,MATCH($F66,'Základní list'!$A:$A,0),1)+2))</f>
        <v>14.5</v>
      </c>
      <c r="J66" s="118"/>
      <c r="K66" s="125"/>
      <c r="L66" s="126">
        <f>IF($K66="","",INDEX('2. závod'!$A:$CM,$K66+3,INDEX('Základní list'!$B:$B,MATCH($J66,'Základní list'!$A:$A,0),1)))</f>
      </c>
      <c r="M66" s="127">
        <f>IF($K66="","",INDEX('2. závod'!$A:$CM,$K66+3,INDEX('Základní list'!$B:$B,MATCH($J66,'Základní list'!$A:$A,0),1)+2))</f>
      </c>
      <c r="N66" s="128">
        <f t="shared" si="6"/>
      </c>
      <c r="O66" s="129">
        <f t="shared" si="7"/>
      </c>
      <c r="P66" s="130">
        <f t="shared" si="8"/>
      </c>
      <c r="Q66" s="41" t="str">
        <f t="shared" si="9"/>
        <v>d5</v>
      </c>
      <c r="R66" s="41">
        <f t="shared" si="10"/>
      </c>
      <c r="S66" s="41">
        <f t="shared" si="11"/>
        <v>1</v>
      </c>
    </row>
    <row r="67" spans="1:19" ht="18" customHeight="1">
      <c r="A67" s="157">
        <v>14</v>
      </c>
      <c r="B67" s="161" t="s">
        <v>106</v>
      </c>
      <c r="C67" s="119" t="s">
        <v>111</v>
      </c>
      <c r="D67" s="120" t="s">
        <v>105</v>
      </c>
      <c r="E67" s="121"/>
      <c r="F67" s="122" t="s">
        <v>176</v>
      </c>
      <c r="G67" s="119">
        <v>6</v>
      </c>
      <c r="H67" s="123">
        <f>IF($G67="","",INDEX('1. závod'!$A:$CM,$G67+3,INDEX('Základní list'!$B:$B,MATCH($F67,'Základní list'!$A:$A,0),1)))</f>
        <v>0</v>
      </c>
      <c r="I67" s="124">
        <f>IF($G67="","",INDEX('1. závod'!$A:$CL,$G67+3,INDEX('Základní list'!$B:$B,MATCH($F67,'Základní list'!$A:$A,0),1)+2))</f>
        <v>14.5</v>
      </c>
      <c r="J67" s="118"/>
      <c r="K67" s="125"/>
      <c r="L67" s="126">
        <f>IF($K67="","",INDEX('2. závod'!$A:$CM,$K67+3,INDEX('Základní list'!$B:$B,MATCH($J67,'Základní list'!$A:$A,0),1)))</f>
      </c>
      <c r="M67" s="127">
        <f>IF($K67="","",INDEX('2. závod'!$A:$CM,$K67+3,INDEX('Základní list'!$B:$B,MATCH($J67,'Základní list'!$A:$A,0),1)+2))</f>
      </c>
      <c r="N67" s="128">
        <f t="shared" si="6"/>
      </c>
      <c r="O67" s="129">
        <f t="shared" si="7"/>
      </c>
      <c r="P67" s="130">
        <f t="shared" si="8"/>
      </c>
      <c r="Q67" s="41" t="str">
        <f t="shared" si="9"/>
        <v>d6</v>
      </c>
      <c r="R67" s="41">
        <f t="shared" si="10"/>
      </c>
      <c r="S67" s="41">
        <f t="shared" si="11"/>
        <v>1</v>
      </c>
    </row>
    <row r="68" spans="1:19" ht="18" customHeight="1">
      <c r="A68" s="157">
        <v>60</v>
      </c>
      <c r="B68" s="34"/>
      <c r="C68" s="35"/>
      <c r="D68" s="36"/>
      <c r="E68" s="133"/>
      <c r="F68" s="37"/>
      <c r="G68" s="35"/>
      <c r="H68" s="27">
        <f>IF($G68="","",INDEX('1. závod'!$A:$CM,$G68+3,INDEX('Základní list'!$B:$B,MATCH($F68,'Základní list'!$A:$A,0),1)))</f>
      </c>
      <c r="I68" s="171">
        <f>IF($G68="","",INDEX('1. závod'!$A:$CL,$G68+3,INDEX('Základní list'!$B:$B,MATCH($F68,'Základní list'!$A:$A,0),1)+2))</f>
      </c>
      <c r="J68" s="31"/>
      <c r="K68" s="32"/>
      <c r="L68" s="67">
        <f>IF($K68="","",INDEX('2. závod'!$A:$CM,$K68+3,INDEX('Základní list'!$B:$B,MATCH($J68,'Základní list'!$A:$A,0),1)))</f>
      </c>
      <c r="M68" s="68">
        <f>IF($K68="","",INDEX('2. závod'!$A:$CM,$K68+3,INDEX('Základní list'!$B:$B,MATCH($J68,'Základní list'!$A:$A,0),1)+2))</f>
      </c>
      <c r="N68" s="29">
        <f t="shared" si="6"/>
      </c>
      <c r="O68" s="172">
        <f t="shared" si="7"/>
      </c>
      <c r="P68" s="130">
        <f t="shared" si="8"/>
      </c>
      <c r="Q68" s="41">
        <f t="shared" si="9"/>
      </c>
      <c r="R68" s="41">
        <f t="shared" si="10"/>
      </c>
      <c r="S68" s="41">
        <f t="shared" si="11"/>
        <v>0</v>
      </c>
    </row>
    <row r="69" spans="1:19" s="19" customFormat="1" ht="18" customHeight="1">
      <c r="A69" s="157">
        <v>61</v>
      </c>
      <c r="B69" s="34"/>
      <c r="C69" s="35"/>
      <c r="D69" s="36"/>
      <c r="E69" s="121"/>
      <c r="F69" s="37"/>
      <c r="G69" s="35"/>
      <c r="H69" s="27">
        <f>IF($G69="","",INDEX('1. závod'!$A:$CM,$G69+3,INDEX('Základní list'!$B:$B,MATCH($F69,'Základní list'!$A:$A,0),1)))</f>
      </c>
      <c r="I69" s="171">
        <f>IF($G69="","",INDEX('1. závod'!$A:$CL,$G69+3,INDEX('Základní list'!$B:$B,MATCH($F69,'Základní list'!$A:$A,0),1)+2))</f>
      </c>
      <c r="J69" s="31"/>
      <c r="K69" s="32"/>
      <c r="L69" s="67">
        <f>IF($K69="","",INDEX('2. závod'!$A:$CM,$K69+3,INDEX('Základní list'!$B:$B,MATCH($J69,'Základní list'!$A:$A,0),1)))</f>
      </c>
      <c r="M69" s="68">
        <f>IF($K69="","",INDEX('2. závod'!$A:$CM,$K69+3,INDEX('Základní list'!$B:$B,MATCH($J69,'Základní list'!$A:$A,0),1)+2))</f>
      </c>
      <c r="N69" s="29">
        <f t="shared" si="6"/>
      </c>
      <c r="O69" s="172">
        <f t="shared" si="7"/>
      </c>
      <c r="P69" s="130">
        <f t="shared" si="8"/>
      </c>
      <c r="Q69" s="41">
        <f t="shared" si="9"/>
      </c>
      <c r="R69" s="41">
        <f t="shared" si="10"/>
      </c>
      <c r="S69" s="41">
        <f t="shared" si="11"/>
        <v>0</v>
      </c>
    </row>
    <row r="70" spans="1:19" ht="18" customHeight="1">
      <c r="A70" s="157">
        <v>62</v>
      </c>
      <c r="B70" s="34"/>
      <c r="C70" s="35"/>
      <c r="D70" s="36"/>
      <c r="E70" s="133"/>
      <c r="F70" s="37"/>
      <c r="G70" s="35"/>
      <c r="H70" s="27">
        <f>IF($G70="","",INDEX('1. závod'!$A:$CM,$G70+3,INDEX('Základní list'!$B:$B,MATCH($F70,'Základní list'!$A:$A,0),1)))</f>
      </c>
      <c r="I70" s="171">
        <f>IF($G70="","",INDEX('1. závod'!$A:$CL,$G70+3,INDEX('Základní list'!$B:$B,MATCH($F70,'Základní list'!$A:$A,0),1)+2))</f>
      </c>
      <c r="J70" s="31"/>
      <c r="K70" s="32"/>
      <c r="L70" s="67">
        <f>IF($K70="","",INDEX('2. závod'!$A:$CM,$K70+3,INDEX('Základní list'!$B:$B,MATCH($J70,'Základní list'!$A:$A,0),1)))</f>
      </c>
      <c r="M70" s="68">
        <f>IF($K70="","",INDEX('2. závod'!$A:$CM,$K70+3,INDEX('Základní list'!$B:$B,MATCH($J70,'Základní list'!$A:$A,0),1)+2))</f>
      </c>
      <c r="N70" s="29">
        <f t="shared" si="6"/>
      </c>
      <c r="O70" s="172">
        <f t="shared" si="7"/>
      </c>
      <c r="P70" s="130">
        <f t="shared" si="8"/>
      </c>
      <c r="Q70" s="41">
        <f t="shared" si="9"/>
      </c>
      <c r="R70" s="41">
        <f t="shared" si="10"/>
      </c>
      <c r="S70" s="41">
        <f t="shared" si="11"/>
        <v>0</v>
      </c>
    </row>
    <row r="71" spans="1:19" ht="18" customHeight="1">
      <c r="A71" s="157">
        <v>63</v>
      </c>
      <c r="B71" s="34"/>
      <c r="C71" s="35"/>
      <c r="D71" s="36"/>
      <c r="E71" s="121"/>
      <c r="F71" s="37"/>
      <c r="G71" s="35"/>
      <c r="H71" s="27">
        <f>IF($G71="","",INDEX('1. závod'!$A:$CM,$G71+3,INDEX('Základní list'!$B:$B,MATCH($F71,'Základní list'!$A:$A,0),1)))</f>
      </c>
      <c r="I71" s="171">
        <f>IF($G71="","",INDEX('1. závod'!$A:$CL,$G71+3,INDEX('Základní list'!$B:$B,MATCH($F71,'Základní list'!$A:$A,0),1)+2))</f>
      </c>
      <c r="J71" s="31"/>
      <c r="K71" s="32"/>
      <c r="L71" s="67">
        <f>IF($K71="","",INDEX('2. závod'!$A:$CM,$K71+3,INDEX('Základní list'!$B:$B,MATCH($J71,'Základní list'!$A:$A,0),1)))</f>
      </c>
      <c r="M71" s="68">
        <f>IF($K71="","",INDEX('2. závod'!$A:$CM,$K71+3,INDEX('Základní list'!$B:$B,MATCH($J71,'Základní list'!$A:$A,0),1)+2))</f>
      </c>
      <c r="N71" s="29">
        <f t="shared" si="6"/>
      </c>
      <c r="O71" s="172">
        <f t="shared" si="7"/>
      </c>
      <c r="P71" s="130">
        <f t="shared" si="8"/>
      </c>
      <c r="Q71" s="41">
        <f t="shared" si="9"/>
      </c>
      <c r="R71" s="41">
        <f t="shared" si="10"/>
      </c>
      <c r="S71" s="41">
        <f t="shared" si="11"/>
        <v>0</v>
      </c>
    </row>
    <row r="72" spans="1:19" s="19" customFormat="1" ht="18" customHeight="1">
      <c r="A72" s="157">
        <v>64</v>
      </c>
      <c r="B72" s="34"/>
      <c r="C72" s="35"/>
      <c r="D72" s="36"/>
      <c r="E72" s="133"/>
      <c r="F72" s="37"/>
      <c r="G72" s="35"/>
      <c r="H72" s="27">
        <f>IF($G72="","",INDEX('1. závod'!$A:$CM,$G72+3,INDEX('Základní list'!$B:$B,MATCH($F72,'Základní list'!$A:$A,0),1)))</f>
      </c>
      <c r="I72" s="171">
        <f>IF($G72="","",INDEX('1. závod'!$A:$CL,$G72+3,INDEX('Základní list'!$B:$B,MATCH($F72,'Základní list'!$A:$A,0),1)+2))</f>
      </c>
      <c r="J72" s="31"/>
      <c r="K72" s="32"/>
      <c r="L72" s="67">
        <f>IF($K72="","",INDEX('2. závod'!$A:$CM,$K72+3,INDEX('Základní list'!$B:$B,MATCH($J72,'Základní list'!$A:$A,0),1)))</f>
      </c>
      <c r="M72" s="68">
        <f>IF($K72="","",INDEX('2. závod'!$A:$CM,$K72+3,INDEX('Základní list'!$B:$B,MATCH($J72,'Základní list'!$A:$A,0),1)+2))</f>
      </c>
      <c r="N72" s="29">
        <f t="shared" si="6"/>
      </c>
      <c r="O72" s="172">
        <f t="shared" si="7"/>
      </c>
      <c r="P72" s="130">
        <f t="shared" si="8"/>
      </c>
      <c r="Q72" s="41">
        <f t="shared" si="9"/>
      </c>
      <c r="R72" s="41">
        <f t="shared" si="10"/>
      </c>
      <c r="S72" s="41">
        <f t="shared" si="11"/>
        <v>0</v>
      </c>
    </row>
    <row r="73" spans="1:19" ht="18" customHeight="1">
      <c r="A73" s="157">
        <v>65</v>
      </c>
      <c r="B73" s="34"/>
      <c r="C73" s="35"/>
      <c r="D73" s="33"/>
      <c r="E73" s="121"/>
      <c r="F73" s="37"/>
      <c r="G73" s="35"/>
      <c r="H73" s="27">
        <f>IF($G73="","",INDEX('1. závod'!$A:$CM,$G73+3,INDEX('Základní list'!$B:$B,MATCH($F73,'Základní list'!$A:$A,0),1)))</f>
      </c>
      <c r="I73" s="171">
        <f>IF($G73="","",INDEX('1. závod'!$A:$CL,$G73+3,INDEX('Základní list'!$B:$B,MATCH($F73,'Základní list'!$A:$A,0),1)+2))</f>
      </c>
      <c r="J73" s="31"/>
      <c r="K73" s="32"/>
      <c r="L73" s="67">
        <f>IF($K73="","",INDEX('2. závod'!$A:$CM,$K73+3,INDEX('Základní list'!$B:$B,MATCH($J73,'Základní list'!$A:$A,0),1)))</f>
      </c>
      <c r="M73" s="68">
        <f>IF($K73="","",INDEX('2. závod'!$A:$CM,$K73+3,INDEX('Základní list'!$B:$B,MATCH($J73,'Základní list'!$A:$A,0),1)+2))</f>
      </c>
      <c r="N73" s="29">
        <f aca="true" t="shared" si="12" ref="N73:N93">IF($K73="","",SUM(H73,L73))</f>
      </c>
      <c r="O73" s="172">
        <f aca="true" t="shared" si="13" ref="O73:O93">IF($K73="","",SUM(I73,M73))</f>
      </c>
      <c r="P73" s="130">
        <f aca="true" t="shared" si="14" ref="P73:P104">IF($N73="","",RANK(O73,O$1:O$65536,1))</f>
      </c>
      <c r="Q73" s="41">
        <f aca="true" t="shared" si="15" ref="Q73:Q93">CONCATENATE(F73,G73)</f>
      </c>
      <c r="R73" s="41">
        <f aca="true" t="shared" si="16" ref="R73:R93">CONCATENATE(J73,K73)</f>
      </c>
      <c r="S73" s="41">
        <f aca="true" t="shared" si="17" ref="S73:S93">COUNT(I73,M73)</f>
        <v>0</v>
      </c>
    </row>
    <row r="74" spans="1:19" s="19" customFormat="1" ht="18" customHeight="1">
      <c r="A74" s="157">
        <v>66</v>
      </c>
      <c r="B74" s="34"/>
      <c r="C74" s="35"/>
      <c r="D74" s="36"/>
      <c r="E74" s="133"/>
      <c r="F74" s="31"/>
      <c r="G74" s="32"/>
      <c r="H74" s="27">
        <f>IF($G74="","",INDEX('1. závod'!$A:$CM,$G74+3,INDEX('Základní list'!$B:$B,MATCH($F74,'Základní list'!$A:$A,0),1)))</f>
      </c>
      <c r="I74" s="171">
        <f>IF($G74="","",INDEX('1. závod'!$A:$CL,$G74+3,INDEX('Základní list'!$B:$B,MATCH($F74,'Základní list'!$A:$A,0),1)+2))</f>
      </c>
      <c r="J74" s="31"/>
      <c r="K74" s="32"/>
      <c r="L74" s="67">
        <f>IF($K74="","",INDEX('2. závod'!$A:$CM,$K74+3,INDEX('Základní list'!$B:$B,MATCH($J74,'Základní list'!$A:$A,0),1)))</f>
      </c>
      <c r="M74" s="68">
        <f>IF($K74="","",INDEX('2. závod'!$A:$CM,$K74+3,INDEX('Základní list'!$B:$B,MATCH($J74,'Základní list'!$A:$A,0),1)+2))</f>
      </c>
      <c r="N74" s="29">
        <f t="shared" si="12"/>
      </c>
      <c r="O74" s="172">
        <f t="shared" si="13"/>
      </c>
      <c r="P74" s="130">
        <f t="shared" si="14"/>
      </c>
      <c r="Q74" s="41">
        <f t="shared" si="15"/>
      </c>
      <c r="R74" s="41">
        <f t="shared" si="16"/>
      </c>
      <c r="S74" s="41">
        <f t="shared" si="17"/>
        <v>0</v>
      </c>
    </row>
    <row r="75" spans="1:19" ht="18" customHeight="1">
      <c r="A75" s="157">
        <v>67</v>
      </c>
      <c r="B75" s="34"/>
      <c r="C75" s="35"/>
      <c r="D75" s="36"/>
      <c r="E75" s="121"/>
      <c r="F75" s="37"/>
      <c r="G75" s="35"/>
      <c r="H75" s="27">
        <f>IF($G75="","",INDEX('1. závod'!$A:$CM,$G75+3,INDEX('Základní list'!$B:$B,MATCH($F75,'Základní list'!$A:$A,0),1)))</f>
      </c>
      <c r="I75" s="171">
        <f>IF($G75="","",INDEX('1. závod'!$A:$CL,$G75+3,INDEX('Základní list'!$B:$B,MATCH($F75,'Základní list'!$A:$A,0),1)+2))</f>
      </c>
      <c r="J75" s="31"/>
      <c r="K75" s="32"/>
      <c r="L75" s="67">
        <f>IF($K75="","",INDEX('2. závod'!$A:$CM,$K75+3,INDEX('Základní list'!$B:$B,MATCH($J75,'Základní list'!$A:$A,0),1)))</f>
      </c>
      <c r="M75" s="68">
        <f>IF($K75="","",INDEX('2. závod'!$A:$CM,$K75+3,INDEX('Základní list'!$B:$B,MATCH($J75,'Základní list'!$A:$A,0),1)+2))</f>
      </c>
      <c r="N75" s="29">
        <f t="shared" si="12"/>
      </c>
      <c r="O75" s="172">
        <f t="shared" si="13"/>
      </c>
      <c r="P75" s="130">
        <f t="shared" si="14"/>
      </c>
      <c r="Q75" s="41">
        <f t="shared" si="15"/>
      </c>
      <c r="R75" s="41">
        <f t="shared" si="16"/>
      </c>
      <c r="S75" s="41">
        <f t="shared" si="17"/>
        <v>0</v>
      </c>
    </row>
    <row r="76" spans="1:19" ht="18" customHeight="1">
      <c r="A76" s="157">
        <v>68</v>
      </c>
      <c r="B76" s="34"/>
      <c r="C76" s="35"/>
      <c r="D76" s="36"/>
      <c r="E76" s="133"/>
      <c r="F76" s="37"/>
      <c r="G76" s="35"/>
      <c r="H76" s="27">
        <f>IF($G76="","",INDEX('1. závod'!$A:$CM,$G76+3,INDEX('Základní list'!$B:$B,MATCH($F76,'Základní list'!$A:$A,0),1)))</f>
      </c>
      <c r="I76" s="171">
        <f>IF($G76="","",INDEX('1. závod'!$A:$CL,$G76+3,INDEX('Základní list'!$B:$B,MATCH($F76,'Základní list'!$A:$A,0),1)+2))</f>
      </c>
      <c r="J76" s="31"/>
      <c r="K76" s="32"/>
      <c r="L76" s="67">
        <f>IF($K76="","",INDEX('2. závod'!$A:$CM,$K76+3,INDEX('Základní list'!$B:$B,MATCH($J76,'Základní list'!$A:$A,0),1)))</f>
      </c>
      <c r="M76" s="68">
        <f>IF($K76="","",INDEX('2. závod'!$A:$CM,$K76+3,INDEX('Základní list'!$B:$B,MATCH($J76,'Základní list'!$A:$A,0),1)+2))</f>
      </c>
      <c r="N76" s="29">
        <f t="shared" si="12"/>
      </c>
      <c r="O76" s="172">
        <f t="shared" si="13"/>
      </c>
      <c r="P76" s="130">
        <f t="shared" si="14"/>
      </c>
      <c r="Q76" s="41">
        <f t="shared" si="15"/>
      </c>
      <c r="R76" s="41">
        <f t="shared" si="16"/>
      </c>
      <c r="S76" s="41">
        <f t="shared" si="17"/>
        <v>0</v>
      </c>
    </row>
    <row r="77" spans="1:19" s="19" customFormat="1" ht="18" customHeight="1">
      <c r="A77" s="157">
        <v>69</v>
      </c>
      <c r="B77" s="34"/>
      <c r="C77" s="35"/>
      <c r="D77" s="36"/>
      <c r="E77" s="121"/>
      <c r="F77" s="37"/>
      <c r="G77" s="35"/>
      <c r="H77" s="27">
        <f>IF($G77="","",INDEX('1. závod'!$A:$CM,$G77+3,INDEX('Základní list'!$B:$B,MATCH($F77,'Základní list'!$A:$A,0),1)))</f>
      </c>
      <c r="I77" s="171">
        <f>IF($G77="","",INDEX('1. závod'!$A:$CL,$G77+3,INDEX('Základní list'!$B:$B,MATCH($F77,'Základní list'!$A:$A,0),1)+2))</f>
      </c>
      <c r="J77" s="31"/>
      <c r="K77" s="32"/>
      <c r="L77" s="67">
        <f>IF($K77="","",INDEX('2. závod'!$A:$CM,$K77+3,INDEX('Základní list'!$B:$B,MATCH($J77,'Základní list'!$A:$A,0),1)))</f>
      </c>
      <c r="M77" s="68">
        <f>IF($K77="","",INDEX('2. závod'!$A:$CM,$K77+3,INDEX('Základní list'!$B:$B,MATCH($J77,'Základní list'!$A:$A,0),1)+2))</f>
      </c>
      <c r="N77" s="29">
        <f t="shared" si="12"/>
      </c>
      <c r="O77" s="172">
        <f t="shared" si="13"/>
      </c>
      <c r="P77" s="130">
        <f t="shared" si="14"/>
      </c>
      <c r="Q77" s="41">
        <f t="shared" si="15"/>
      </c>
      <c r="R77" s="41">
        <f t="shared" si="16"/>
      </c>
      <c r="S77" s="41">
        <f t="shared" si="17"/>
        <v>0</v>
      </c>
    </row>
    <row r="78" spans="1:19" ht="18" customHeight="1">
      <c r="A78" s="157">
        <v>70</v>
      </c>
      <c r="B78" s="34"/>
      <c r="C78" s="35"/>
      <c r="D78" s="36"/>
      <c r="E78" s="133"/>
      <c r="F78" s="37"/>
      <c r="G78" s="35"/>
      <c r="H78" s="27">
        <f>IF($G78="","",INDEX('1. závod'!$A:$CM,$G78+3,INDEX('Základní list'!$B:$B,MATCH($F78,'Základní list'!$A:$A,0),1)))</f>
      </c>
      <c r="I78" s="171">
        <f>IF($G78="","",INDEX('1. závod'!$A:$CL,$G78+3,INDEX('Základní list'!$B:$B,MATCH($F78,'Základní list'!$A:$A,0),1)+2))</f>
      </c>
      <c r="J78" s="31"/>
      <c r="K78" s="32"/>
      <c r="L78" s="67">
        <f>IF($K78="","",INDEX('2. závod'!$A:$CM,$K78+3,INDEX('Základní list'!$B:$B,MATCH($J78,'Základní list'!$A:$A,0),1)))</f>
      </c>
      <c r="M78" s="68">
        <f>IF($K78="","",INDEX('2. závod'!$A:$CM,$K78+3,INDEX('Základní list'!$B:$B,MATCH($J78,'Základní list'!$A:$A,0),1)+2))</f>
      </c>
      <c r="N78" s="29">
        <f t="shared" si="12"/>
      </c>
      <c r="O78" s="172">
        <f t="shared" si="13"/>
      </c>
      <c r="P78" s="130">
        <f t="shared" si="14"/>
      </c>
      <c r="Q78" s="41">
        <f t="shared" si="15"/>
      </c>
      <c r="R78" s="41">
        <f t="shared" si="16"/>
      </c>
      <c r="S78" s="41">
        <f t="shared" si="17"/>
        <v>0</v>
      </c>
    </row>
    <row r="79" spans="1:19" s="19" customFormat="1" ht="18" customHeight="1">
      <c r="A79" s="157">
        <v>71</v>
      </c>
      <c r="B79" s="34"/>
      <c r="C79" s="35"/>
      <c r="D79" s="36"/>
      <c r="E79" s="121"/>
      <c r="F79" s="37"/>
      <c r="G79" s="35"/>
      <c r="H79" s="27">
        <f>IF($G79="","",INDEX('1. závod'!$A:$CM,$G79+3,INDEX('Základní list'!$B:$B,MATCH($F79,'Základní list'!$A:$A,0),1)))</f>
      </c>
      <c r="I79" s="171">
        <f>IF($G79="","",INDEX('1. závod'!$A:$CL,$G79+3,INDEX('Základní list'!$B:$B,MATCH($F79,'Základní list'!$A:$A,0),1)+2))</f>
      </c>
      <c r="J79" s="31"/>
      <c r="K79" s="32"/>
      <c r="L79" s="67">
        <f>IF($K79="","",INDEX('2. závod'!$A:$CM,$K79+3,INDEX('Základní list'!$B:$B,MATCH($J79,'Základní list'!$A:$A,0),1)))</f>
      </c>
      <c r="M79" s="68">
        <f>IF($K79="","",INDEX('2. závod'!$A:$CM,$K79+3,INDEX('Základní list'!$B:$B,MATCH($J79,'Základní list'!$A:$A,0),1)+2))</f>
      </c>
      <c r="N79" s="29">
        <f t="shared" si="12"/>
      </c>
      <c r="O79" s="172">
        <f t="shared" si="13"/>
      </c>
      <c r="P79" s="130">
        <f t="shared" si="14"/>
      </c>
      <c r="Q79" s="41">
        <f t="shared" si="15"/>
      </c>
      <c r="R79" s="41">
        <f t="shared" si="16"/>
      </c>
      <c r="S79" s="41">
        <f t="shared" si="17"/>
        <v>0</v>
      </c>
    </row>
    <row r="80" spans="1:19" ht="18" customHeight="1">
      <c r="A80" s="157">
        <v>72</v>
      </c>
      <c r="B80" s="34"/>
      <c r="C80" s="35"/>
      <c r="D80" s="36"/>
      <c r="E80" s="133"/>
      <c r="F80" s="37"/>
      <c r="G80" s="35"/>
      <c r="H80" s="27">
        <f>IF($G80="","",INDEX('1. závod'!$A:$CM,$G80+3,INDEX('Základní list'!$B:$B,MATCH($F80,'Základní list'!$A:$A,0),1)))</f>
      </c>
      <c r="I80" s="171">
        <f>IF($G80="","",INDEX('1. závod'!$A:$CL,$G80+3,INDEX('Základní list'!$B:$B,MATCH($F80,'Základní list'!$A:$A,0),1)+2))</f>
      </c>
      <c r="J80" s="31"/>
      <c r="K80" s="32"/>
      <c r="L80" s="67">
        <f>IF($K80="","",INDEX('2. závod'!$A:$CM,$K80+3,INDEX('Základní list'!$B:$B,MATCH($J80,'Základní list'!$A:$A,0),1)))</f>
      </c>
      <c r="M80" s="68">
        <f>IF($K80="","",INDEX('2. závod'!$A:$CM,$K80+3,INDEX('Základní list'!$B:$B,MATCH($J80,'Základní list'!$A:$A,0),1)+2))</f>
      </c>
      <c r="N80" s="29">
        <f t="shared" si="12"/>
      </c>
      <c r="O80" s="172">
        <f t="shared" si="13"/>
      </c>
      <c r="P80" s="130">
        <f t="shared" si="14"/>
      </c>
      <c r="Q80" s="41">
        <f t="shared" si="15"/>
      </c>
      <c r="R80" s="41">
        <f t="shared" si="16"/>
      </c>
      <c r="S80" s="41">
        <f t="shared" si="17"/>
        <v>0</v>
      </c>
    </row>
    <row r="81" spans="1:19" ht="18" customHeight="1">
      <c r="A81" s="157">
        <v>73</v>
      </c>
      <c r="B81" s="34"/>
      <c r="C81" s="35"/>
      <c r="D81" s="36"/>
      <c r="E81" s="121"/>
      <c r="F81" s="37"/>
      <c r="G81" s="35"/>
      <c r="H81" s="27">
        <f>IF($G81="","",INDEX('1. závod'!$A:$CM,$G81+3,INDEX('Základní list'!$B:$B,MATCH($F81,'Základní list'!$A:$A,0),1)))</f>
      </c>
      <c r="I81" s="171">
        <f>IF($G81="","",INDEX('1. závod'!$A:$CL,$G81+3,INDEX('Základní list'!$B:$B,MATCH($F81,'Základní list'!$A:$A,0),1)+2))</f>
      </c>
      <c r="J81" s="31"/>
      <c r="K81" s="32"/>
      <c r="L81" s="67">
        <f>IF($K81="","",INDEX('2. závod'!$A:$CM,$K81+3,INDEX('Základní list'!$B:$B,MATCH($J81,'Základní list'!$A:$A,0),1)))</f>
      </c>
      <c r="M81" s="68">
        <f>IF($K81="","",INDEX('2. závod'!$A:$CM,$K81+3,INDEX('Základní list'!$B:$B,MATCH($J81,'Základní list'!$A:$A,0),1)+2))</f>
      </c>
      <c r="N81" s="29">
        <f t="shared" si="12"/>
      </c>
      <c r="O81" s="172">
        <f t="shared" si="13"/>
      </c>
      <c r="P81" s="130">
        <f t="shared" si="14"/>
      </c>
      <c r="Q81" s="41">
        <f t="shared" si="15"/>
      </c>
      <c r="R81" s="41">
        <f t="shared" si="16"/>
      </c>
      <c r="S81" s="41">
        <f t="shared" si="17"/>
        <v>0</v>
      </c>
    </row>
    <row r="82" spans="1:19" ht="18" customHeight="1">
      <c r="A82" s="157">
        <v>74</v>
      </c>
      <c r="B82" s="34"/>
      <c r="C82" s="35"/>
      <c r="D82" s="36"/>
      <c r="E82" s="133"/>
      <c r="F82" s="37"/>
      <c r="G82" s="35"/>
      <c r="H82" s="27">
        <f>IF($G82="","",INDEX('1. závod'!$A:$CM,$G82+3,INDEX('Základní list'!$B:$B,MATCH($F82,'Základní list'!$A:$A,0),1)))</f>
      </c>
      <c r="I82" s="171">
        <f>IF($G82="","",INDEX('1. závod'!$A:$CL,$G82+3,INDEX('Základní list'!$B:$B,MATCH($F82,'Základní list'!$A:$A,0),1)+2))</f>
      </c>
      <c r="J82" s="31"/>
      <c r="K82" s="32"/>
      <c r="L82" s="67">
        <f>IF($K82="","",INDEX('2. závod'!$A:$CM,$K82+3,INDEX('Základní list'!$B:$B,MATCH($J82,'Základní list'!$A:$A,0),1)))</f>
      </c>
      <c r="M82" s="68">
        <f>IF($K82="","",INDEX('2. závod'!$A:$CM,$K82+3,INDEX('Základní list'!$B:$B,MATCH($J82,'Základní list'!$A:$A,0),1)+2))</f>
      </c>
      <c r="N82" s="29">
        <f t="shared" si="12"/>
      </c>
      <c r="O82" s="172">
        <f t="shared" si="13"/>
      </c>
      <c r="P82" s="130">
        <f t="shared" si="14"/>
      </c>
      <c r="Q82" s="41">
        <f t="shared" si="15"/>
      </c>
      <c r="R82" s="41">
        <f t="shared" si="16"/>
      </c>
      <c r="S82" s="41">
        <f t="shared" si="17"/>
        <v>0</v>
      </c>
    </row>
    <row r="83" spans="1:19" ht="18" customHeight="1">
      <c r="A83" s="157">
        <v>75</v>
      </c>
      <c r="B83" s="34"/>
      <c r="C83" s="35"/>
      <c r="D83" s="36"/>
      <c r="E83" s="121"/>
      <c r="F83" s="37"/>
      <c r="G83" s="35"/>
      <c r="H83" s="27">
        <f>IF($G83="","",INDEX('1. závod'!$A:$CM,$G83+3,INDEX('Základní list'!$B:$B,MATCH($F83,'Základní list'!$A:$A,0),1)))</f>
      </c>
      <c r="I83" s="171">
        <f>IF($G83="","",INDEX('1. závod'!$A:$CL,$G83+3,INDEX('Základní list'!$B:$B,MATCH($F83,'Základní list'!$A:$A,0),1)+2))</f>
      </c>
      <c r="J83" s="31"/>
      <c r="K83" s="32"/>
      <c r="L83" s="67">
        <f>IF($K83="","",INDEX('2. závod'!$A:$CM,$K83+3,INDEX('Základní list'!$B:$B,MATCH($J83,'Základní list'!$A:$A,0),1)))</f>
      </c>
      <c r="M83" s="68">
        <f>IF($K83="","",INDEX('2. závod'!$A:$CM,$K83+3,INDEX('Základní list'!$B:$B,MATCH($J83,'Základní list'!$A:$A,0),1)+2))</f>
      </c>
      <c r="N83" s="29">
        <f t="shared" si="12"/>
      </c>
      <c r="O83" s="172">
        <f t="shared" si="13"/>
      </c>
      <c r="P83" s="130">
        <f t="shared" si="14"/>
      </c>
      <c r="Q83" s="41">
        <f t="shared" si="15"/>
      </c>
      <c r="R83" s="41">
        <f t="shared" si="16"/>
      </c>
      <c r="S83" s="41">
        <f t="shared" si="17"/>
        <v>0</v>
      </c>
    </row>
    <row r="84" spans="1:19" s="19" customFormat="1" ht="18" customHeight="1">
      <c r="A84" s="157">
        <v>76</v>
      </c>
      <c r="B84" s="34"/>
      <c r="C84" s="35"/>
      <c r="D84" s="36"/>
      <c r="E84" s="133"/>
      <c r="F84" s="37"/>
      <c r="G84" s="35"/>
      <c r="H84" s="27">
        <f>IF($G84="","",INDEX('1. závod'!$A:$CM,$G84+3,INDEX('Základní list'!$B:$B,MATCH($F84,'Základní list'!$A:$A,0),1)))</f>
      </c>
      <c r="I84" s="171">
        <f>IF($G84="","",INDEX('1. závod'!$A:$CL,$G84+3,INDEX('Základní list'!$B:$B,MATCH($F84,'Základní list'!$A:$A,0),1)+2))</f>
      </c>
      <c r="J84" s="31"/>
      <c r="K84" s="32"/>
      <c r="L84" s="67">
        <f>IF($K84="","",INDEX('2. závod'!$A:$CM,$K84+3,INDEX('Základní list'!$B:$B,MATCH($J84,'Základní list'!$A:$A,0),1)))</f>
      </c>
      <c r="M84" s="68">
        <f>IF($K84="","",INDEX('2. závod'!$A:$CM,$K84+3,INDEX('Základní list'!$B:$B,MATCH($J84,'Základní list'!$A:$A,0),1)+2))</f>
      </c>
      <c r="N84" s="29">
        <f t="shared" si="12"/>
      </c>
      <c r="O84" s="172">
        <f t="shared" si="13"/>
      </c>
      <c r="P84" s="130">
        <f t="shared" si="14"/>
      </c>
      <c r="Q84" s="41">
        <f t="shared" si="15"/>
      </c>
      <c r="R84" s="41">
        <f t="shared" si="16"/>
      </c>
      <c r="S84" s="41">
        <f t="shared" si="17"/>
        <v>0</v>
      </c>
    </row>
    <row r="85" spans="1:19" ht="18" customHeight="1">
      <c r="A85" s="157">
        <v>77</v>
      </c>
      <c r="B85" s="34"/>
      <c r="C85" s="35"/>
      <c r="D85" s="36"/>
      <c r="E85" s="121"/>
      <c r="F85" s="37"/>
      <c r="G85" s="35"/>
      <c r="H85" s="27">
        <f>IF($G85="","",INDEX('1. závod'!$A:$CM,$G85+3,INDEX('Základní list'!$B:$B,MATCH($F85,'Základní list'!$A:$A,0),1)))</f>
      </c>
      <c r="I85" s="171">
        <f>IF($G85="","",INDEX('1. závod'!$A:$CL,$G85+3,INDEX('Základní list'!$B:$B,MATCH($F85,'Základní list'!$A:$A,0),1)+2))</f>
      </c>
      <c r="J85" s="31"/>
      <c r="K85" s="32"/>
      <c r="L85" s="67">
        <f>IF($K85="","",INDEX('2. závod'!$A:$CM,$K85+3,INDEX('Základní list'!$B:$B,MATCH($J85,'Základní list'!$A:$A,0),1)))</f>
      </c>
      <c r="M85" s="68">
        <f>IF($K85="","",INDEX('2. závod'!$A:$CM,$K85+3,INDEX('Základní list'!$B:$B,MATCH($J85,'Základní list'!$A:$A,0),1)+2))</f>
      </c>
      <c r="N85" s="29">
        <f t="shared" si="12"/>
      </c>
      <c r="O85" s="172">
        <f t="shared" si="13"/>
      </c>
      <c r="P85" s="130">
        <f t="shared" si="14"/>
      </c>
      <c r="Q85" s="41">
        <f t="shared" si="15"/>
      </c>
      <c r="R85" s="41">
        <f t="shared" si="16"/>
      </c>
      <c r="S85" s="41">
        <f t="shared" si="17"/>
        <v>0</v>
      </c>
    </row>
    <row r="86" spans="1:19" ht="18" customHeight="1">
      <c r="A86" s="157">
        <v>78</v>
      </c>
      <c r="B86" s="34"/>
      <c r="C86" s="35"/>
      <c r="D86" s="36"/>
      <c r="E86" s="133"/>
      <c r="F86" s="37"/>
      <c r="G86" s="35"/>
      <c r="H86" s="27">
        <f>IF($G86="","",INDEX('1. závod'!$A:$CM,$G86+3,INDEX('Základní list'!$B:$B,MATCH($F86,'Základní list'!$A:$A,0),1)))</f>
      </c>
      <c r="I86" s="171">
        <f>IF($G86="","",INDEX('1. závod'!$A:$CL,$G86+3,INDEX('Základní list'!$B:$B,MATCH($F86,'Základní list'!$A:$A,0),1)+2))</f>
      </c>
      <c r="J86" s="31"/>
      <c r="K86" s="32"/>
      <c r="L86" s="67">
        <f>IF($K86="","",INDEX('2. závod'!$A:$CM,$K86+3,INDEX('Základní list'!$B:$B,MATCH($J86,'Základní list'!$A:$A,0),1)))</f>
      </c>
      <c r="M86" s="68">
        <f>IF($K86="","",INDEX('2. závod'!$A:$CM,$K86+3,INDEX('Základní list'!$B:$B,MATCH($J86,'Základní list'!$A:$A,0),1)+2))</f>
      </c>
      <c r="N86" s="29">
        <f t="shared" si="12"/>
      </c>
      <c r="O86" s="172">
        <f t="shared" si="13"/>
      </c>
      <c r="P86" s="130">
        <f t="shared" si="14"/>
      </c>
      <c r="Q86" s="41">
        <f t="shared" si="15"/>
      </c>
      <c r="R86" s="41">
        <f t="shared" si="16"/>
      </c>
      <c r="S86" s="41">
        <f t="shared" si="17"/>
        <v>0</v>
      </c>
    </row>
    <row r="87" spans="1:19" s="19" customFormat="1" ht="18" customHeight="1">
      <c r="A87" s="157">
        <v>79</v>
      </c>
      <c r="B87" s="34"/>
      <c r="C87" s="35"/>
      <c r="D87" s="36"/>
      <c r="E87" s="121"/>
      <c r="F87" s="37"/>
      <c r="G87" s="35"/>
      <c r="H87" s="27">
        <f>IF($G87="","",INDEX('1. závod'!$A:$CM,$G87+3,INDEX('Základní list'!$B:$B,MATCH($F87,'Základní list'!$A:$A,0),1)))</f>
      </c>
      <c r="I87" s="171">
        <f>IF($G87="","",INDEX('1. závod'!$A:$CL,$G87+3,INDEX('Základní list'!$B:$B,MATCH($F87,'Základní list'!$A:$A,0),1)+2))</f>
      </c>
      <c r="J87" s="31"/>
      <c r="K87" s="32"/>
      <c r="L87" s="67">
        <f>IF($K87="","",INDEX('2. závod'!$A:$CM,$K87+3,INDEX('Základní list'!$B:$B,MATCH($J87,'Základní list'!$A:$A,0),1)))</f>
      </c>
      <c r="M87" s="68">
        <f>IF($K87="","",INDEX('2. závod'!$A:$CM,$K87+3,INDEX('Základní list'!$B:$B,MATCH($J87,'Základní list'!$A:$A,0),1)+2))</f>
      </c>
      <c r="N87" s="29">
        <f t="shared" si="12"/>
      </c>
      <c r="O87" s="172">
        <f t="shared" si="13"/>
      </c>
      <c r="P87" s="130">
        <f t="shared" si="14"/>
      </c>
      <c r="Q87" s="41">
        <f t="shared" si="15"/>
      </c>
      <c r="R87" s="41">
        <f t="shared" si="16"/>
      </c>
      <c r="S87" s="41">
        <f t="shared" si="17"/>
        <v>0</v>
      </c>
    </row>
    <row r="88" spans="1:19" ht="18" customHeight="1">
      <c r="A88" s="157">
        <v>80</v>
      </c>
      <c r="B88" s="34"/>
      <c r="C88" s="35"/>
      <c r="D88" s="36"/>
      <c r="E88" s="133"/>
      <c r="F88" s="37"/>
      <c r="G88" s="35"/>
      <c r="H88" s="27">
        <f>IF($G88="","",INDEX('1. závod'!$A:$CM,$G88+3,INDEX('Základní list'!$B:$B,MATCH($F88,'Základní list'!$A:$A,0),1)))</f>
      </c>
      <c r="I88" s="171">
        <f>IF($G88="","",INDEX('1. závod'!$A:$CL,$G88+3,INDEX('Základní list'!$B:$B,MATCH($F88,'Základní list'!$A:$A,0),1)+2))</f>
      </c>
      <c r="J88" s="31"/>
      <c r="K88" s="32"/>
      <c r="L88" s="67">
        <f>IF($K88="","",INDEX('2. závod'!$A:$CM,$K88+3,INDEX('Základní list'!$B:$B,MATCH($J88,'Základní list'!$A:$A,0),1)))</f>
      </c>
      <c r="M88" s="68">
        <f>IF($K88="","",INDEX('2. závod'!$A:$CM,$K88+3,INDEX('Základní list'!$B:$B,MATCH($J88,'Základní list'!$A:$A,0),1)+2))</f>
      </c>
      <c r="N88" s="29">
        <f t="shared" si="12"/>
      </c>
      <c r="O88" s="172">
        <f t="shared" si="13"/>
      </c>
      <c r="P88" s="130">
        <f t="shared" si="14"/>
      </c>
      <c r="Q88" s="41">
        <f t="shared" si="15"/>
      </c>
      <c r="R88" s="41">
        <f t="shared" si="16"/>
      </c>
      <c r="S88" s="41">
        <f t="shared" si="17"/>
        <v>0</v>
      </c>
    </row>
    <row r="89" spans="1:19" s="19" customFormat="1" ht="18" customHeight="1">
      <c r="A89" s="157">
        <v>81</v>
      </c>
      <c r="B89" s="34"/>
      <c r="C89" s="35"/>
      <c r="D89" s="36"/>
      <c r="E89" s="121"/>
      <c r="F89" s="37"/>
      <c r="G89" s="35"/>
      <c r="H89" s="27">
        <f>IF($G89="","",INDEX('1. závod'!$A:$CM,$G89+3,INDEX('Základní list'!$B:$B,MATCH($F89,'Základní list'!$A:$A,0),1)))</f>
      </c>
      <c r="I89" s="171">
        <f>IF($G89="","",INDEX('1. závod'!$A:$CL,$G89+3,INDEX('Základní list'!$B:$B,MATCH($F89,'Základní list'!$A:$A,0),1)+2))</f>
      </c>
      <c r="J89" s="31"/>
      <c r="K89" s="32"/>
      <c r="L89" s="67">
        <f>IF($K89="","",INDEX('2. závod'!$A:$CM,$K89+3,INDEX('Základní list'!$B:$B,MATCH($J89,'Základní list'!$A:$A,0),1)))</f>
      </c>
      <c r="M89" s="68">
        <f>IF($K89="","",INDEX('2. závod'!$A:$CM,$K89+3,INDEX('Základní list'!$B:$B,MATCH($J89,'Základní list'!$A:$A,0),1)+2))</f>
      </c>
      <c r="N89" s="29">
        <f t="shared" si="12"/>
      </c>
      <c r="O89" s="172">
        <f t="shared" si="13"/>
      </c>
      <c r="P89" s="130">
        <f t="shared" si="14"/>
      </c>
      <c r="Q89" s="41">
        <f t="shared" si="15"/>
      </c>
      <c r="R89" s="41">
        <f t="shared" si="16"/>
      </c>
      <c r="S89" s="41">
        <f t="shared" si="17"/>
        <v>0</v>
      </c>
    </row>
    <row r="90" spans="1:19" ht="18" customHeight="1">
      <c r="A90" s="157">
        <v>82</v>
      </c>
      <c r="B90" s="34"/>
      <c r="C90" s="35"/>
      <c r="D90" s="36"/>
      <c r="E90" s="133"/>
      <c r="F90" s="37"/>
      <c r="G90" s="35"/>
      <c r="H90" s="27">
        <f>IF($G90="","",INDEX('1. závod'!$A:$CM,$G90+3,INDEX('Základní list'!$B:$B,MATCH($F90,'Základní list'!$A:$A,0),1)))</f>
      </c>
      <c r="I90" s="159">
        <f>IF($G90="","",INDEX('1. závod'!$A:$CL,$G90+3,INDEX('Základní list'!$B:$B,MATCH($F90,'Základní list'!$A:$A,0),1)+2))</f>
      </c>
      <c r="J90" s="31"/>
      <c r="K90" s="32"/>
      <c r="L90" s="67">
        <f>IF($K90="","",INDEX('2. závod'!$A:$CM,$K90+3,INDEX('Základní list'!$B:$B,MATCH($J90,'Základní list'!$A:$A,0),1)))</f>
      </c>
      <c r="M90" s="68">
        <f>IF($K90="","",INDEX('2. závod'!$A:$CM,$K90+3,INDEX('Základní list'!$B:$B,MATCH($J90,'Základní list'!$A:$A,0),1)+2))</f>
      </c>
      <c r="N90" s="29">
        <f t="shared" si="12"/>
      </c>
      <c r="O90" s="160">
        <f t="shared" si="13"/>
      </c>
      <c r="P90" s="130">
        <f t="shared" si="14"/>
      </c>
      <c r="Q90" s="41">
        <f t="shared" si="15"/>
      </c>
      <c r="R90" s="41">
        <f t="shared" si="16"/>
      </c>
      <c r="S90" s="41">
        <f t="shared" si="17"/>
        <v>0</v>
      </c>
    </row>
    <row r="91" spans="1:19" ht="18" customHeight="1">
      <c r="A91" s="157">
        <v>83</v>
      </c>
      <c r="B91" s="34"/>
      <c r="C91" s="35"/>
      <c r="D91" s="36"/>
      <c r="E91" s="121"/>
      <c r="F91" s="37"/>
      <c r="G91" s="35"/>
      <c r="H91" s="27">
        <f>IF($G91="","",INDEX('1. závod'!$A:$CM,$G91+3,INDEX('Základní list'!$B:$B,MATCH($F91,'Základní list'!$A:$A,0),1)))</f>
      </c>
      <c r="I91" s="171">
        <f>IF($G91="","",INDEX('1. závod'!$A:$CL,$G91+3,INDEX('Základní list'!$B:$B,MATCH($F91,'Základní list'!$A:$A,0),1)+2))</f>
      </c>
      <c r="J91" s="31"/>
      <c r="K91" s="32"/>
      <c r="L91" s="67">
        <f>IF($K91="","",INDEX('2. závod'!$A:$CM,$K91+3,INDEX('Základní list'!$B:$B,MATCH($J91,'Základní list'!$A:$A,0),1)))</f>
      </c>
      <c r="M91" s="68">
        <f>IF($K91="","",INDEX('2. závod'!$A:$CM,$K91+3,INDEX('Základní list'!$B:$B,MATCH($J91,'Základní list'!$A:$A,0),1)+2))</f>
      </c>
      <c r="N91" s="29">
        <f t="shared" si="12"/>
      </c>
      <c r="O91" s="172">
        <f t="shared" si="13"/>
      </c>
      <c r="P91" s="130">
        <f t="shared" si="14"/>
      </c>
      <c r="Q91" s="41">
        <f t="shared" si="15"/>
      </c>
      <c r="R91" s="41">
        <f t="shared" si="16"/>
      </c>
      <c r="S91" s="41">
        <f t="shared" si="17"/>
        <v>0</v>
      </c>
    </row>
    <row r="92" spans="1:19" s="19" customFormat="1" ht="18" customHeight="1">
      <c r="A92" s="157">
        <v>84</v>
      </c>
      <c r="B92" s="34"/>
      <c r="C92" s="35"/>
      <c r="D92" s="36"/>
      <c r="E92" s="133"/>
      <c r="F92" s="37"/>
      <c r="G92" s="35"/>
      <c r="H92" s="27">
        <f>IF($G92="","",INDEX('1. závod'!$A:$CM,$G92+3,INDEX('Základní list'!$B:$B,MATCH($F92,'Základní list'!$A:$A,0),1)))</f>
      </c>
      <c r="I92" s="171">
        <f>IF($G92="","",INDEX('1. závod'!$A:$CL,$G92+3,INDEX('Základní list'!$B:$B,MATCH($F92,'Základní list'!$A:$A,0),1)+2))</f>
      </c>
      <c r="J92" s="31"/>
      <c r="K92" s="32"/>
      <c r="L92" s="67">
        <f>IF($K92="","",INDEX('2. závod'!$A:$CM,$K92+3,INDEX('Základní list'!$B:$B,MATCH($J92,'Základní list'!$A:$A,0),1)))</f>
      </c>
      <c r="M92" s="68">
        <f>IF($K92="","",INDEX('2. závod'!$A:$CM,$K92+3,INDEX('Základní list'!$B:$B,MATCH($J92,'Základní list'!$A:$A,0),1)+2))</f>
      </c>
      <c r="N92" s="29">
        <f t="shared" si="12"/>
      </c>
      <c r="O92" s="172">
        <f t="shared" si="13"/>
      </c>
      <c r="P92" s="130">
        <f t="shared" si="14"/>
      </c>
      <c r="Q92" s="41">
        <f t="shared" si="15"/>
      </c>
      <c r="R92" s="41">
        <f t="shared" si="16"/>
      </c>
      <c r="S92" s="41">
        <f t="shared" si="17"/>
        <v>0</v>
      </c>
    </row>
    <row r="93" spans="1:19" ht="18" customHeight="1" thickBot="1">
      <c r="A93" s="38"/>
      <c r="B93" s="81"/>
      <c r="C93" s="71"/>
      <c r="D93" s="82"/>
      <c r="E93" s="98"/>
      <c r="F93" s="70"/>
      <c r="G93" s="71"/>
      <c r="H93" s="99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0"/>
      <c r="K93" s="71"/>
      <c r="L93" s="69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0">
        <f t="shared" si="12"/>
      </c>
      <c r="O93" s="72">
        <f t="shared" si="13"/>
      </c>
      <c r="P93" s="83">
        <f t="shared" si="14"/>
      </c>
      <c r="Q93" s="41">
        <f t="shared" si="15"/>
      </c>
      <c r="R93" s="41">
        <f t="shared" si="16"/>
      </c>
      <c r="S93" s="41">
        <f t="shared" si="17"/>
        <v>0</v>
      </c>
    </row>
    <row r="94" spans="1:16" ht="12.75" collapsed="1">
      <c r="A94" s="20"/>
      <c r="B94" s="24"/>
      <c r="C94" s="20"/>
      <c r="D94" s="20"/>
      <c r="E94" s="20"/>
      <c r="F94" s="20"/>
      <c r="G94" s="20"/>
      <c r="H94" s="28"/>
      <c r="I94" s="20"/>
      <c r="J94" s="20"/>
      <c r="K94" s="20"/>
      <c r="L94" s="28"/>
      <c r="M94" s="20"/>
      <c r="N94" s="28"/>
      <c r="O94" s="20"/>
      <c r="P94" s="20"/>
    </row>
    <row r="95" spans="1:16" ht="12.75">
      <c r="A95" s="182" t="s">
        <v>12</v>
      </c>
      <c r="B95" s="182"/>
      <c r="C95" s="182"/>
      <c r="D95" s="182" t="s">
        <v>31</v>
      </c>
      <c r="E95" s="182"/>
      <c r="F95" s="182"/>
      <c r="G95" s="182"/>
      <c r="H95" s="182"/>
      <c r="I95" s="39"/>
      <c r="J95" s="39"/>
      <c r="K95" s="39"/>
      <c r="L95" s="39"/>
      <c r="M95" s="194" t="s">
        <v>18</v>
      </c>
      <c r="N95" s="194"/>
      <c r="O95" s="194"/>
      <c r="P95" s="194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landscape" paperSize="9" scale="47" r:id="rId1"/>
  <headerFooter alignWithMargins="0">
    <oddFooter>&amp;CStránka &amp;P z &amp;N&amp;R&amp;F</oddFooter>
  </headerFooter>
  <rowBreaks count="1" manualBreakCount="1">
    <brk id="9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8" zoomScaleNormal="50" zoomScaleSheetLayoutView="78" zoomScalePageLayoutView="0" workbookViewId="0" topLeftCell="A1">
      <pane xSplit="1" ySplit="3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" sqref="G1:K1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6" t="s">
        <v>13</v>
      </c>
      <c r="B1" s="219" t="s">
        <v>29</v>
      </c>
      <c r="C1" s="220"/>
      <c r="D1" s="220"/>
      <c r="E1" s="220"/>
      <c r="F1" s="221"/>
      <c r="G1" s="219" t="s">
        <v>29</v>
      </c>
      <c r="H1" s="220"/>
      <c r="I1" s="220"/>
      <c r="J1" s="220"/>
      <c r="K1" s="221"/>
      <c r="L1" s="219" t="s">
        <v>29</v>
      </c>
      <c r="M1" s="220"/>
      <c r="N1" s="220"/>
      <c r="O1" s="220"/>
      <c r="P1" s="221"/>
      <c r="Q1" s="219" t="s">
        <v>29</v>
      </c>
      <c r="R1" s="220"/>
      <c r="S1" s="220"/>
      <c r="T1" s="220"/>
      <c r="U1" s="221"/>
      <c r="V1" s="219" t="s">
        <v>29</v>
      </c>
      <c r="W1" s="220"/>
      <c r="X1" s="220"/>
      <c r="Y1" s="220"/>
      <c r="Z1" s="221"/>
      <c r="AA1" s="219" t="s">
        <v>29</v>
      </c>
      <c r="AB1" s="220"/>
      <c r="AC1" s="220"/>
      <c r="AD1" s="220"/>
      <c r="AE1" s="221"/>
      <c r="AF1" s="219" t="s">
        <v>29</v>
      </c>
      <c r="AG1" s="220"/>
      <c r="AH1" s="220"/>
      <c r="AI1" s="220"/>
      <c r="AJ1" s="221"/>
      <c r="AK1" s="219" t="s">
        <v>29</v>
      </c>
      <c r="AL1" s="220"/>
      <c r="AM1" s="220"/>
      <c r="AN1" s="220"/>
      <c r="AO1" s="221"/>
      <c r="AP1" s="219" t="s">
        <v>29</v>
      </c>
      <c r="AQ1" s="220"/>
      <c r="AR1" s="220"/>
      <c r="AS1" s="220"/>
      <c r="AT1" s="221"/>
      <c r="AU1" s="219" t="s">
        <v>29</v>
      </c>
      <c r="AV1" s="220"/>
      <c r="AW1" s="220"/>
      <c r="AX1" s="220"/>
      <c r="AY1" s="221"/>
      <c r="AZ1" s="219" t="s">
        <v>29</v>
      </c>
      <c r="BA1" s="220"/>
      <c r="BB1" s="220"/>
      <c r="BC1" s="220"/>
      <c r="BD1" s="221"/>
      <c r="BE1" s="219" t="s">
        <v>29</v>
      </c>
      <c r="BF1" s="220"/>
      <c r="BG1" s="220"/>
      <c r="BH1" s="220"/>
      <c r="BI1" s="221"/>
      <c r="BJ1" s="219" t="s">
        <v>29</v>
      </c>
      <c r="BK1" s="220"/>
      <c r="BL1" s="220"/>
      <c r="BM1" s="220"/>
      <c r="BN1" s="221"/>
    </row>
    <row r="2" spans="1:174" s="8" customFormat="1" ht="16.5" customHeight="1" thickBot="1">
      <c r="A2" s="217"/>
      <c r="B2" s="222" t="str">
        <f>IF(ISBLANK('Základní list'!$A11),"",'Základní list'!$A11)</f>
        <v>A</v>
      </c>
      <c r="C2" s="223"/>
      <c r="D2" s="223"/>
      <c r="E2" s="223"/>
      <c r="F2" s="224"/>
      <c r="G2" s="222" t="str">
        <f>IF(ISBLANK('Základní list'!$A12),"",'Základní list'!$A12)</f>
        <v>B</v>
      </c>
      <c r="H2" s="223"/>
      <c r="I2" s="223"/>
      <c r="J2" s="223"/>
      <c r="K2" s="224"/>
      <c r="L2" s="222" t="str">
        <f>IF(ISBLANK('Základní list'!$A13),"",'Základní list'!$A13)</f>
        <v>C</v>
      </c>
      <c r="M2" s="223"/>
      <c r="N2" s="223"/>
      <c r="O2" s="223"/>
      <c r="P2" s="224"/>
      <c r="Q2" s="222" t="str">
        <f>IF(ISBLANK('Základní list'!$A14),"",'Základní list'!$A14)</f>
        <v>D</v>
      </c>
      <c r="R2" s="223"/>
      <c r="S2" s="223"/>
      <c r="T2" s="223"/>
      <c r="U2" s="224"/>
      <c r="V2" s="222" t="str">
        <f>IF(ISBLANK('Základní list'!$A15),"",'Základní list'!$A15)</f>
        <v>E</v>
      </c>
      <c r="W2" s="223"/>
      <c r="X2" s="223"/>
      <c r="Y2" s="223"/>
      <c r="Z2" s="224"/>
      <c r="AA2" s="222" t="str">
        <f>IF(ISBLANK('Základní list'!$A16),"",'Základní list'!$A16)</f>
        <v>F</v>
      </c>
      <c r="AB2" s="223"/>
      <c r="AC2" s="223"/>
      <c r="AD2" s="223"/>
      <c r="AE2" s="224"/>
      <c r="AF2" s="222" t="str">
        <f>IF(ISBLANK('Základní list'!$A17),"",'Základní list'!$A17)</f>
        <v>G</v>
      </c>
      <c r="AG2" s="223"/>
      <c r="AH2" s="223"/>
      <c r="AI2" s="223"/>
      <c r="AJ2" s="224"/>
      <c r="AK2" s="222" t="str">
        <f>IF(ISBLANK('Základní list'!$A18),"",'Základní list'!$A18)</f>
        <v>H</v>
      </c>
      <c r="AL2" s="223"/>
      <c r="AM2" s="223"/>
      <c r="AN2" s="223"/>
      <c r="AO2" s="224"/>
      <c r="AP2" s="222" t="str">
        <f>IF(ISBLANK('Základní list'!$A19),"",'Základní list'!$A19)</f>
        <v>I</v>
      </c>
      <c r="AQ2" s="223"/>
      <c r="AR2" s="223"/>
      <c r="AS2" s="223"/>
      <c r="AT2" s="224"/>
      <c r="AU2" s="222" t="str">
        <f>IF(ISBLANK('Základní list'!$A20),"",'Základní list'!$A20)</f>
        <v>J</v>
      </c>
      <c r="AV2" s="223"/>
      <c r="AW2" s="223"/>
      <c r="AX2" s="223"/>
      <c r="AY2" s="224"/>
      <c r="AZ2" s="222" t="str">
        <f>IF(ISBLANK('Základní list'!$A21),"",'Základní list'!$A21)</f>
        <v>K</v>
      </c>
      <c r="BA2" s="223"/>
      <c r="BB2" s="223"/>
      <c r="BC2" s="223"/>
      <c r="BD2" s="224"/>
      <c r="BE2" s="222" t="str">
        <f>IF(ISBLANK('Základní list'!$A22),"",'Základní list'!$A22)</f>
        <v>L</v>
      </c>
      <c r="BF2" s="223"/>
      <c r="BG2" s="223"/>
      <c r="BH2" s="223"/>
      <c r="BI2" s="224"/>
      <c r="BJ2" s="222" t="str">
        <f>IF(ISBLANK('Základní list'!$A23),"",'Základní list'!$A23)</f>
        <v>M</v>
      </c>
      <c r="BK2" s="223"/>
      <c r="BL2" s="223"/>
      <c r="BM2" s="223"/>
      <c r="BN2" s="224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</row>
    <row r="3" spans="1:174" s="9" customFormat="1" ht="25.5" customHeight="1" thickBot="1">
      <c r="A3" s="218"/>
      <c r="B3" s="1" t="s">
        <v>14</v>
      </c>
      <c r="C3" s="2" t="s">
        <v>15</v>
      </c>
      <c r="D3" s="42" t="s">
        <v>28</v>
      </c>
      <c r="E3" s="55" t="s">
        <v>16</v>
      </c>
      <c r="F3" s="57"/>
      <c r="G3" s="1" t="s">
        <v>14</v>
      </c>
      <c r="H3" s="2" t="s">
        <v>15</v>
      </c>
      <c r="I3" s="42" t="s">
        <v>28</v>
      </c>
      <c r="J3" s="55" t="s">
        <v>16</v>
      </c>
      <c r="K3" s="57"/>
      <c r="L3" s="1" t="s">
        <v>14</v>
      </c>
      <c r="M3" s="2" t="s">
        <v>15</v>
      </c>
      <c r="N3" s="42" t="s">
        <v>28</v>
      </c>
      <c r="O3" s="55" t="s">
        <v>16</v>
      </c>
      <c r="P3" s="57" t="s">
        <v>55</v>
      </c>
      <c r="Q3" s="1" t="s">
        <v>14</v>
      </c>
      <c r="R3" s="2" t="s">
        <v>15</v>
      </c>
      <c r="S3" s="42" t="s">
        <v>28</v>
      </c>
      <c r="T3" s="55" t="s">
        <v>16</v>
      </c>
      <c r="U3" s="57" t="s">
        <v>55</v>
      </c>
      <c r="V3" s="1" t="s">
        <v>14</v>
      </c>
      <c r="W3" s="2" t="s">
        <v>15</v>
      </c>
      <c r="X3" s="42" t="s">
        <v>28</v>
      </c>
      <c r="Y3" s="55" t="s">
        <v>16</v>
      </c>
      <c r="Z3" s="57" t="s">
        <v>55</v>
      </c>
      <c r="AA3" s="1" t="s">
        <v>14</v>
      </c>
      <c r="AB3" s="2" t="s">
        <v>15</v>
      </c>
      <c r="AC3" s="42" t="s">
        <v>28</v>
      </c>
      <c r="AD3" s="55" t="s">
        <v>16</v>
      </c>
      <c r="AE3" s="57" t="s">
        <v>55</v>
      </c>
      <c r="AF3" s="1" t="s">
        <v>14</v>
      </c>
      <c r="AG3" s="2" t="s">
        <v>15</v>
      </c>
      <c r="AH3" s="42" t="s">
        <v>28</v>
      </c>
      <c r="AI3" s="55" t="s">
        <v>16</v>
      </c>
      <c r="AJ3" s="57" t="s">
        <v>55</v>
      </c>
      <c r="AK3" s="1" t="s">
        <v>14</v>
      </c>
      <c r="AL3" s="2" t="s">
        <v>15</v>
      </c>
      <c r="AM3" s="42" t="s">
        <v>28</v>
      </c>
      <c r="AN3" s="55" t="s">
        <v>16</v>
      </c>
      <c r="AO3" s="57" t="s">
        <v>55</v>
      </c>
      <c r="AP3" s="1" t="s">
        <v>14</v>
      </c>
      <c r="AQ3" s="2" t="s">
        <v>15</v>
      </c>
      <c r="AR3" s="42" t="s">
        <v>28</v>
      </c>
      <c r="AS3" s="55" t="s">
        <v>16</v>
      </c>
      <c r="AT3" s="57" t="s">
        <v>55</v>
      </c>
      <c r="AU3" s="1" t="s">
        <v>14</v>
      </c>
      <c r="AV3" s="2" t="s">
        <v>15</v>
      </c>
      <c r="AW3" s="42" t="s">
        <v>28</v>
      </c>
      <c r="AX3" s="55" t="s">
        <v>16</v>
      </c>
      <c r="AY3" s="57" t="s">
        <v>55</v>
      </c>
      <c r="AZ3" s="1" t="s">
        <v>14</v>
      </c>
      <c r="BA3" s="2" t="s">
        <v>15</v>
      </c>
      <c r="BB3" s="42" t="s">
        <v>28</v>
      </c>
      <c r="BC3" s="55" t="s">
        <v>16</v>
      </c>
      <c r="BD3" s="57" t="s">
        <v>55</v>
      </c>
      <c r="BE3" s="1" t="s">
        <v>14</v>
      </c>
      <c r="BF3" s="2" t="s">
        <v>15</v>
      </c>
      <c r="BG3" s="42" t="s">
        <v>28</v>
      </c>
      <c r="BH3" s="55" t="s">
        <v>16</v>
      </c>
      <c r="BI3" s="57" t="s">
        <v>55</v>
      </c>
      <c r="BJ3" s="1" t="s">
        <v>14</v>
      </c>
      <c r="BK3" s="2" t="s">
        <v>15</v>
      </c>
      <c r="BL3" s="42" t="s">
        <v>28</v>
      </c>
      <c r="BM3" s="55" t="s">
        <v>16</v>
      </c>
      <c r="BN3" s="57" t="s">
        <v>55</v>
      </c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</row>
    <row r="4" spans="1:174" s="10" customFormat="1" ht="34.5" customHeight="1">
      <c r="A4" s="3">
        <v>1</v>
      </c>
      <c r="B4" s="60" t="str">
        <f>IF(ISNA(MATCH(CONCATENATE(B$2,$A4),'Výsledková listina'!$Q:$Q,0)),"",INDEX('Výsledková listina'!$B:$B,MATCH(CONCATENATE(B$2,$A4),'Výsledková listina'!$Q:$Q,0),1))</f>
        <v>Dalibor Wúrz</v>
      </c>
      <c r="C4" s="4">
        <v>3940</v>
      </c>
      <c r="D4" s="43">
        <f aca="true" t="shared" si="0" ref="D4:D28">IF(C4="","",RANK(C4,C$1:C$65536,0))</f>
        <v>10</v>
      </c>
      <c r="E4" s="56">
        <f aca="true" t="shared" si="1" ref="E4:E28">IF(C4="","",((RANK(C4,C$1:C$65536,0))+(FREQUENCY(D$1:D$65536,D4)))/2)</f>
        <v>10</v>
      </c>
      <c r="F4" s="58"/>
      <c r="G4" s="60" t="str">
        <f>IF(ISNA(MATCH(CONCATENATE(G$2,$A4),'Výsledková listina'!$Q:$Q,0)),"",INDEX('Výsledková listina'!$B:$B,MATCH(CONCATENATE(G$2,$A4),'Výsledková listina'!$Q:$Q,0),1))</f>
        <v>Jirák Jan</v>
      </c>
      <c r="H4" s="4">
        <v>4960</v>
      </c>
      <c r="I4" s="43">
        <f aca="true" t="shared" si="2" ref="I4:I28">IF(H4="","",RANK(H4,H$1:H$65536,0))</f>
        <v>8</v>
      </c>
      <c r="J4" s="56">
        <f aca="true" t="shared" si="3" ref="J4:J28">IF(H4="","",((RANK(H4,H$1:H$65536,0))+(FREQUENCY(I$1:I$65536,I4)))/2)</f>
        <v>8</v>
      </c>
      <c r="K4" s="58"/>
      <c r="L4" s="60" t="str">
        <f>IF(ISNA(MATCH(CONCATENATE(L$2,$A4),'Výsledková listina'!$Q:$Q,0)),"",INDEX('Výsledková listina'!$B:$B,MATCH(CONCATENATE(L$2,$A4),'Výsledková listina'!$Q:$Q,0),1))</f>
        <v>Jura Šurgota</v>
      </c>
      <c r="M4" s="4">
        <v>9200</v>
      </c>
      <c r="N4" s="43">
        <f aca="true" t="shared" si="4" ref="N4:N28">IF(M4="","",RANK(M4,M$1:M$65536,0))</f>
        <v>2</v>
      </c>
      <c r="O4" s="56">
        <f aca="true" t="shared" si="5" ref="O4:O28">IF(M4="","",((RANK(M4,M$1:M$65536,0))+(FREQUENCY(N$1:N$65536,N4)))/2)</f>
        <v>2</v>
      </c>
      <c r="P4" s="58"/>
      <c r="Q4" s="60" t="str">
        <f>IF(ISNA(MATCH(CONCATENATE(Q$2,$A4),'Výsledková listina'!$Q:$Q,0)),"",INDEX('Výsledková listina'!$B:$B,MATCH(CONCATENATE(Q$2,$A4),'Výsledková listina'!$Q:$Q,0),1))</f>
        <v>Pet Staňek</v>
      </c>
      <c r="R4" s="4">
        <v>1640</v>
      </c>
      <c r="S4" s="43">
        <f aca="true" t="shared" si="6" ref="S4:S28">IF(R4="","",RANK(R4,R$1:R$65536,0))</f>
        <v>12</v>
      </c>
      <c r="T4" s="56">
        <f aca="true" t="shared" si="7" ref="T4:T28">IF(R4="","",((RANK(R4,R$1:R$65536,0))+(FREQUENCY(S$1:S$65536,S4)))/2)</f>
        <v>12</v>
      </c>
      <c r="U4" s="58"/>
      <c r="V4" s="60">
        <f>IF(ISNA(MATCH(CONCATENATE(V$2,$A4),'Výsledková listina'!$Q:$Q,0)),"",INDEX('Výsledková listina'!$B:$B,MATCH(CONCATENATE(V$2,$A4),'Výsledková listina'!$Q:$Q,0),1))</f>
      </c>
      <c r="W4" s="4"/>
      <c r="X4" s="43">
        <f aca="true" t="shared" si="8" ref="X4:X28">IF(W4="","",RANK(W4,W$1:W$65536,0))</f>
      </c>
      <c r="Y4" s="56">
        <f aca="true" t="shared" si="9" ref="Y4:Y28">IF(W4="","",((RANK(W4,W$1:W$65536,0))+(FREQUENCY(X$1:X$65536,X4)))/2)</f>
      </c>
      <c r="Z4" s="58"/>
      <c r="AA4" s="60">
        <f>IF(ISNA(MATCH(CONCATENATE(AA$2,$A4),'Výsledková listina'!$Q:$Q,0)),"",INDEX('Výsledková listina'!$B:$B,MATCH(CONCATENATE(AA$2,$A4),'Výsledková listina'!$Q:$Q,0),1))</f>
      </c>
      <c r="AB4" s="4"/>
      <c r="AC4" s="43">
        <f aca="true" t="shared" si="10" ref="AC4:AC28">IF(AB4="","",RANK(AB4,AB$1:AB$65536,0))</f>
      </c>
      <c r="AD4" s="56">
        <f aca="true" t="shared" si="11" ref="AD4:AD28">IF(AB4="","",((RANK(AB4,AB$1:AB$65536,0))+(FREQUENCY(AC$1:AC$65536,AC4)))/2)</f>
      </c>
      <c r="AE4" s="58"/>
      <c r="AF4" s="60">
        <f>IF(ISNA(MATCH(CONCATENATE(AF$2,$A4),'Výsledková listina'!$Q:$Q,0)),"",INDEX('Výsledková listina'!$B:$B,MATCH(CONCATENATE(AF$2,$A4),'Výsledková listina'!$Q:$Q,0),1))</f>
      </c>
      <c r="AG4" s="4"/>
      <c r="AH4" s="43">
        <f aca="true" t="shared" si="12" ref="AH4:AH28">IF(AG4="","",RANK(AG4,AG$1:AG$65536,0))</f>
      </c>
      <c r="AI4" s="56">
        <f aca="true" t="shared" si="13" ref="AI4:AI28">IF(AG4="","",((RANK(AG4,AG$1:AG$65536,0))+(FREQUENCY(AH$1:AH$65536,AH4)))/2)</f>
      </c>
      <c r="AJ4" s="58"/>
      <c r="AK4" s="60">
        <f>IF(ISNA(MATCH(CONCATENATE(AK$2,$A4),'Výsledková listina'!$Q:$Q,0)),"",INDEX('Výsledková listina'!$B:$B,MATCH(CONCATENATE(AK$2,$A4),'Výsledková listina'!$Q:$Q,0),1))</f>
      </c>
      <c r="AL4" s="4"/>
      <c r="AM4" s="43">
        <f aca="true" t="shared" si="14" ref="AM4:AM28">IF(AL4="","",RANK(AL4,AL$1:AL$65536,0))</f>
      </c>
      <c r="AN4" s="56">
        <f aca="true" t="shared" si="15" ref="AN4:AN28">IF(AL4="","",((RANK(AL4,AL$1:AL$65536,0))+(FREQUENCY(AM$1:AM$65536,AM4)))/2)</f>
      </c>
      <c r="AO4" s="58"/>
      <c r="AP4" s="60">
        <f>IF(ISNA(MATCH(CONCATENATE(AP$2,$A4),'Výsledková listina'!$Q:$Q,0)),"",INDEX('Výsledková listina'!$B:$B,MATCH(CONCATENATE(AP$2,$A4),'Výsledková listina'!$Q:$Q,0),1))</f>
      </c>
      <c r="AQ4" s="4"/>
      <c r="AR4" s="43">
        <f aca="true" t="shared" si="16" ref="AR4:AR28">IF(AQ4="","",RANK(AQ4,AQ$1:AQ$65536,0))</f>
      </c>
      <c r="AS4" s="56">
        <f aca="true" t="shared" si="17" ref="AS4:AS28">IF(AQ4="","",((RANK(AQ4,AQ$1:AQ$65536,0))+(FREQUENCY(AR$1:AR$65536,AR4)))/2)</f>
      </c>
      <c r="AT4" s="58"/>
      <c r="AU4" s="60">
        <f>IF(ISNA(MATCH(CONCATENATE(AU$2,$A4),'Výsledková listina'!$Q:$Q,0)),"",INDEX('Výsledková listina'!$B:$B,MATCH(CONCATENATE(AU$2,$A4),'Výsledková listina'!$Q:$Q,0),1))</f>
      </c>
      <c r="AV4" s="4"/>
      <c r="AW4" s="43">
        <f aca="true" t="shared" si="18" ref="AW4:AW28">IF(AV4="","",RANK(AV4,AV$1:AV$65536,0))</f>
      </c>
      <c r="AX4" s="56">
        <f aca="true" t="shared" si="19" ref="AX4:AX28">IF(AV4="","",((RANK(AV4,AV$1:AV$65536,0))+(FREQUENCY(AW$1:AW$65536,AW4)))/2)</f>
      </c>
      <c r="AY4" s="58"/>
      <c r="AZ4" s="60">
        <f>IF(ISNA(MATCH(CONCATENATE(AZ$2,$A4),'Výsledková listina'!$Q:$Q,0)),"",INDEX('Výsledková listina'!$B:$B,MATCH(CONCATENATE(AZ$2,$A4),'Výsledková listina'!$Q:$Q,0),1))</f>
      </c>
      <c r="BA4" s="4"/>
      <c r="BB4" s="43">
        <f aca="true" t="shared" si="20" ref="BB4:BB28">IF(BA4="","",RANK(BA4,BA$1:BA$65536,0))</f>
      </c>
      <c r="BC4" s="56">
        <f aca="true" t="shared" si="21" ref="BC4:BC28">IF(BA4="","",((RANK(BA4,BA$1:BA$65536,0))+(FREQUENCY(BB$1:BB$65536,BB4)))/2)</f>
      </c>
      <c r="BD4" s="58"/>
      <c r="BE4" s="60">
        <f>IF(ISNA(MATCH(CONCATENATE(BE$2,$A4),'Výsledková listina'!$Q:$Q,0)),"",INDEX('Výsledková listina'!$B:$B,MATCH(CONCATENATE(BE$2,$A4),'Výsledková listina'!$Q:$Q,0),1))</f>
      </c>
      <c r="BF4" s="4"/>
      <c r="BG4" s="43">
        <f aca="true" t="shared" si="22" ref="BG4:BG28">IF(BF4="","",RANK(BF4,BF$1:BF$65536,0))</f>
      </c>
      <c r="BH4" s="56">
        <f aca="true" t="shared" si="23" ref="BH4:BH28">IF(BF4="","",((RANK(BF4,BF$1:BF$65536,0))+(FREQUENCY(BG$1:BG$65536,BG4)))/2)</f>
      </c>
      <c r="BI4" s="58"/>
      <c r="BJ4" s="60">
        <f>IF(ISNA(MATCH(CONCATENATE(BJ$2,$A4),'Výsledková listina'!$Q:$Q,0)),"",INDEX('Výsledková listina'!$B:$B,MATCH(CONCATENATE(BJ$2,$A4),'Výsledková listina'!$Q:$Q,0),1))</f>
      </c>
      <c r="BK4" s="4"/>
      <c r="BL4" s="43">
        <f aca="true" t="shared" si="24" ref="BL4:BL28">IF(BK4="","",RANK(BK4,BK$1:BK$65536,0))</f>
      </c>
      <c r="BM4" s="56">
        <f aca="true" t="shared" si="25" ref="BM4:BM28">IF(BK4="","",((RANK(BK4,BK$1:BK$65536,0))+(FREQUENCY(BL$1:BL$65536,BL4)))/2)</f>
      </c>
      <c r="BN4" s="58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</row>
    <row r="5" spans="1:174" s="10" customFormat="1" ht="34.5" customHeight="1">
      <c r="A5" s="5">
        <v>2</v>
      </c>
      <c r="B5" s="60" t="str">
        <f>IF(ISNA(MATCH(CONCATENATE(B$2,$A5),'Výsledková listina'!$Q:$Q,0)),"",INDEX('Výsledková listina'!$B:$B,MATCH(CONCATENATE(B$2,$A5),'Výsledková listina'!$Q:$Q,0),1))</f>
        <v>Martin Hataš</v>
      </c>
      <c r="C5" s="4">
        <v>11610</v>
      </c>
      <c r="D5" s="43">
        <f t="shared" si="0"/>
        <v>3</v>
      </c>
      <c r="E5" s="56">
        <f t="shared" si="1"/>
        <v>3</v>
      </c>
      <c r="F5" s="59"/>
      <c r="G5" s="60" t="str">
        <f>IF(ISNA(MATCH(CONCATENATE(G$2,$A5),'Výsledková listina'!$Q:$Q,0)),"",INDEX('Výsledková listina'!$B:$B,MATCH(CONCATENATE(G$2,$A5),'Výsledková listina'!$Q:$Q,0),1))</f>
        <v>Tichý Rudolf</v>
      </c>
      <c r="H5" s="4">
        <v>5080</v>
      </c>
      <c r="I5" s="43">
        <f t="shared" si="2"/>
        <v>7</v>
      </c>
      <c r="J5" s="56">
        <f t="shared" si="3"/>
        <v>7</v>
      </c>
      <c r="K5" s="59"/>
      <c r="L5" s="60" t="str">
        <f>IF(ISNA(MATCH(CONCATENATE(L$2,$A5),'Výsledková listina'!$Q:$Q,0)),"",INDEX('Výsledková listina'!$B:$B,MATCH(CONCATENATE(L$2,$A5),'Výsledková listina'!$Q:$Q,0),1))</f>
        <v>Vlodinir Shershen</v>
      </c>
      <c r="M5" s="4">
        <v>2360</v>
      </c>
      <c r="N5" s="43">
        <f t="shared" si="4"/>
        <v>8</v>
      </c>
      <c r="O5" s="56">
        <f t="shared" si="5"/>
        <v>8</v>
      </c>
      <c r="P5" s="59"/>
      <c r="Q5" s="60" t="str">
        <f>IF(ISNA(MATCH(CONCATENATE(Q$2,$A5),'Výsledková listina'!$Q:$Q,0)),"",INDEX('Výsledková listina'!$B:$B,MATCH(CONCATENATE(Q$2,$A5),'Výsledková listina'!$Q:$Q,0),1))</f>
        <v>Marek Paulovič</v>
      </c>
      <c r="R5" s="4">
        <v>2780</v>
      </c>
      <c r="S5" s="43">
        <f t="shared" si="6"/>
        <v>11</v>
      </c>
      <c r="T5" s="56">
        <f t="shared" si="7"/>
        <v>11</v>
      </c>
      <c r="U5" s="59"/>
      <c r="V5" s="60">
        <f>IF(ISNA(MATCH(CONCATENATE(V$2,$A5),'Výsledková listina'!$Q:$Q,0)),"",INDEX('Výsledková listina'!$B:$B,MATCH(CONCATENATE(V$2,$A5),'Výsledková listina'!$Q:$Q,0),1))</f>
      </c>
      <c r="W5" s="4"/>
      <c r="X5" s="43">
        <f t="shared" si="8"/>
      </c>
      <c r="Y5" s="56">
        <f t="shared" si="9"/>
      </c>
      <c r="Z5" s="59"/>
      <c r="AA5" s="60">
        <f>IF(ISNA(MATCH(CONCATENATE(AA$2,$A5),'Výsledková listina'!$Q:$Q,0)),"",INDEX('Výsledková listina'!$B:$B,MATCH(CONCATENATE(AA$2,$A5),'Výsledková listina'!$Q:$Q,0),1))</f>
      </c>
      <c r="AB5" s="4"/>
      <c r="AC5" s="43">
        <f t="shared" si="10"/>
      </c>
      <c r="AD5" s="56">
        <f t="shared" si="11"/>
      </c>
      <c r="AE5" s="59"/>
      <c r="AF5" s="60">
        <f>IF(ISNA(MATCH(CONCATENATE(AF$2,$A5),'Výsledková listina'!$Q:$Q,0)),"",INDEX('Výsledková listina'!$B:$B,MATCH(CONCATENATE(AF$2,$A5),'Výsledková listina'!$Q:$Q,0),1))</f>
      </c>
      <c r="AG5" s="4"/>
      <c r="AH5" s="43">
        <f t="shared" si="12"/>
      </c>
      <c r="AI5" s="56">
        <f t="shared" si="13"/>
      </c>
      <c r="AJ5" s="59"/>
      <c r="AK5" s="60">
        <f>IF(ISNA(MATCH(CONCATENATE(AK$2,$A5),'Výsledková listina'!$Q:$Q,0)),"",INDEX('Výsledková listina'!$B:$B,MATCH(CONCATENATE(AK$2,$A5),'Výsledková listina'!$Q:$Q,0),1))</f>
      </c>
      <c r="AL5" s="4"/>
      <c r="AM5" s="43">
        <f t="shared" si="14"/>
      </c>
      <c r="AN5" s="56">
        <f t="shared" si="15"/>
      </c>
      <c r="AO5" s="59"/>
      <c r="AP5" s="60">
        <f>IF(ISNA(MATCH(CONCATENATE(AP$2,$A5),'Výsledková listina'!$Q:$Q,0)),"",INDEX('Výsledková listina'!$B:$B,MATCH(CONCATENATE(AP$2,$A5),'Výsledková listina'!$Q:$Q,0),1))</f>
      </c>
      <c r="AQ5" s="4"/>
      <c r="AR5" s="43">
        <f t="shared" si="16"/>
      </c>
      <c r="AS5" s="56">
        <f t="shared" si="17"/>
      </c>
      <c r="AT5" s="59"/>
      <c r="AU5" s="60">
        <f>IF(ISNA(MATCH(CONCATENATE(AU$2,$A5),'Výsledková listina'!$Q:$Q,0)),"",INDEX('Výsledková listina'!$B:$B,MATCH(CONCATENATE(AU$2,$A5),'Výsledková listina'!$Q:$Q,0),1))</f>
      </c>
      <c r="AV5" s="4"/>
      <c r="AW5" s="43">
        <f t="shared" si="18"/>
      </c>
      <c r="AX5" s="56">
        <f t="shared" si="19"/>
      </c>
      <c r="AY5" s="59"/>
      <c r="AZ5" s="60">
        <f>IF(ISNA(MATCH(CONCATENATE(AZ$2,$A5),'Výsledková listina'!$Q:$Q,0)),"",INDEX('Výsledková listina'!$B:$B,MATCH(CONCATENATE(AZ$2,$A5),'Výsledková listina'!$Q:$Q,0),1))</f>
      </c>
      <c r="BA5" s="4"/>
      <c r="BB5" s="43">
        <f t="shared" si="20"/>
      </c>
      <c r="BC5" s="56">
        <f t="shared" si="21"/>
      </c>
      <c r="BD5" s="59"/>
      <c r="BE5" s="60">
        <f>IF(ISNA(MATCH(CONCATENATE(BE$2,$A5),'Výsledková listina'!$Q:$Q,0)),"",INDEX('Výsledková listina'!$B:$B,MATCH(CONCATENATE(BE$2,$A5),'Výsledková listina'!$Q:$Q,0),1))</f>
      </c>
      <c r="BF5" s="4"/>
      <c r="BG5" s="43">
        <f t="shared" si="22"/>
      </c>
      <c r="BH5" s="56">
        <f t="shared" si="23"/>
      </c>
      <c r="BI5" s="59"/>
      <c r="BJ5" s="60">
        <f>IF(ISNA(MATCH(CONCATENATE(BJ$2,$A5),'Výsledková listina'!$Q:$Q,0)),"",INDEX('Výsledková listina'!$B:$B,MATCH(CONCATENATE(BJ$2,$A5),'Výsledková listina'!$Q:$Q,0),1))</f>
      </c>
      <c r="BK5" s="4"/>
      <c r="BL5" s="43">
        <f t="shared" si="24"/>
      </c>
      <c r="BM5" s="56">
        <f t="shared" si="25"/>
      </c>
      <c r="BN5" s="59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</row>
    <row r="6" spans="1:174" s="10" customFormat="1" ht="34.5" customHeight="1">
      <c r="A6" s="5">
        <v>3</v>
      </c>
      <c r="B6" s="60" t="str">
        <f>IF(ISNA(MATCH(CONCATENATE(B$2,$A6),'Výsledková listina'!$Q:$Q,0)),"",INDEX('Výsledková listina'!$B:$B,MATCH(CONCATENATE(B$2,$A6),'Výsledková listina'!$Q:$Q,0),1))</f>
        <v>Míra Matas</v>
      </c>
      <c r="C6" s="4">
        <v>7440</v>
      </c>
      <c r="D6" s="43">
        <f t="shared" si="0"/>
        <v>7</v>
      </c>
      <c r="E6" s="56">
        <f t="shared" si="1"/>
        <v>7</v>
      </c>
      <c r="F6" s="59"/>
      <c r="G6" s="60" t="str">
        <f>IF(ISNA(MATCH(CONCATENATE(G$2,$A6),'Výsledková listina'!$Q:$Q,0)),"",INDEX('Výsledková listina'!$B:$B,MATCH(CONCATENATE(G$2,$A6),'Výsledková listina'!$Q:$Q,0),1))</f>
        <v>Špitálská Aneta</v>
      </c>
      <c r="H6" s="4">
        <v>1000</v>
      </c>
      <c r="I6" s="43">
        <f t="shared" si="2"/>
        <v>13</v>
      </c>
      <c r="J6" s="56">
        <f t="shared" si="3"/>
        <v>13</v>
      </c>
      <c r="K6" s="59"/>
      <c r="L6" s="60" t="str">
        <f>IF(ISNA(MATCH(CONCATENATE(L$2,$A6),'Výsledková listina'!$Q:$Q,0)),"",INDEX('Výsledková listina'!$B:$B,MATCH(CONCATENATE(L$2,$A6),'Výsledková listina'!$Q:$Q,0),1))</f>
        <v>Hejda Richard</v>
      </c>
      <c r="M6" s="4">
        <v>2540</v>
      </c>
      <c r="N6" s="43">
        <f t="shared" si="4"/>
        <v>7</v>
      </c>
      <c r="O6" s="56">
        <f t="shared" si="5"/>
        <v>7</v>
      </c>
      <c r="P6" s="59"/>
      <c r="Q6" s="60" t="str">
        <f>IF(ISNA(MATCH(CONCATENATE(Q$2,$A6),'Výsledková listina'!$Q:$Q,0)),"",INDEX('Výsledková listina'!$B:$B,MATCH(CONCATENATE(Q$2,$A6),'Výsledková listina'!$Q:$Q,0),1))</f>
        <v>Pavel Velebný</v>
      </c>
      <c r="R6" s="4">
        <v>12600</v>
      </c>
      <c r="S6" s="43">
        <f t="shared" si="6"/>
        <v>2</v>
      </c>
      <c r="T6" s="56">
        <f t="shared" si="7"/>
        <v>2</v>
      </c>
      <c r="U6" s="59"/>
      <c r="V6" s="60">
        <f>IF(ISNA(MATCH(CONCATENATE(V$2,$A6),'Výsledková listina'!$Q:$Q,0)),"",INDEX('Výsledková listina'!$B:$B,MATCH(CONCATENATE(V$2,$A6),'Výsledková listina'!$Q:$Q,0),1))</f>
      </c>
      <c r="W6" s="4"/>
      <c r="X6" s="43">
        <f t="shared" si="8"/>
      </c>
      <c r="Y6" s="56">
        <f t="shared" si="9"/>
      </c>
      <c r="Z6" s="59"/>
      <c r="AA6" s="60">
        <f>IF(ISNA(MATCH(CONCATENATE(AA$2,$A6),'Výsledková listina'!$Q:$Q,0)),"",INDEX('Výsledková listina'!$B:$B,MATCH(CONCATENATE(AA$2,$A6),'Výsledková listina'!$Q:$Q,0),1))</f>
      </c>
      <c r="AB6" s="4"/>
      <c r="AC6" s="43">
        <f t="shared" si="10"/>
      </c>
      <c r="AD6" s="56">
        <f t="shared" si="11"/>
      </c>
      <c r="AE6" s="59"/>
      <c r="AF6" s="60">
        <f>IF(ISNA(MATCH(CONCATENATE(AF$2,$A6),'Výsledková listina'!$Q:$Q,0)),"",INDEX('Výsledková listina'!$B:$B,MATCH(CONCATENATE(AF$2,$A6),'Výsledková listina'!$Q:$Q,0),1))</f>
      </c>
      <c r="AG6" s="4"/>
      <c r="AH6" s="43">
        <f t="shared" si="12"/>
      </c>
      <c r="AI6" s="56">
        <f t="shared" si="13"/>
      </c>
      <c r="AJ6" s="59"/>
      <c r="AK6" s="60">
        <f>IF(ISNA(MATCH(CONCATENATE(AK$2,$A6),'Výsledková listina'!$Q:$Q,0)),"",INDEX('Výsledková listina'!$B:$B,MATCH(CONCATENATE(AK$2,$A6),'Výsledková listina'!$Q:$Q,0),1))</f>
      </c>
      <c r="AL6" s="4"/>
      <c r="AM6" s="43">
        <f t="shared" si="14"/>
      </c>
      <c r="AN6" s="56">
        <f t="shared" si="15"/>
      </c>
      <c r="AO6" s="59"/>
      <c r="AP6" s="60">
        <f>IF(ISNA(MATCH(CONCATENATE(AP$2,$A6),'Výsledková listina'!$Q:$Q,0)),"",INDEX('Výsledková listina'!$B:$B,MATCH(CONCATENATE(AP$2,$A6),'Výsledková listina'!$Q:$Q,0),1))</f>
      </c>
      <c r="AQ6" s="4"/>
      <c r="AR6" s="43">
        <f t="shared" si="16"/>
      </c>
      <c r="AS6" s="56">
        <f t="shared" si="17"/>
      </c>
      <c r="AT6" s="59"/>
      <c r="AU6" s="60">
        <f>IF(ISNA(MATCH(CONCATENATE(AU$2,$A6),'Výsledková listina'!$Q:$Q,0)),"",INDEX('Výsledková listina'!$B:$B,MATCH(CONCATENATE(AU$2,$A6),'Výsledková listina'!$Q:$Q,0),1))</f>
      </c>
      <c r="AV6" s="4"/>
      <c r="AW6" s="43">
        <f t="shared" si="18"/>
      </c>
      <c r="AX6" s="56">
        <f t="shared" si="19"/>
      </c>
      <c r="AY6" s="59"/>
      <c r="AZ6" s="60">
        <f>IF(ISNA(MATCH(CONCATENATE(AZ$2,$A6),'Výsledková listina'!$Q:$Q,0)),"",INDEX('Výsledková listina'!$B:$B,MATCH(CONCATENATE(AZ$2,$A6),'Výsledková listina'!$Q:$Q,0),1))</f>
      </c>
      <c r="BA6" s="4"/>
      <c r="BB6" s="43">
        <f t="shared" si="20"/>
      </c>
      <c r="BC6" s="56">
        <f t="shared" si="21"/>
      </c>
      <c r="BD6" s="59"/>
      <c r="BE6" s="60">
        <f>IF(ISNA(MATCH(CONCATENATE(BE$2,$A6),'Výsledková listina'!$Q:$Q,0)),"",INDEX('Výsledková listina'!$B:$B,MATCH(CONCATENATE(BE$2,$A6),'Výsledková listina'!$Q:$Q,0),1))</f>
      </c>
      <c r="BF6" s="4"/>
      <c r="BG6" s="43">
        <f t="shared" si="22"/>
      </c>
      <c r="BH6" s="56">
        <f t="shared" si="23"/>
      </c>
      <c r="BI6" s="59"/>
      <c r="BJ6" s="60">
        <f>IF(ISNA(MATCH(CONCATENATE(BJ$2,$A6),'Výsledková listina'!$Q:$Q,0)),"",INDEX('Výsledková listina'!$B:$B,MATCH(CONCATENATE(BJ$2,$A6),'Výsledková listina'!$Q:$Q,0),1))</f>
      </c>
      <c r="BK6" s="4"/>
      <c r="BL6" s="43">
        <f t="shared" si="24"/>
      </c>
      <c r="BM6" s="56">
        <f t="shared" si="25"/>
      </c>
      <c r="BN6" s="59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</row>
    <row r="7" spans="1:174" s="10" customFormat="1" ht="34.5" customHeight="1">
      <c r="A7" s="5">
        <v>4</v>
      </c>
      <c r="B7" s="60" t="str">
        <f>IF(ISNA(MATCH(CONCATENATE(B$2,$A7),'Výsledková listina'!$Q:$Q,0)),"",INDEX('Výsledková listina'!$B:$B,MATCH(CONCATENATE(B$2,$A7),'Výsledková listina'!$Q:$Q,0),1))</f>
        <v>Ludvík Jiří</v>
      </c>
      <c r="C7" s="4">
        <v>14240</v>
      </c>
      <c r="D7" s="43">
        <f t="shared" si="0"/>
        <v>2</v>
      </c>
      <c r="E7" s="56">
        <f t="shared" si="1"/>
        <v>2</v>
      </c>
      <c r="F7" s="59"/>
      <c r="G7" s="60" t="str">
        <f>IF(ISNA(MATCH(CONCATENATE(G$2,$A7),'Výsledková listina'!$Q:$Q,0)),"",INDEX('Výsledková listina'!$B:$B,MATCH(CONCATENATE(G$2,$A7),'Výsledková listina'!$Q:$Q,0),1))</f>
        <v>Tichý Jan</v>
      </c>
      <c r="H7" s="4">
        <v>5090</v>
      </c>
      <c r="I7" s="43">
        <f t="shared" si="2"/>
        <v>6</v>
      </c>
      <c r="J7" s="56">
        <f t="shared" si="3"/>
        <v>6</v>
      </c>
      <c r="K7" s="59"/>
      <c r="L7" s="60" t="str">
        <f>IF(ISNA(MATCH(CONCATENATE(L$2,$A7),'Výsledková listina'!$Q:$Q,0)),"",INDEX('Výsledková listina'!$B:$B,MATCH(CONCATENATE(L$2,$A7),'Výsledková listina'!$Q:$Q,0),1))</f>
        <v>Jan Prepsl</v>
      </c>
      <c r="M7" s="4">
        <v>2940</v>
      </c>
      <c r="N7" s="43">
        <f t="shared" si="4"/>
        <v>5</v>
      </c>
      <c r="O7" s="56">
        <f t="shared" si="5"/>
        <v>5</v>
      </c>
      <c r="P7" s="59"/>
      <c r="Q7" s="60" t="str">
        <f>IF(ISNA(MATCH(CONCATENATE(Q$2,$A7),'Výsledková listina'!$Q:$Q,0)),"",INDEX('Výsledková listina'!$B:$B,MATCH(CONCATENATE(Q$2,$A7),'Výsledková listina'!$Q:$Q,0),1))</f>
        <v>Karel Staněk</v>
      </c>
      <c r="R7" s="4">
        <v>7360</v>
      </c>
      <c r="S7" s="43">
        <f t="shared" si="6"/>
        <v>4</v>
      </c>
      <c r="T7" s="56">
        <f t="shared" si="7"/>
        <v>4</v>
      </c>
      <c r="U7" s="59"/>
      <c r="V7" s="60">
        <f>IF(ISNA(MATCH(CONCATENATE(V$2,$A7),'Výsledková listina'!$Q:$Q,0)),"",INDEX('Výsledková listina'!$B:$B,MATCH(CONCATENATE(V$2,$A7),'Výsledková listina'!$Q:$Q,0),1))</f>
      </c>
      <c r="W7" s="4"/>
      <c r="X7" s="43">
        <f t="shared" si="8"/>
      </c>
      <c r="Y7" s="56">
        <f t="shared" si="9"/>
      </c>
      <c r="Z7" s="59"/>
      <c r="AA7" s="60">
        <f>IF(ISNA(MATCH(CONCATENATE(AA$2,$A7),'Výsledková listina'!$Q:$Q,0)),"",INDEX('Výsledková listina'!$B:$B,MATCH(CONCATENATE(AA$2,$A7),'Výsledková listina'!$Q:$Q,0),1))</f>
      </c>
      <c r="AB7" s="4"/>
      <c r="AC7" s="43">
        <f t="shared" si="10"/>
      </c>
      <c r="AD7" s="56">
        <f t="shared" si="11"/>
      </c>
      <c r="AE7" s="59"/>
      <c r="AF7" s="60">
        <f>IF(ISNA(MATCH(CONCATENATE(AF$2,$A7),'Výsledková listina'!$Q:$Q,0)),"",INDEX('Výsledková listina'!$B:$B,MATCH(CONCATENATE(AF$2,$A7),'Výsledková listina'!$Q:$Q,0),1))</f>
      </c>
      <c r="AG7" s="4"/>
      <c r="AH7" s="43">
        <f t="shared" si="12"/>
      </c>
      <c r="AI7" s="56">
        <f t="shared" si="13"/>
      </c>
      <c r="AJ7" s="59"/>
      <c r="AK7" s="60">
        <f>IF(ISNA(MATCH(CONCATENATE(AK$2,$A7),'Výsledková listina'!$Q:$Q,0)),"",INDEX('Výsledková listina'!$B:$B,MATCH(CONCATENATE(AK$2,$A7),'Výsledková listina'!$Q:$Q,0),1))</f>
      </c>
      <c r="AL7" s="4"/>
      <c r="AM7" s="43">
        <f t="shared" si="14"/>
      </c>
      <c r="AN7" s="56">
        <f t="shared" si="15"/>
      </c>
      <c r="AO7" s="59"/>
      <c r="AP7" s="60">
        <f>IF(ISNA(MATCH(CONCATENATE(AP$2,$A7),'Výsledková listina'!$Q:$Q,0)),"",INDEX('Výsledková listina'!$B:$B,MATCH(CONCATENATE(AP$2,$A7),'Výsledková listina'!$Q:$Q,0),1))</f>
      </c>
      <c r="AQ7" s="4"/>
      <c r="AR7" s="43">
        <f t="shared" si="16"/>
      </c>
      <c r="AS7" s="56">
        <f t="shared" si="17"/>
      </c>
      <c r="AT7" s="59"/>
      <c r="AU7" s="60">
        <f>IF(ISNA(MATCH(CONCATENATE(AU$2,$A7),'Výsledková listina'!$Q:$Q,0)),"",INDEX('Výsledková listina'!$B:$B,MATCH(CONCATENATE(AU$2,$A7),'Výsledková listina'!$Q:$Q,0),1))</f>
      </c>
      <c r="AV7" s="4"/>
      <c r="AW7" s="43">
        <f t="shared" si="18"/>
      </c>
      <c r="AX7" s="56">
        <f t="shared" si="19"/>
      </c>
      <c r="AY7" s="59"/>
      <c r="AZ7" s="60">
        <f>IF(ISNA(MATCH(CONCATENATE(AZ$2,$A7),'Výsledková listina'!$Q:$Q,0)),"",INDEX('Výsledková listina'!$B:$B,MATCH(CONCATENATE(AZ$2,$A7),'Výsledková listina'!$Q:$Q,0),1))</f>
      </c>
      <c r="BA7" s="4"/>
      <c r="BB7" s="43">
        <f t="shared" si="20"/>
      </c>
      <c r="BC7" s="56">
        <f t="shared" si="21"/>
      </c>
      <c r="BD7" s="59"/>
      <c r="BE7" s="60">
        <f>IF(ISNA(MATCH(CONCATENATE(BE$2,$A7),'Výsledková listina'!$Q:$Q,0)),"",INDEX('Výsledková listina'!$B:$B,MATCH(CONCATENATE(BE$2,$A7),'Výsledková listina'!$Q:$Q,0),1))</f>
      </c>
      <c r="BF7" s="4"/>
      <c r="BG7" s="43">
        <f t="shared" si="22"/>
      </c>
      <c r="BH7" s="56">
        <f t="shared" si="23"/>
      </c>
      <c r="BI7" s="59"/>
      <c r="BJ7" s="60">
        <f>IF(ISNA(MATCH(CONCATENATE(BJ$2,$A7),'Výsledková listina'!$Q:$Q,0)),"",INDEX('Výsledková listina'!$B:$B,MATCH(CONCATENATE(BJ$2,$A7),'Výsledková listina'!$Q:$Q,0),1))</f>
      </c>
      <c r="BK7" s="4"/>
      <c r="BL7" s="43">
        <f t="shared" si="24"/>
      </c>
      <c r="BM7" s="56">
        <f t="shared" si="25"/>
      </c>
      <c r="BN7" s="59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</row>
    <row r="8" spans="1:174" s="10" customFormat="1" ht="34.5" customHeight="1">
      <c r="A8" s="5">
        <v>5</v>
      </c>
      <c r="B8" s="60" t="str">
        <f>IF(ISNA(MATCH(CONCATENATE(B$2,$A8),'Výsledková listina'!$Q:$Q,0)),"",INDEX('Výsledková listina'!$B:$B,MATCH(CONCATENATE(B$2,$A8),'Výsledková listina'!$Q:$Q,0),1))</f>
        <v>Adam Podlaha</v>
      </c>
      <c r="C8" s="4">
        <v>3560</v>
      </c>
      <c r="D8" s="43">
        <f t="shared" si="0"/>
        <v>12</v>
      </c>
      <c r="E8" s="56">
        <f t="shared" si="1"/>
        <v>12</v>
      </c>
      <c r="F8" s="59"/>
      <c r="G8" s="60" t="str">
        <f>IF(ISNA(MATCH(CONCATENATE(G$2,$A8),'Výsledková listina'!$Q:$Q,0)),"",INDEX('Výsledková listina'!$B:$B,MATCH(CONCATENATE(G$2,$A8),'Výsledková listina'!$Q:$Q,0),1))</f>
        <v>Petr Havlíček</v>
      </c>
      <c r="H8" s="4">
        <v>14350</v>
      </c>
      <c r="I8" s="43">
        <f t="shared" si="2"/>
        <v>1</v>
      </c>
      <c r="J8" s="56">
        <f t="shared" si="3"/>
        <v>1</v>
      </c>
      <c r="K8" s="59"/>
      <c r="L8" s="60" t="str">
        <f>IF(ISNA(MATCH(CONCATENATE(L$2,$A8),'Výsledková listina'!$Q:$Q,0)),"",INDEX('Výsledková listina'!$B:$B,MATCH(CONCATENATE(L$2,$A8),'Výsledková listina'!$Q:$Q,0),1))</f>
        <v>Luboš Kuneš </v>
      </c>
      <c r="M8" s="4">
        <v>3680</v>
      </c>
      <c r="N8" s="43">
        <f t="shared" si="4"/>
        <v>3</v>
      </c>
      <c r="O8" s="56">
        <f t="shared" si="5"/>
        <v>3</v>
      </c>
      <c r="P8" s="59"/>
      <c r="Q8" s="60" t="str">
        <f>IF(ISNA(MATCH(CONCATENATE(Q$2,$A8),'Výsledková listina'!$Q:$Q,0)),"",INDEX('Výsledková listina'!$B:$B,MATCH(CONCATENATE(Q$2,$A8),'Výsledková listina'!$Q:$Q,0),1))</f>
        <v>Jiří Škába</v>
      </c>
      <c r="R8" s="4">
        <v>0</v>
      </c>
      <c r="S8" s="43">
        <f t="shared" si="6"/>
        <v>14</v>
      </c>
      <c r="T8" s="56">
        <f t="shared" si="7"/>
        <v>14.5</v>
      </c>
      <c r="U8" s="59"/>
      <c r="V8" s="60">
        <f>IF(ISNA(MATCH(CONCATENATE(V$2,$A8),'Výsledková listina'!$Q:$Q,0)),"",INDEX('Výsledková listina'!$B:$B,MATCH(CONCATENATE(V$2,$A8),'Výsledková listina'!$Q:$Q,0),1))</f>
      </c>
      <c r="W8" s="4"/>
      <c r="X8" s="43">
        <f t="shared" si="8"/>
      </c>
      <c r="Y8" s="56">
        <f t="shared" si="9"/>
      </c>
      <c r="Z8" s="59"/>
      <c r="AA8" s="60">
        <f>IF(ISNA(MATCH(CONCATENATE(AA$2,$A8),'Výsledková listina'!$Q:$Q,0)),"",INDEX('Výsledková listina'!$B:$B,MATCH(CONCATENATE(AA$2,$A8),'Výsledková listina'!$Q:$Q,0),1))</f>
      </c>
      <c r="AB8" s="4"/>
      <c r="AC8" s="43">
        <f t="shared" si="10"/>
      </c>
      <c r="AD8" s="56">
        <f t="shared" si="11"/>
      </c>
      <c r="AE8" s="59"/>
      <c r="AF8" s="60">
        <f>IF(ISNA(MATCH(CONCATENATE(AF$2,$A8),'Výsledková listina'!$Q:$Q,0)),"",INDEX('Výsledková listina'!$B:$B,MATCH(CONCATENATE(AF$2,$A8),'Výsledková listina'!$Q:$Q,0),1))</f>
      </c>
      <c r="AG8" s="4"/>
      <c r="AH8" s="43">
        <f t="shared" si="12"/>
      </c>
      <c r="AI8" s="56">
        <f t="shared" si="13"/>
      </c>
      <c r="AJ8" s="59"/>
      <c r="AK8" s="60">
        <f>IF(ISNA(MATCH(CONCATENATE(AK$2,$A8),'Výsledková listina'!$Q:$Q,0)),"",INDEX('Výsledková listina'!$B:$B,MATCH(CONCATENATE(AK$2,$A8),'Výsledková listina'!$Q:$Q,0),1))</f>
      </c>
      <c r="AL8" s="4"/>
      <c r="AM8" s="43">
        <f t="shared" si="14"/>
      </c>
      <c r="AN8" s="56">
        <f t="shared" si="15"/>
      </c>
      <c r="AO8" s="59"/>
      <c r="AP8" s="60">
        <f>IF(ISNA(MATCH(CONCATENATE(AP$2,$A8),'Výsledková listina'!$Q:$Q,0)),"",INDEX('Výsledková listina'!$B:$B,MATCH(CONCATENATE(AP$2,$A8),'Výsledková listina'!$Q:$Q,0),1))</f>
      </c>
      <c r="AQ8" s="4"/>
      <c r="AR8" s="43">
        <f t="shared" si="16"/>
      </c>
      <c r="AS8" s="56">
        <f t="shared" si="17"/>
      </c>
      <c r="AT8" s="59"/>
      <c r="AU8" s="60">
        <f>IF(ISNA(MATCH(CONCATENATE(AU$2,$A8),'Výsledková listina'!$Q:$Q,0)),"",INDEX('Výsledková listina'!$B:$B,MATCH(CONCATENATE(AU$2,$A8),'Výsledková listina'!$Q:$Q,0),1))</f>
      </c>
      <c r="AV8" s="4"/>
      <c r="AW8" s="43">
        <f t="shared" si="18"/>
      </c>
      <c r="AX8" s="56">
        <f t="shared" si="19"/>
      </c>
      <c r="AY8" s="59"/>
      <c r="AZ8" s="60">
        <f>IF(ISNA(MATCH(CONCATENATE(AZ$2,$A8),'Výsledková listina'!$Q:$Q,0)),"",INDEX('Výsledková listina'!$B:$B,MATCH(CONCATENATE(AZ$2,$A8),'Výsledková listina'!$Q:$Q,0),1))</f>
      </c>
      <c r="BA8" s="4"/>
      <c r="BB8" s="43">
        <f t="shared" si="20"/>
      </c>
      <c r="BC8" s="56">
        <f t="shared" si="21"/>
      </c>
      <c r="BD8" s="59"/>
      <c r="BE8" s="60">
        <f>IF(ISNA(MATCH(CONCATENATE(BE$2,$A8),'Výsledková listina'!$Q:$Q,0)),"",INDEX('Výsledková listina'!$B:$B,MATCH(CONCATENATE(BE$2,$A8),'Výsledková listina'!$Q:$Q,0),1))</f>
      </c>
      <c r="BF8" s="4"/>
      <c r="BG8" s="43">
        <f t="shared" si="22"/>
      </c>
      <c r="BH8" s="56">
        <f t="shared" si="23"/>
      </c>
      <c r="BI8" s="59"/>
      <c r="BJ8" s="60">
        <f>IF(ISNA(MATCH(CONCATENATE(BJ$2,$A8),'Výsledková listina'!$Q:$Q,0)),"",INDEX('Výsledková listina'!$B:$B,MATCH(CONCATENATE(BJ$2,$A8),'Výsledková listina'!$Q:$Q,0),1))</f>
      </c>
      <c r="BK8" s="4"/>
      <c r="BL8" s="43">
        <f t="shared" si="24"/>
      </c>
      <c r="BM8" s="56">
        <f t="shared" si="25"/>
      </c>
      <c r="BN8" s="59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</row>
    <row r="9" spans="1:174" s="10" customFormat="1" ht="34.5" customHeight="1">
      <c r="A9" s="5">
        <v>6</v>
      </c>
      <c r="B9" s="60" t="str">
        <f>IF(ISNA(MATCH(CONCATENATE(B$2,$A9),'Výsledková listina'!$Q:$Q,0)),"",INDEX('Výsledková listina'!$B:$B,MATCH(CONCATENATE(B$2,$A9),'Výsledková listina'!$Q:$Q,0),1))</f>
        <v>Černý tomáš ml</v>
      </c>
      <c r="C9" s="4">
        <v>5550</v>
      </c>
      <c r="D9" s="43">
        <f t="shared" si="0"/>
        <v>9</v>
      </c>
      <c r="E9" s="56">
        <f t="shared" si="1"/>
        <v>9</v>
      </c>
      <c r="F9" s="59"/>
      <c r="G9" s="60" t="str">
        <f>IF(ISNA(MATCH(CONCATENATE(G$2,$A9),'Výsledková listina'!$Q:$Q,0)),"",INDEX('Výsledková listina'!$B:$B,MATCH(CONCATENATE(G$2,$A9),'Výsledková listina'!$Q:$Q,0),1))</f>
        <v>Michal řehoř</v>
      </c>
      <c r="H9" s="4">
        <v>3610</v>
      </c>
      <c r="I9" s="43">
        <f t="shared" si="2"/>
        <v>9</v>
      </c>
      <c r="J9" s="56">
        <f t="shared" si="3"/>
        <v>9</v>
      </c>
      <c r="K9" s="59"/>
      <c r="L9" s="60" t="str">
        <f>IF(ISNA(MATCH(CONCATENATE(L$2,$A9),'Výsledková listina'!$Q:$Q,0)),"",INDEX('Výsledková listina'!$B:$B,MATCH(CONCATENATE(L$2,$A9),'Výsledková listina'!$Q:$Q,0),1))</f>
        <v>Roman Srb</v>
      </c>
      <c r="M9" s="4">
        <v>2880</v>
      </c>
      <c r="N9" s="43">
        <f t="shared" si="4"/>
        <v>6</v>
      </c>
      <c r="O9" s="56">
        <f t="shared" si="5"/>
        <v>6</v>
      </c>
      <c r="P9" s="59"/>
      <c r="Q9" s="60" t="str">
        <f>IF(ISNA(MATCH(CONCATENATE(Q$2,$A9),'Výsledková listina'!$Q:$Q,0)),"",INDEX('Výsledková listina'!$B:$B,MATCH(CONCATENATE(Q$2,$A9),'Výsledková listina'!$Q:$Q,0),1))</f>
        <v>Miková Adéla</v>
      </c>
      <c r="R9" s="4">
        <v>0</v>
      </c>
      <c r="S9" s="43">
        <f t="shared" si="6"/>
        <v>14</v>
      </c>
      <c r="T9" s="56">
        <f t="shared" si="7"/>
        <v>14.5</v>
      </c>
      <c r="U9" s="59"/>
      <c r="V9" s="60">
        <f>IF(ISNA(MATCH(CONCATENATE(V$2,$A9),'Výsledková listina'!$Q:$Q,0)),"",INDEX('Výsledková listina'!$B:$B,MATCH(CONCATENATE(V$2,$A9),'Výsledková listina'!$Q:$Q,0),1))</f>
      </c>
      <c r="W9" s="4"/>
      <c r="X9" s="43">
        <f t="shared" si="8"/>
      </c>
      <c r="Y9" s="56">
        <f t="shared" si="9"/>
      </c>
      <c r="Z9" s="59"/>
      <c r="AA9" s="60">
        <f>IF(ISNA(MATCH(CONCATENATE(AA$2,$A9),'Výsledková listina'!$Q:$Q,0)),"",INDEX('Výsledková listina'!$B:$B,MATCH(CONCATENATE(AA$2,$A9),'Výsledková listina'!$Q:$Q,0),1))</f>
      </c>
      <c r="AB9" s="4"/>
      <c r="AC9" s="43">
        <f t="shared" si="10"/>
      </c>
      <c r="AD9" s="56">
        <f t="shared" si="11"/>
      </c>
      <c r="AE9" s="59"/>
      <c r="AF9" s="60">
        <f>IF(ISNA(MATCH(CONCATENATE(AF$2,$A9),'Výsledková listina'!$Q:$Q,0)),"",INDEX('Výsledková listina'!$B:$B,MATCH(CONCATENATE(AF$2,$A9),'Výsledková listina'!$Q:$Q,0),1))</f>
      </c>
      <c r="AG9" s="4"/>
      <c r="AH9" s="43">
        <f t="shared" si="12"/>
      </c>
      <c r="AI9" s="56">
        <f t="shared" si="13"/>
      </c>
      <c r="AJ9" s="59"/>
      <c r="AK9" s="60">
        <f>IF(ISNA(MATCH(CONCATENATE(AK$2,$A9),'Výsledková listina'!$Q:$Q,0)),"",INDEX('Výsledková listina'!$B:$B,MATCH(CONCATENATE(AK$2,$A9),'Výsledková listina'!$Q:$Q,0),1))</f>
      </c>
      <c r="AL9" s="4"/>
      <c r="AM9" s="43">
        <f t="shared" si="14"/>
      </c>
      <c r="AN9" s="56">
        <f t="shared" si="15"/>
      </c>
      <c r="AO9" s="59"/>
      <c r="AP9" s="60">
        <f>IF(ISNA(MATCH(CONCATENATE(AP$2,$A9),'Výsledková listina'!$Q:$Q,0)),"",INDEX('Výsledková listina'!$B:$B,MATCH(CONCATENATE(AP$2,$A9),'Výsledková listina'!$Q:$Q,0),1))</f>
      </c>
      <c r="AQ9" s="4"/>
      <c r="AR9" s="43">
        <f t="shared" si="16"/>
      </c>
      <c r="AS9" s="56">
        <f t="shared" si="17"/>
      </c>
      <c r="AT9" s="59"/>
      <c r="AU9" s="60">
        <f>IF(ISNA(MATCH(CONCATENATE(AU$2,$A9),'Výsledková listina'!$Q:$Q,0)),"",INDEX('Výsledková listina'!$B:$B,MATCH(CONCATENATE(AU$2,$A9),'Výsledková listina'!$Q:$Q,0),1))</f>
      </c>
      <c r="AV9" s="4"/>
      <c r="AW9" s="43">
        <f t="shared" si="18"/>
      </c>
      <c r="AX9" s="56">
        <f t="shared" si="19"/>
      </c>
      <c r="AY9" s="59"/>
      <c r="AZ9" s="60">
        <f>IF(ISNA(MATCH(CONCATENATE(AZ$2,$A9),'Výsledková listina'!$Q:$Q,0)),"",INDEX('Výsledková listina'!$B:$B,MATCH(CONCATENATE(AZ$2,$A9),'Výsledková listina'!$Q:$Q,0),1))</f>
      </c>
      <c r="BA9" s="4"/>
      <c r="BB9" s="43">
        <f t="shared" si="20"/>
      </c>
      <c r="BC9" s="56">
        <f t="shared" si="21"/>
      </c>
      <c r="BD9" s="59"/>
      <c r="BE9" s="60">
        <f>IF(ISNA(MATCH(CONCATENATE(BE$2,$A9),'Výsledková listina'!$Q:$Q,0)),"",INDEX('Výsledková listina'!$B:$B,MATCH(CONCATENATE(BE$2,$A9),'Výsledková listina'!$Q:$Q,0),1))</f>
      </c>
      <c r="BF9" s="4"/>
      <c r="BG9" s="43">
        <f t="shared" si="22"/>
      </c>
      <c r="BH9" s="56">
        <f t="shared" si="23"/>
      </c>
      <c r="BI9" s="59"/>
      <c r="BJ9" s="60">
        <f>IF(ISNA(MATCH(CONCATENATE(BJ$2,$A9),'Výsledková listina'!$Q:$Q,0)),"",INDEX('Výsledková listina'!$B:$B,MATCH(CONCATENATE(BJ$2,$A9),'Výsledková listina'!$Q:$Q,0),1))</f>
      </c>
      <c r="BK9" s="4"/>
      <c r="BL9" s="43">
        <f t="shared" si="24"/>
      </c>
      <c r="BM9" s="56">
        <f t="shared" si="25"/>
      </c>
      <c r="BN9" s="59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</row>
    <row r="10" spans="1:174" s="10" customFormat="1" ht="34.5" customHeight="1">
      <c r="A10" s="5">
        <v>7</v>
      </c>
      <c r="B10" s="60" t="str">
        <f>IF(ISNA(MATCH(CONCATENATE(B$2,$A10),'Výsledková listina'!$Q:$Q,0)),"",INDEX('Výsledková listina'!$B:$B,MATCH(CONCATENATE(B$2,$A10),'Výsledková listina'!$Q:$Q,0),1))</f>
        <v>Holčák Radak</v>
      </c>
      <c r="C10" s="4">
        <v>8500</v>
      </c>
      <c r="D10" s="43">
        <f t="shared" si="0"/>
        <v>6</v>
      </c>
      <c r="E10" s="56">
        <f t="shared" si="1"/>
        <v>6</v>
      </c>
      <c r="F10" s="59"/>
      <c r="G10" s="60" t="str">
        <f>IF(ISNA(MATCH(CONCATENATE(G$2,$A10),'Výsledková listina'!$Q:$Q,0)),"",INDEX('Výsledková listina'!$B:$B,MATCH(CONCATENATE(G$2,$A10),'Výsledková listina'!$Q:$Q,0),1))</f>
        <v>Rosťa Nerad</v>
      </c>
      <c r="H10" s="4">
        <v>5760</v>
      </c>
      <c r="I10" s="43">
        <f t="shared" si="2"/>
        <v>5</v>
      </c>
      <c r="J10" s="56">
        <f t="shared" si="3"/>
        <v>5</v>
      </c>
      <c r="K10" s="59"/>
      <c r="L10" s="60" t="str">
        <f>IF(ISNA(MATCH(CONCATENATE(L$2,$A10),'Výsledková listina'!$Q:$Q,0)),"",INDEX('Výsledková listina'!$B:$B,MATCH(CONCATENATE(L$2,$A10),'Výsledková listina'!$Q:$Q,0),1))</f>
        <v>Míra Tvarůžek</v>
      </c>
      <c r="M10" s="4">
        <v>3100</v>
      </c>
      <c r="N10" s="43">
        <f t="shared" si="4"/>
        <v>4</v>
      </c>
      <c r="O10" s="56">
        <f t="shared" si="5"/>
        <v>4</v>
      </c>
      <c r="P10" s="59"/>
      <c r="Q10" s="60" t="str">
        <f>IF(ISNA(MATCH(CONCATENATE(Q$2,$A10),'Výsledková listina'!$Q:$Q,0)),"",INDEX('Výsledková listina'!$B:$B,MATCH(CONCATENATE(Q$2,$A10),'Výsledková listina'!$Q:$Q,0),1))</f>
        <v>Cepák Josef</v>
      </c>
      <c r="R10" s="4">
        <v>3980</v>
      </c>
      <c r="S10" s="43">
        <f t="shared" si="6"/>
        <v>9</v>
      </c>
      <c r="T10" s="56">
        <f t="shared" si="7"/>
        <v>9</v>
      </c>
      <c r="U10" s="59"/>
      <c r="V10" s="60">
        <f>IF(ISNA(MATCH(CONCATENATE(V$2,$A10),'Výsledková listina'!$Q:$Q,0)),"",INDEX('Výsledková listina'!$B:$B,MATCH(CONCATENATE(V$2,$A10),'Výsledková listina'!$Q:$Q,0),1))</f>
      </c>
      <c r="W10" s="4"/>
      <c r="X10" s="43">
        <f t="shared" si="8"/>
      </c>
      <c r="Y10" s="56">
        <f t="shared" si="9"/>
      </c>
      <c r="Z10" s="59"/>
      <c r="AA10" s="60">
        <f>IF(ISNA(MATCH(CONCATENATE(AA$2,$A10),'Výsledková listina'!$Q:$Q,0)),"",INDEX('Výsledková listina'!$B:$B,MATCH(CONCATENATE(AA$2,$A10),'Výsledková listina'!$Q:$Q,0),1))</f>
      </c>
      <c r="AB10" s="4"/>
      <c r="AC10" s="43">
        <f t="shared" si="10"/>
      </c>
      <c r="AD10" s="56">
        <f t="shared" si="11"/>
      </c>
      <c r="AE10" s="59"/>
      <c r="AF10" s="60">
        <f>IF(ISNA(MATCH(CONCATENATE(AF$2,$A10),'Výsledková listina'!$Q:$Q,0)),"",INDEX('Výsledková listina'!$B:$B,MATCH(CONCATENATE(AF$2,$A10),'Výsledková listina'!$Q:$Q,0),1))</f>
      </c>
      <c r="AG10" s="4"/>
      <c r="AH10" s="43">
        <f t="shared" si="12"/>
      </c>
      <c r="AI10" s="56">
        <f t="shared" si="13"/>
      </c>
      <c r="AJ10" s="59"/>
      <c r="AK10" s="60">
        <f>IF(ISNA(MATCH(CONCATENATE(AK$2,$A10),'Výsledková listina'!$Q:$Q,0)),"",INDEX('Výsledková listina'!$B:$B,MATCH(CONCATENATE(AK$2,$A10),'Výsledková listina'!$Q:$Q,0),1))</f>
      </c>
      <c r="AL10" s="4"/>
      <c r="AM10" s="43">
        <f t="shared" si="14"/>
      </c>
      <c r="AN10" s="56">
        <f t="shared" si="15"/>
      </c>
      <c r="AO10" s="59"/>
      <c r="AP10" s="60">
        <f>IF(ISNA(MATCH(CONCATENATE(AP$2,$A10),'Výsledková listina'!$Q:$Q,0)),"",INDEX('Výsledková listina'!$B:$B,MATCH(CONCATENATE(AP$2,$A10),'Výsledková listina'!$Q:$Q,0),1))</f>
      </c>
      <c r="AQ10" s="4"/>
      <c r="AR10" s="43">
        <f t="shared" si="16"/>
      </c>
      <c r="AS10" s="56">
        <f t="shared" si="17"/>
      </c>
      <c r="AT10" s="59"/>
      <c r="AU10" s="60">
        <f>IF(ISNA(MATCH(CONCATENATE(AU$2,$A10),'Výsledková listina'!$Q:$Q,0)),"",INDEX('Výsledková listina'!$B:$B,MATCH(CONCATENATE(AU$2,$A10),'Výsledková listina'!$Q:$Q,0),1))</f>
      </c>
      <c r="AV10" s="4"/>
      <c r="AW10" s="43">
        <f t="shared" si="18"/>
      </c>
      <c r="AX10" s="56">
        <f t="shared" si="19"/>
      </c>
      <c r="AY10" s="59"/>
      <c r="AZ10" s="60">
        <f>IF(ISNA(MATCH(CONCATENATE(AZ$2,$A10),'Výsledková listina'!$Q:$Q,0)),"",INDEX('Výsledková listina'!$B:$B,MATCH(CONCATENATE(AZ$2,$A10),'Výsledková listina'!$Q:$Q,0),1))</f>
      </c>
      <c r="BA10" s="4"/>
      <c r="BB10" s="43">
        <f t="shared" si="20"/>
      </c>
      <c r="BC10" s="56">
        <f t="shared" si="21"/>
      </c>
      <c r="BD10" s="59"/>
      <c r="BE10" s="60">
        <f>IF(ISNA(MATCH(CONCATENATE(BE$2,$A10),'Výsledková listina'!$Q:$Q,0)),"",INDEX('Výsledková listina'!$B:$B,MATCH(CONCATENATE(BE$2,$A10),'Výsledková listina'!$Q:$Q,0),1))</f>
      </c>
      <c r="BF10" s="4"/>
      <c r="BG10" s="43">
        <f t="shared" si="22"/>
      </c>
      <c r="BH10" s="56">
        <f t="shared" si="23"/>
      </c>
      <c r="BI10" s="59"/>
      <c r="BJ10" s="60">
        <f>IF(ISNA(MATCH(CONCATENATE(BJ$2,$A10),'Výsledková listina'!$Q:$Q,0)),"",INDEX('Výsledková listina'!$B:$B,MATCH(CONCATENATE(BJ$2,$A10),'Výsledková listina'!$Q:$Q,0),1))</f>
      </c>
      <c r="BK10" s="4"/>
      <c r="BL10" s="43">
        <f t="shared" si="24"/>
      </c>
      <c r="BM10" s="56">
        <f t="shared" si="25"/>
      </c>
      <c r="BN10" s="59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:174" s="10" customFormat="1" ht="34.5" customHeight="1">
      <c r="A11" s="5">
        <v>8</v>
      </c>
      <c r="B11" s="60" t="str">
        <f>IF(ISNA(MATCH(CONCATENATE(B$2,$A11),'Výsledková listina'!$Q:$Q,0)),"",INDEX('Výsledková listina'!$B:$B,MATCH(CONCATENATE(B$2,$A11),'Výsledková listina'!$Q:$Q,0),1))</f>
        <v>Václav Špitálský</v>
      </c>
      <c r="C11" s="4">
        <v>5940</v>
      </c>
      <c r="D11" s="43">
        <f t="shared" si="0"/>
        <v>8</v>
      </c>
      <c r="E11" s="56">
        <f t="shared" si="1"/>
        <v>8</v>
      </c>
      <c r="F11" s="59"/>
      <c r="G11" s="60" t="str">
        <f>IF(ISNA(MATCH(CONCATENATE(G$2,$A11),'Výsledková listina'!$Q:$Q,0)),"",INDEX('Výsledková listina'!$B:$B,MATCH(CONCATENATE(G$2,$A11),'Výsledková listina'!$Q:$Q,0),1))</f>
        <v>Kameník Jaroslav</v>
      </c>
      <c r="H11" s="4">
        <v>11820</v>
      </c>
      <c r="I11" s="43">
        <f t="shared" si="2"/>
        <v>3</v>
      </c>
      <c r="J11" s="56">
        <f t="shared" si="3"/>
        <v>3</v>
      </c>
      <c r="K11" s="59"/>
      <c r="L11" s="60" t="str">
        <f>IF(ISNA(MATCH(CONCATENATE(L$2,$A11),'Výsledková listina'!$Q:$Q,0)),"",INDEX('Výsledková listina'!$B:$B,MATCH(CONCATENATE(L$2,$A11),'Výsledková listina'!$Q:$Q,0),1))</f>
        <v>Michal Zumr</v>
      </c>
      <c r="M11" s="4">
        <v>1500</v>
      </c>
      <c r="N11" s="43">
        <f t="shared" si="4"/>
        <v>10</v>
      </c>
      <c r="O11" s="56">
        <f t="shared" si="5"/>
        <v>10</v>
      </c>
      <c r="P11" s="59"/>
      <c r="Q11" s="60" t="str">
        <f>IF(ISNA(MATCH(CONCATENATE(Q$2,$A11),'Výsledková listina'!$Q:$Q,0)),"",INDEX('Výsledková listina'!$B:$B,MATCH(CONCATENATE(Q$2,$A11),'Výsledková listina'!$Q:$Q,0),1))</f>
        <v>Peterka Jaroslav  </v>
      </c>
      <c r="R11" s="4">
        <v>5240</v>
      </c>
      <c r="S11" s="43">
        <f t="shared" si="6"/>
        <v>6</v>
      </c>
      <c r="T11" s="56">
        <f t="shared" si="7"/>
        <v>6</v>
      </c>
      <c r="U11" s="59"/>
      <c r="V11" s="60">
        <f>IF(ISNA(MATCH(CONCATENATE(V$2,$A11),'Výsledková listina'!$Q:$Q,0)),"",INDEX('Výsledková listina'!$B:$B,MATCH(CONCATENATE(V$2,$A11),'Výsledková listina'!$Q:$Q,0),1))</f>
      </c>
      <c r="W11" s="4"/>
      <c r="X11" s="43">
        <f t="shared" si="8"/>
      </c>
      <c r="Y11" s="56">
        <f t="shared" si="9"/>
      </c>
      <c r="Z11" s="59"/>
      <c r="AA11" s="60">
        <f>IF(ISNA(MATCH(CONCATENATE(AA$2,$A11),'Výsledková listina'!$Q:$Q,0)),"",INDEX('Výsledková listina'!$B:$B,MATCH(CONCATENATE(AA$2,$A11),'Výsledková listina'!$Q:$Q,0),1))</f>
      </c>
      <c r="AB11" s="4"/>
      <c r="AC11" s="43">
        <f t="shared" si="10"/>
      </c>
      <c r="AD11" s="56">
        <f t="shared" si="11"/>
      </c>
      <c r="AE11" s="59"/>
      <c r="AF11" s="60">
        <f>IF(ISNA(MATCH(CONCATENATE(AF$2,$A11),'Výsledková listina'!$Q:$Q,0)),"",INDEX('Výsledková listina'!$B:$B,MATCH(CONCATENATE(AF$2,$A11),'Výsledková listina'!$Q:$Q,0),1))</f>
      </c>
      <c r="AG11" s="4"/>
      <c r="AH11" s="43">
        <f t="shared" si="12"/>
      </c>
      <c r="AI11" s="56">
        <f t="shared" si="13"/>
      </c>
      <c r="AJ11" s="59"/>
      <c r="AK11" s="60">
        <f>IF(ISNA(MATCH(CONCATENATE(AK$2,$A11),'Výsledková listina'!$Q:$Q,0)),"",INDEX('Výsledková listina'!$B:$B,MATCH(CONCATENATE(AK$2,$A11),'Výsledková listina'!$Q:$Q,0),1))</f>
      </c>
      <c r="AL11" s="4"/>
      <c r="AM11" s="43">
        <f t="shared" si="14"/>
      </c>
      <c r="AN11" s="56">
        <f t="shared" si="15"/>
      </c>
      <c r="AO11" s="59"/>
      <c r="AP11" s="60">
        <f>IF(ISNA(MATCH(CONCATENATE(AP$2,$A11),'Výsledková listina'!$Q:$Q,0)),"",INDEX('Výsledková listina'!$B:$B,MATCH(CONCATENATE(AP$2,$A11),'Výsledková listina'!$Q:$Q,0),1))</f>
      </c>
      <c r="AQ11" s="4"/>
      <c r="AR11" s="43">
        <f t="shared" si="16"/>
      </c>
      <c r="AS11" s="56">
        <f t="shared" si="17"/>
      </c>
      <c r="AT11" s="59"/>
      <c r="AU11" s="60">
        <f>IF(ISNA(MATCH(CONCATENATE(AU$2,$A11),'Výsledková listina'!$Q:$Q,0)),"",INDEX('Výsledková listina'!$B:$B,MATCH(CONCATENATE(AU$2,$A11),'Výsledková listina'!$Q:$Q,0),1))</f>
      </c>
      <c r="AV11" s="4"/>
      <c r="AW11" s="43">
        <f t="shared" si="18"/>
      </c>
      <c r="AX11" s="56">
        <f t="shared" si="19"/>
      </c>
      <c r="AY11" s="59"/>
      <c r="AZ11" s="60">
        <f>IF(ISNA(MATCH(CONCATENATE(AZ$2,$A11),'Výsledková listina'!$Q:$Q,0)),"",INDEX('Výsledková listina'!$B:$B,MATCH(CONCATENATE(AZ$2,$A11),'Výsledková listina'!$Q:$Q,0),1))</f>
      </c>
      <c r="BA11" s="4"/>
      <c r="BB11" s="43">
        <f t="shared" si="20"/>
      </c>
      <c r="BC11" s="56">
        <f t="shared" si="21"/>
      </c>
      <c r="BD11" s="59"/>
      <c r="BE11" s="60">
        <f>IF(ISNA(MATCH(CONCATENATE(BE$2,$A11),'Výsledková listina'!$Q:$Q,0)),"",INDEX('Výsledková listina'!$B:$B,MATCH(CONCATENATE(BE$2,$A11),'Výsledková listina'!$Q:$Q,0),1))</f>
      </c>
      <c r="BF11" s="4"/>
      <c r="BG11" s="43">
        <f t="shared" si="22"/>
      </c>
      <c r="BH11" s="56">
        <f t="shared" si="23"/>
      </c>
      <c r="BI11" s="59"/>
      <c r="BJ11" s="60">
        <f>IF(ISNA(MATCH(CONCATENATE(BJ$2,$A11),'Výsledková listina'!$Q:$Q,0)),"",INDEX('Výsledková listina'!$B:$B,MATCH(CONCATENATE(BJ$2,$A11),'Výsledková listina'!$Q:$Q,0),1))</f>
      </c>
      <c r="BK11" s="4"/>
      <c r="BL11" s="43">
        <f t="shared" si="24"/>
      </c>
      <c r="BM11" s="56">
        <f t="shared" si="25"/>
      </c>
      <c r="BN11" s="59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</row>
    <row r="12" spans="1:174" s="10" customFormat="1" ht="34.5" customHeight="1">
      <c r="A12" s="5">
        <v>9</v>
      </c>
      <c r="B12" s="60" t="str">
        <f>IF(ISNA(MATCH(CONCATENATE(B$2,$A12),'Výsledková listina'!$Q:$Q,0)),"",INDEX('Výsledková listina'!$B:$B,MATCH(CONCATENATE(B$2,$A12),'Výsledková listina'!$Q:$Q,0),1))</f>
        <v>Jakub Nagy</v>
      </c>
      <c r="C12" s="4">
        <v>8970</v>
      </c>
      <c r="D12" s="43">
        <f t="shared" si="0"/>
        <v>5</v>
      </c>
      <c r="E12" s="56">
        <f t="shared" si="1"/>
        <v>5</v>
      </c>
      <c r="F12" s="59"/>
      <c r="G12" s="60" t="str">
        <f>IF(ISNA(MATCH(CONCATENATE(G$2,$A12),'Výsledková listina'!$Q:$Q,0)),"",INDEX('Výsledková listina'!$B:$B,MATCH(CONCATENATE(G$2,$A12),'Výsledková listina'!$Q:$Q,0),1))</f>
        <v>Horák Vladimír</v>
      </c>
      <c r="H12" s="4">
        <v>720</v>
      </c>
      <c r="I12" s="43">
        <f t="shared" si="2"/>
        <v>14</v>
      </c>
      <c r="J12" s="56">
        <f t="shared" si="3"/>
        <v>14</v>
      </c>
      <c r="K12" s="59"/>
      <c r="L12" s="60" t="str">
        <f>IF(ISNA(MATCH(CONCATENATE(L$2,$A12),'Výsledková listina'!$Q:$Q,0)),"",INDEX('Výsledková listina'!$B:$B,MATCH(CONCATENATE(L$2,$A12),'Výsledková listina'!$Q:$Q,0),1))</f>
        <v>Vitásek Jií</v>
      </c>
      <c r="M12" s="4">
        <v>12360</v>
      </c>
      <c r="N12" s="43">
        <f t="shared" si="4"/>
        <v>1</v>
      </c>
      <c r="O12" s="56">
        <f t="shared" si="5"/>
        <v>1</v>
      </c>
      <c r="P12" s="59"/>
      <c r="Q12" s="60" t="str">
        <f>IF(ISNA(MATCH(CONCATENATE(Q$2,$A12),'Výsledková listina'!$Q:$Q,0)),"",INDEX('Výsledková listina'!$B:$B,MATCH(CONCATENATE(Q$2,$A12),'Výsledková listina'!$Q:$Q,0),1))</f>
        <v>Kameník Jiří</v>
      </c>
      <c r="R12" s="4">
        <v>3600</v>
      </c>
      <c r="S12" s="43">
        <f t="shared" si="6"/>
        <v>10</v>
      </c>
      <c r="T12" s="56">
        <f t="shared" si="7"/>
        <v>10</v>
      </c>
      <c r="U12" s="59"/>
      <c r="V12" s="60">
        <f>IF(ISNA(MATCH(CONCATENATE(V$2,$A12),'Výsledková listina'!$Q:$Q,0)),"",INDEX('Výsledková listina'!$B:$B,MATCH(CONCATENATE(V$2,$A12),'Výsledková listina'!$Q:$Q,0),1))</f>
      </c>
      <c r="W12" s="4"/>
      <c r="X12" s="43">
        <f t="shared" si="8"/>
      </c>
      <c r="Y12" s="56">
        <f t="shared" si="9"/>
      </c>
      <c r="Z12" s="59"/>
      <c r="AA12" s="60">
        <f>IF(ISNA(MATCH(CONCATENATE(AA$2,$A12),'Výsledková listina'!$Q:$Q,0)),"",INDEX('Výsledková listina'!$B:$B,MATCH(CONCATENATE(AA$2,$A12),'Výsledková listina'!$Q:$Q,0),1))</f>
      </c>
      <c r="AB12" s="4"/>
      <c r="AC12" s="43">
        <f t="shared" si="10"/>
      </c>
      <c r="AD12" s="56">
        <f t="shared" si="11"/>
      </c>
      <c r="AE12" s="59"/>
      <c r="AF12" s="60">
        <f>IF(ISNA(MATCH(CONCATENATE(AF$2,$A12),'Výsledková listina'!$Q:$Q,0)),"",INDEX('Výsledková listina'!$B:$B,MATCH(CONCATENATE(AF$2,$A12),'Výsledková listina'!$Q:$Q,0),1))</f>
      </c>
      <c r="AG12" s="4"/>
      <c r="AH12" s="43">
        <f t="shared" si="12"/>
      </c>
      <c r="AI12" s="56">
        <f t="shared" si="13"/>
      </c>
      <c r="AJ12" s="59"/>
      <c r="AK12" s="60">
        <f>IF(ISNA(MATCH(CONCATENATE(AK$2,$A12),'Výsledková listina'!$Q:$Q,0)),"",INDEX('Výsledková listina'!$B:$B,MATCH(CONCATENATE(AK$2,$A12),'Výsledková listina'!$Q:$Q,0),1))</f>
      </c>
      <c r="AL12" s="4"/>
      <c r="AM12" s="43">
        <f t="shared" si="14"/>
      </c>
      <c r="AN12" s="56">
        <f t="shared" si="15"/>
      </c>
      <c r="AO12" s="59"/>
      <c r="AP12" s="60">
        <f>IF(ISNA(MATCH(CONCATENATE(AP$2,$A12),'Výsledková listina'!$Q:$Q,0)),"",INDEX('Výsledková listina'!$B:$B,MATCH(CONCATENATE(AP$2,$A12),'Výsledková listina'!$Q:$Q,0),1))</f>
      </c>
      <c r="AQ12" s="4"/>
      <c r="AR12" s="43">
        <f t="shared" si="16"/>
      </c>
      <c r="AS12" s="56">
        <f t="shared" si="17"/>
      </c>
      <c r="AT12" s="59"/>
      <c r="AU12" s="60">
        <f>IF(ISNA(MATCH(CONCATENATE(AU$2,$A12),'Výsledková listina'!$Q:$Q,0)),"",INDEX('Výsledková listina'!$B:$B,MATCH(CONCATENATE(AU$2,$A12),'Výsledková listina'!$Q:$Q,0),1))</f>
      </c>
      <c r="AV12" s="4"/>
      <c r="AW12" s="43">
        <f t="shared" si="18"/>
      </c>
      <c r="AX12" s="56">
        <f t="shared" si="19"/>
      </c>
      <c r="AY12" s="59"/>
      <c r="AZ12" s="60">
        <f>IF(ISNA(MATCH(CONCATENATE(AZ$2,$A12),'Výsledková listina'!$Q:$Q,0)),"",INDEX('Výsledková listina'!$B:$B,MATCH(CONCATENATE(AZ$2,$A12),'Výsledková listina'!$Q:$Q,0),1))</f>
      </c>
      <c r="BA12" s="4"/>
      <c r="BB12" s="43">
        <f t="shared" si="20"/>
      </c>
      <c r="BC12" s="56">
        <f t="shared" si="21"/>
      </c>
      <c r="BD12" s="59"/>
      <c r="BE12" s="60">
        <f>IF(ISNA(MATCH(CONCATENATE(BE$2,$A12),'Výsledková listina'!$Q:$Q,0)),"",INDEX('Výsledková listina'!$B:$B,MATCH(CONCATENATE(BE$2,$A12),'Výsledková listina'!$Q:$Q,0),1))</f>
      </c>
      <c r="BF12" s="4"/>
      <c r="BG12" s="43">
        <f t="shared" si="22"/>
      </c>
      <c r="BH12" s="56">
        <f t="shared" si="23"/>
      </c>
      <c r="BI12" s="59"/>
      <c r="BJ12" s="60">
        <f>IF(ISNA(MATCH(CONCATENATE(BJ$2,$A12),'Výsledková listina'!$Q:$Q,0)),"",INDEX('Výsledková listina'!$B:$B,MATCH(CONCATENATE(BJ$2,$A12),'Výsledková listina'!$Q:$Q,0),1))</f>
      </c>
      <c r="BK12" s="4"/>
      <c r="BL12" s="43">
        <f t="shared" si="24"/>
      </c>
      <c r="BM12" s="56">
        <f t="shared" si="25"/>
      </c>
      <c r="BN12" s="59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</row>
    <row r="13" spans="1:174" s="10" customFormat="1" ht="34.5" customHeight="1">
      <c r="A13" s="5">
        <v>10</v>
      </c>
      <c r="B13" s="60" t="str">
        <f>IF(ISNA(MATCH(CONCATENATE(B$2,$A13),'Výsledková listina'!$Q:$Q,0)),"",INDEX('Výsledková listina'!$B:$B,MATCH(CONCATENATE(B$2,$A13),'Výsledková listina'!$Q:$Q,0),1))</f>
        <v>Pečta Radek</v>
      </c>
      <c r="C13" s="4">
        <v>18190</v>
      </c>
      <c r="D13" s="43">
        <f t="shared" si="0"/>
        <v>1</v>
      </c>
      <c r="E13" s="56">
        <f t="shared" si="1"/>
        <v>1</v>
      </c>
      <c r="F13" s="59"/>
      <c r="G13" s="60" t="str">
        <f>IF(ISNA(MATCH(CONCATENATE(G$2,$A13),'Výsledková listina'!$Q:$Q,0)),"",INDEX('Výsledková listina'!$B:$B,MATCH(CONCATENATE(G$2,$A13),'Výsledková listina'!$Q:$Q,0),1))</f>
        <v>Leibl Luděk</v>
      </c>
      <c r="H13" s="4">
        <v>1300</v>
      </c>
      <c r="I13" s="43">
        <f t="shared" si="2"/>
        <v>12</v>
      </c>
      <c r="J13" s="56">
        <f t="shared" si="3"/>
        <v>12</v>
      </c>
      <c r="K13" s="59"/>
      <c r="L13" s="60" t="str">
        <f>IF(ISNA(MATCH(CONCATENATE(L$2,$A13),'Výsledková listina'!$Q:$Q,0)),"",INDEX('Výsledková listina'!$B:$B,MATCH(CONCATENATE(L$2,$A13),'Výsledková listina'!$Q:$Q,0),1))</f>
        <v>Jan Staněk</v>
      </c>
      <c r="M13" s="4">
        <v>600</v>
      </c>
      <c r="N13" s="43">
        <f t="shared" si="4"/>
        <v>13</v>
      </c>
      <c r="O13" s="56">
        <f t="shared" si="5"/>
        <v>13</v>
      </c>
      <c r="P13" s="59"/>
      <c r="Q13" s="60" t="str">
        <f>IF(ISNA(MATCH(CONCATENATE(Q$2,$A13),'Výsledková listina'!$Q:$Q,0)),"",INDEX('Výsledková listina'!$B:$B,MATCH(CONCATENATE(Q$2,$A13),'Výsledková listina'!$Q:$Q,0),1))</f>
        <v>Lukáš Kapusta</v>
      </c>
      <c r="R13" s="4">
        <v>800</v>
      </c>
      <c r="S13" s="43">
        <f t="shared" si="6"/>
        <v>13</v>
      </c>
      <c r="T13" s="56">
        <f t="shared" si="7"/>
        <v>13</v>
      </c>
      <c r="U13" s="59"/>
      <c r="V13" s="60">
        <f>IF(ISNA(MATCH(CONCATENATE(V$2,$A13),'Výsledková listina'!$Q:$Q,0)),"",INDEX('Výsledková listina'!$B:$B,MATCH(CONCATENATE(V$2,$A13),'Výsledková listina'!$Q:$Q,0),1))</f>
      </c>
      <c r="W13" s="4"/>
      <c r="X13" s="43">
        <f t="shared" si="8"/>
      </c>
      <c r="Y13" s="56">
        <f t="shared" si="9"/>
      </c>
      <c r="Z13" s="59"/>
      <c r="AA13" s="60">
        <f>IF(ISNA(MATCH(CONCATENATE(AA$2,$A13),'Výsledková listina'!$Q:$Q,0)),"",INDEX('Výsledková listina'!$B:$B,MATCH(CONCATENATE(AA$2,$A13),'Výsledková listina'!$Q:$Q,0),1))</f>
      </c>
      <c r="AB13" s="4"/>
      <c r="AC13" s="43">
        <f t="shared" si="10"/>
      </c>
      <c r="AD13" s="56">
        <f t="shared" si="11"/>
      </c>
      <c r="AE13" s="59"/>
      <c r="AF13" s="60">
        <f>IF(ISNA(MATCH(CONCATENATE(AF$2,$A13),'Výsledková listina'!$Q:$Q,0)),"",INDEX('Výsledková listina'!$B:$B,MATCH(CONCATENATE(AF$2,$A13),'Výsledková listina'!$Q:$Q,0),1))</f>
      </c>
      <c r="AG13" s="4"/>
      <c r="AH13" s="43">
        <f t="shared" si="12"/>
      </c>
      <c r="AI13" s="56">
        <f t="shared" si="13"/>
      </c>
      <c r="AJ13" s="59"/>
      <c r="AK13" s="60">
        <f>IF(ISNA(MATCH(CONCATENATE(AK$2,$A13),'Výsledková listina'!$Q:$Q,0)),"",INDEX('Výsledková listina'!$B:$B,MATCH(CONCATENATE(AK$2,$A13),'Výsledková listina'!$Q:$Q,0),1))</f>
      </c>
      <c r="AL13" s="4"/>
      <c r="AM13" s="43">
        <f t="shared" si="14"/>
      </c>
      <c r="AN13" s="56">
        <f t="shared" si="15"/>
      </c>
      <c r="AO13" s="59"/>
      <c r="AP13" s="60">
        <f>IF(ISNA(MATCH(CONCATENATE(AP$2,$A13),'Výsledková listina'!$Q:$Q,0)),"",INDEX('Výsledková listina'!$B:$B,MATCH(CONCATENATE(AP$2,$A13),'Výsledková listina'!$Q:$Q,0),1))</f>
      </c>
      <c r="AQ13" s="4"/>
      <c r="AR13" s="43">
        <f t="shared" si="16"/>
      </c>
      <c r="AS13" s="56">
        <f t="shared" si="17"/>
      </c>
      <c r="AT13" s="59"/>
      <c r="AU13" s="60">
        <f>IF(ISNA(MATCH(CONCATENATE(AU$2,$A13),'Výsledková listina'!$Q:$Q,0)),"",INDEX('Výsledková listina'!$B:$B,MATCH(CONCATENATE(AU$2,$A13),'Výsledková listina'!$Q:$Q,0),1))</f>
      </c>
      <c r="AV13" s="4"/>
      <c r="AW13" s="43">
        <f t="shared" si="18"/>
      </c>
      <c r="AX13" s="56">
        <f t="shared" si="19"/>
      </c>
      <c r="AY13" s="59"/>
      <c r="AZ13" s="60">
        <f>IF(ISNA(MATCH(CONCATENATE(AZ$2,$A13),'Výsledková listina'!$Q:$Q,0)),"",INDEX('Výsledková listina'!$B:$B,MATCH(CONCATENATE(AZ$2,$A13),'Výsledková listina'!$Q:$Q,0),1))</f>
      </c>
      <c r="BA13" s="4"/>
      <c r="BB13" s="43">
        <f t="shared" si="20"/>
      </c>
      <c r="BC13" s="56">
        <f t="shared" si="21"/>
      </c>
      <c r="BD13" s="59"/>
      <c r="BE13" s="60">
        <f>IF(ISNA(MATCH(CONCATENATE(BE$2,$A13),'Výsledková listina'!$Q:$Q,0)),"",INDEX('Výsledková listina'!$B:$B,MATCH(CONCATENATE(BE$2,$A13),'Výsledková listina'!$Q:$Q,0),1))</f>
      </c>
      <c r="BF13" s="4"/>
      <c r="BG13" s="43">
        <f t="shared" si="22"/>
      </c>
      <c r="BH13" s="56">
        <f t="shared" si="23"/>
      </c>
      <c r="BI13" s="59"/>
      <c r="BJ13" s="60">
        <f>IF(ISNA(MATCH(CONCATENATE(BJ$2,$A13),'Výsledková listina'!$Q:$Q,0)),"",INDEX('Výsledková listina'!$B:$B,MATCH(CONCATENATE(BJ$2,$A13),'Výsledková listina'!$Q:$Q,0),1))</f>
      </c>
      <c r="BK13" s="4"/>
      <c r="BL13" s="43">
        <f t="shared" si="24"/>
      </c>
      <c r="BM13" s="56">
        <f t="shared" si="25"/>
      </c>
      <c r="BN13" s="59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</row>
    <row r="14" spans="1:174" s="10" customFormat="1" ht="34.5" customHeight="1">
      <c r="A14" s="5">
        <v>11</v>
      </c>
      <c r="B14" s="60" t="str">
        <f>IF(ISNA(MATCH(CONCATENATE(B$2,$A14),'Výsledková listina'!$Q:$Q,0)),"",INDEX('Výsledková listina'!$B:$B,MATCH(CONCATENATE(B$2,$A14),'Výsledková listina'!$Q:$Q,0),1))</f>
        <v>Landvojtovič Jan</v>
      </c>
      <c r="C14" s="4">
        <v>10920</v>
      </c>
      <c r="D14" s="43">
        <f t="shared" si="0"/>
        <v>4</v>
      </c>
      <c r="E14" s="56">
        <f t="shared" si="1"/>
        <v>4</v>
      </c>
      <c r="F14" s="59"/>
      <c r="G14" s="60" t="str">
        <f>IF(ISNA(MATCH(CONCATENATE(G$2,$A14),'Výsledková listina'!$Q:$Q,0)),"",INDEX('Výsledková listina'!$B:$B,MATCH(CONCATENATE(G$2,$A14),'Výsledková listina'!$Q:$Q,0),1))</f>
        <v>Vydra Filip</v>
      </c>
      <c r="H14" s="4">
        <v>9930</v>
      </c>
      <c r="I14" s="43">
        <f t="shared" si="2"/>
        <v>4</v>
      </c>
      <c r="J14" s="56">
        <f t="shared" si="3"/>
        <v>4</v>
      </c>
      <c r="K14" s="59"/>
      <c r="L14" s="60" t="str">
        <f>IF(ISNA(MATCH(CONCATENATE(L$2,$A14),'Výsledková listina'!$Q:$Q,0)),"",INDEX('Výsledková listina'!$B:$B,MATCH(CONCATENATE(L$2,$A14),'Výsledková listina'!$Q:$Q,0),1))</f>
        <v>Jaroslav Konopásek</v>
      </c>
      <c r="M14" s="4">
        <v>1260</v>
      </c>
      <c r="N14" s="43">
        <f t="shared" si="4"/>
        <v>11</v>
      </c>
      <c r="O14" s="56">
        <f t="shared" si="5"/>
        <v>11</v>
      </c>
      <c r="P14" s="59"/>
      <c r="Q14" s="60" t="str">
        <f>IF(ISNA(MATCH(CONCATENATE(Q$2,$A14),'Výsledková listina'!$Q:$Q,0)),"",INDEX('Výsledková listina'!$B:$B,MATCH(CONCATENATE(Q$2,$A14),'Výsledková listina'!$Q:$Q,0),1))</f>
        <v>Karel Plzák</v>
      </c>
      <c r="R14" s="4">
        <v>4200</v>
      </c>
      <c r="S14" s="43">
        <f t="shared" si="6"/>
        <v>7</v>
      </c>
      <c r="T14" s="56">
        <f t="shared" si="7"/>
        <v>7</v>
      </c>
      <c r="U14" s="59"/>
      <c r="V14" s="60">
        <f>IF(ISNA(MATCH(CONCATENATE(V$2,$A14),'Výsledková listina'!$Q:$Q,0)),"",INDEX('Výsledková listina'!$B:$B,MATCH(CONCATENATE(V$2,$A14),'Výsledková listina'!$Q:$Q,0),1))</f>
      </c>
      <c r="W14" s="4"/>
      <c r="X14" s="43">
        <f t="shared" si="8"/>
      </c>
      <c r="Y14" s="56">
        <f t="shared" si="9"/>
      </c>
      <c r="Z14" s="59"/>
      <c r="AA14" s="60">
        <f>IF(ISNA(MATCH(CONCATENATE(AA$2,$A14),'Výsledková listina'!$Q:$Q,0)),"",INDEX('Výsledková listina'!$B:$B,MATCH(CONCATENATE(AA$2,$A14),'Výsledková listina'!$Q:$Q,0),1))</f>
      </c>
      <c r="AB14" s="4"/>
      <c r="AC14" s="43">
        <f t="shared" si="10"/>
      </c>
      <c r="AD14" s="56">
        <f t="shared" si="11"/>
      </c>
      <c r="AE14" s="59"/>
      <c r="AF14" s="60">
        <f>IF(ISNA(MATCH(CONCATENATE(AF$2,$A14),'Výsledková listina'!$Q:$Q,0)),"",INDEX('Výsledková listina'!$B:$B,MATCH(CONCATENATE(AF$2,$A14),'Výsledková listina'!$Q:$Q,0),1))</f>
      </c>
      <c r="AG14" s="4"/>
      <c r="AH14" s="43">
        <f t="shared" si="12"/>
      </c>
      <c r="AI14" s="56">
        <f t="shared" si="13"/>
      </c>
      <c r="AJ14" s="59"/>
      <c r="AK14" s="60">
        <f>IF(ISNA(MATCH(CONCATENATE(AK$2,$A14),'Výsledková listina'!$Q:$Q,0)),"",INDEX('Výsledková listina'!$B:$B,MATCH(CONCATENATE(AK$2,$A14),'Výsledková listina'!$Q:$Q,0),1))</f>
      </c>
      <c r="AL14" s="4"/>
      <c r="AM14" s="43">
        <f t="shared" si="14"/>
      </c>
      <c r="AN14" s="56">
        <f t="shared" si="15"/>
      </c>
      <c r="AO14" s="59"/>
      <c r="AP14" s="60">
        <f>IF(ISNA(MATCH(CONCATENATE(AP$2,$A14),'Výsledková listina'!$Q:$Q,0)),"",INDEX('Výsledková listina'!$B:$B,MATCH(CONCATENATE(AP$2,$A14),'Výsledková listina'!$Q:$Q,0),1))</f>
      </c>
      <c r="AQ14" s="4"/>
      <c r="AR14" s="43">
        <f t="shared" si="16"/>
      </c>
      <c r="AS14" s="56">
        <f t="shared" si="17"/>
      </c>
      <c r="AT14" s="59"/>
      <c r="AU14" s="60">
        <f>IF(ISNA(MATCH(CONCATENATE(AU$2,$A14),'Výsledková listina'!$Q:$Q,0)),"",INDEX('Výsledková listina'!$B:$B,MATCH(CONCATENATE(AU$2,$A14),'Výsledková listina'!$Q:$Q,0),1))</f>
      </c>
      <c r="AV14" s="4"/>
      <c r="AW14" s="43">
        <f t="shared" si="18"/>
      </c>
      <c r="AX14" s="56">
        <f t="shared" si="19"/>
      </c>
      <c r="AY14" s="59"/>
      <c r="AZ14" s="60">
        <f>IF(ISNA(MATCH(CONCATENATE(AZ$2,$A14),'Výsledková listina'!$Q:$Q,0)),"",INDEX('Výsledková listina'!$B:$B,MATCH(CONCATENATE(AZ$2,$A14),'Výsledková listina'!$Q:$Q,0),1))</f>
      </c>
      <c r="BA14" s="4"/>
      <c r="BB14" s="43">
        <f t="shared" si="20"/>
      </c>
      <c r="BC14" s="56">
        <f t="shared" si="21"/>
      </c>
      <c r="BD14" s="59"/>
      <c r="BE14" s="60">
        <f>IF(ISNA(MATCH(CONCATENATE(BE$2,$A14),'Výsledková listina'!$Q:$Q,0)),"",INDEX('Výsledková listina'!$B:$B,MATCH(CONCATENATE(BE$2,$A14),'Výsledková listina'!$Q:$Q,0),1))</f>
      </c>
      <c r="BF14" s="4"/>
      <c r="BG14" s="43">
        <f t="shared" si="22"/>
      </c>
      <c r="BH14" s="56">
        <f t="shared" si="23"/>
      </c>
      <c r="BI14" s="59"/>
      <c r="BJ14" s="60">
        <f>IF(ISNA(MATCH(CONCATENATE(BJ$2,$A14),'Výsledková listina'!$Q:$Q,0)),"",INDEX('Výsledková listina'!$B:$B,MATCH(CONCATENATE(BJ$2,$A14),'Výsledková listina'!$Q:$Q,0),1))</f>
      </c>
      <c r="BK14" s="4"/>
      <c r="BL14" s="43">
        <f t="shared" si="24"/>
      </c>
      <c r="BM14" s="56">
        <f t="shared" si="25"/>
      </c>
      <c r="BN14" s="59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</row>
    <row r="15" spans="1:174" s="10" customFormat="1" ht="34.5" customHeight="1">
      <c r="A15" s="5">
        <v>12</v>
      </c>
      <c r="B15" s="60" t="str">
        <f>IF(ISNA(MATCH(CONCATENATE(B$2,$A15),'Výsledková listina'!$Q:$Q,0)),"",INDEX('Výsledková listina'!$B:$B,MATCH(CONCATENATE(B$2,$A15),'Výsledková listina'!$Q:$Q,0),1))</f>
        <v>Sičák Pavel</v>
      </c>
      <c r="C15" s="4">
        <v>2140</v>
      </c>
      <c r="D15" s="43">
        <f t="shared" si="0"/>
        <v>15</v>
      </c>
      <c r="E15" s="56">
        <f t="shared" si="1"/>
        <v>15</v>
      </c>
      <c r="F15" s="59"/>
      <c r="G15" s="60" t="str">
        <f>IF(ISNA(MATCH(CONCATENATE(G$2,$A15),'Výsledková listina'!$Q:$Q,0)),"",INDEX('Výsledková listina'!$B:$B,MATCH(CONCATENATE(G$2,$A15),'Výsledková listina'!$Q:$Q,0),1))</f>
        <v>Poskočil Petr</v>
      </c>
      <c r="H15" s="4">
        <v>14340</v>
      </c>
      <c r="I15" s="43">
        <f t="shared" si="2"/>
        <v>2</v>
      </c>
      <c r="J15" s="56">
        <f t="shared" si="3"/>
        <v>2</v>
      </c>
      <c r="K15" s="59"/>
      <c r="L15" s="60" t="str">
        <f>IF(ISNA(MATCH(CONCATENATE(L$2,$A15),'Výsledková listina'!$Q:$Q,0)),"",INDEX('Výsledková listina'!$B:$B,MATCH(CONCATENATE(L$2,$A15),'Výsledková listina'!$Q:$Q,0),1))</f>
        <v>Jan Douša </v>
      </c>
      <c r="M15" s="4">
        <v>640</v>
      </c>
      <c r="N15" s="43">
        <f t="shared" si="4"/>
        <v>12</v>
      </c>
      <c r="O15" s="56">
        <f t="shared" si="5"/>
        <v>12</v>
      </c>
      <c r="P15" s="59"/>
      <c r="Q15" s="60" t="str">
        <f>IF(ISNA(MATCH(CONCATENATE(Q$2,$A15),'Výsledková listina'!$Q:$Q,0)),"",INDEX('Výsledková listina'!$B:$B,MATCH(CONCATENATE(Q$2,$A15),'Výsledková listina'!$Q:$Q,0),1))</f>
        <v>Štětina Petr</v>
      </c>
      <c r="R15" s="4">
        <v>12640</v>
      </c>
      <c r="S15" s="43">
        <f t="shared" si="6"/>
        <v>1</v>
      </c>
      <c r="T15" s="56">
        <f t="shared" si="7"/>
        <v>1</v>
      </c>
      <c r="U15" s="59"/>
      <c r="V15" s="60">
        <f>IF(ISNA(MATCH(CONCATENATE(V$2,$A15),'Výsledková listina'!$Q:$Q,0)),"",INDEX('Výsledková listina'!$B:$B,MATCH(CONCATENATE(V$2,$A15),'Výsledková listina'!$Q:$Q,0),1))</f>
      </c>
      <c r="W15" s="4"/>
      <c r="X15" s="43">
        <f t="shared" si="8"/>
      </c>
      <c r="Y15" s="56">
        <f t="shared" si="9"/>
      </c>
      <c r="Z15" s="59"/>
      <c r="AA15" s="60">
        <f>IF(ISNA(MATCH(CONCATENATE(AA$2,$A15),'Výsledková listina'!$Q:$Q,0)),"",INDEX('Výsledková listina'!$B:$B,MATCH(CONCATENATE(AA$2,$A15),'Výsledková listina'!$Q:$Q,0),1))</f>
      </c>
      <c r="AB15" s="4"/>
      <c r="AC15" s="43">
        <f t="shared" si="10"/>
      </c>
      <c r="AD15" s="56">
        <f t="shared" si="11"/>
      </c>
      <c r="AE15" s="59"/>
      <c r="AF15" s="60">
        <f>IF(ISNA(MATCH(CONCATENATE(AF$2,$A15),'Výsledková listina'!$Q:$Q,0)),"",INDEX('Výsledková listina'!$B:$B,MATCH(CONCATENATE(AF$2,$A15),'Výsledková listina'!$Q:$Q,0),1))</f>
      </c>
      <c r="AG15" s="4"/>
      <c r="AH15" s="43">
        <f t="shared" si="12"/>
      </c>
      <c r="AI15" s="56">
        <f t="shared" si="13"/>
      </c>
      <c r="AJ15" s="59"/>
      <c r="AK15" s="60">
        <f>IF(ISNA(MATCH(CONCATENATE(AK$2,$A15),'Výsledková listina'!$Q:$Q,0)),"",INDEX('Výsledková listina'!$B:$B,MATCH(CONCATENATE(AK$2,$A15),'Výsledková listina'!$Q:$Q,0),1))</f>
      </c>
      <c r="AL15" s="4"/>
      <c r="AM15" s="43">
        <f t="shared" si="14"/>
      </c>
      <c r="AN15" s="56">
        <f t="shared" si="15"/>
      </c>
      <c r="AO15" s="59"/>
      <c r="AP15" s="60">
        <f>IF(ISNA(MATCH(CONCATENATE(AP$2,$A15),'Výsledková listina'!$Q:$Q,0)),"",INDEX('Výsledková listina'!$B:$B,MATCH(CONCATENATE(AP$2,$A15),'Výsledková listina'!$Q:$Q,0),1))</f>
      </c>
      <c r="AQ15" s="4"/>
      <c r="AR15" s="43">
        <f t="shared" si="16"/>
      </c>
      <c r="AS15" s="56">
        <f t="shared" si="17"/>
      </c>
      <c r="AT15" s="59"/>
      <c r="AU15" s="60">
        <f>IF(ISNA(MATCH(CONCATENATE(AU$2,$A15),'Výsledková listina'!$Q:$Q,0)),"",INDEX('Výsledková listina'!$B:$B,MATCH(CONCATENATE(AU$2,$A15),'Výsledková listina'!$Q:$Q,0),1))</f>
      </c>
      <c r="AV15" s="4"/>
      <c r="AW15" s="43">
        <f t="shared" si="18"/>
      </c>
      <c r="AX15" s="56">
        <f t="shared" si="19"/>
      </c>
      <c r="AY15" s="59"/>
      <c r="AZ15" s="60">
        <f>IF(ISNA(MATCH(CONCATENATE(AZ$2,$A15),'Výsledková listina'!$Q:$Q,0)),"",INDEX('Výsledková listina'!$B:$B,MATCH(CONCATENATE(AZ$2,$A15),'Výsledková listina'!$Q:$Q,0),1))</f>
      </c>
      <c r="BA15" s="4"/>
      <c r="BB15" s="43">
        <f t="shared" si="20"/>
      </c>
      <c r="BC15" s="56">
        <f t="shared" si="21"/>
      </c>
      <c r="BD15" s="59"/>
      <c r="BE15" s="60">
        <f>IF(ISNA(MATCH(CONCATENATE(BE$2,$A15),'Výsledková listina'!$Q:$Q,0)),"",INDEX('Výsledková listina'!$B:$B,MATCH(CONCATENATE(BE$2,$A15),'Výsledková listina'!$Q:$Q,0),1))</f>
      </c>
      <c r="BF15" s="4"/>
      <c r="BG15" s="43">
        <f t="shared" si="22"/>
      </c>
      <c r="BH15" s="56">
        <f t="shared" si="23"/>
      </c>
      <c r="BI15" s="59"/>
      <c r="BJ15" s="60">
        <f>IF(ISNA(MATCH(CONCATENATE(BJ$2,$A15),'Výsledková listina'!$Q:$Q,0)),"",INDEX('Výsledková listina'!$B:$B,MATCH(CONCATENATE(BJ$2,$A15),'Výsledková listina'!$Q:$Q,0),1))</f>
      </c>
      <c r="BK15" s="4"/>
      <c r="BL15" s="43">
        <f t="shared" si="24"/>
      </c>
      <c r="BM15" s="56">
        <f t="shared" si="25"/>
      </c>
      <c r="BN15" s="59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</row>
    <row r="16" spans="1:174" s="10" customFormat="1" ht="34.5" customHeight="1">
      <c r="A16" s="5">
        <v>13</v>
      </c>
      <c r="B16" s="60" t="str">
        <f>IF(ISNA(MATCH(CONCATENATE(B$2,$A16),'Výsledková listina'!$Q:$Q,0)),"",INDEX('Výsledková listina'!$B:$B,MATCH(CONCATENATE(B$2,$A16),'Výsledková listina'!$Q:$Q,0),1))</f>
        <v>David Sigmund</v>
      </c>
      <c r="C16" s="4">
        <v>3780</v>
      </c>
      <c r="D16" s="43">
        <f t="shared" si="0"/>
        <v>11</v>
      </c>
      <c r="E16" s="56">
        <f t="shared" si="1"/>
        <v>11</v>
      </c>
      <c r="F16" s="59"/>
      <c r="G16" s="60" t="str">
        <f>IF(ISNA(MATCH(CONCATENATE(G$2,$A16),'Výsledková listina'!$Q:$Q,0)),"",INDEX('Výsledková listina'!$B:$B,MATCH(CONCATENATE(G$2,$A16),'Výsledková listina'!$Q:$Q,0),1))</f>
        <v>Černý Tomáš st</v>
      </c>
      <c r="H16" s="4">
        <v>3000</v>
      </c>
      <c r="I16" s="43">
        <f t="shared" si="2"/>
        <v>10</v>
      </c>
      <c r="J16" s="56">
        <f t="shared" si="3"/>
        <v>10</v>
      </c>
      <c r="K16" s="59"/>
      <c r="L16" s="60" t="str">
        <f>IF(ISNA(MATCH(CONCATENATE(L$2,$A16),'Výsledková listina'!$Q:$Q,0)),"",INDEX('Výsledková listina'!$B:$B,MATCH(CONCATENATE(L$2,$A16),'Výsledková listina'!$Q:$Q,0),1))</f>
        <v>Meisner Jakub</v>
      </c>
      <c r="M16" s="4">
        <v>380</v>
      </c>
      <c r="N16" s="43">
        <f t="shared" si="4"/>
        <v>14</v>
      </c>
      <c r="O16" s="56">
        <f t="shared" si="5"/>
        <v>14</v>
      </c>
      <c r="P16" s="59"/>
      <c r="Q16" s="60" t="str">
        <f>IF(ISNA(MATCH(CONCATENATE(Q$2,$A16),'Výsledková listina'!$Q:$Q,0)),"",INDEX('Výsledková listina'!$B:$B,MATCH(CONCATENATE(Q$2,$A16),'Výsledková listina'!$Q:$Q,0),1))</f>
        <v>Palo Matula</v>
      </c>
      <c r="R16" s="4">
        <v>4100</v>
      </c>
      <c r="S16" s="43">
        <f t="shared" si="6"/>
        <v>8</v>
      </c>
      <c r="T16" s="56">
        <f t="shared" si="7"/>
        <v>8</v>
      </c>
      <c r="U16" s="59"/>
      <c r="V16" s="60">
        <f>IF(ISNA(MATCH(CONCATENATE(V$2,$A16),'Výsledková listina'!$Q:$Q,0)),"",INDEX('Výsledková listina'!$B:$B,MATCH(CONCATENATE(V$2,$A16),'Výsledková listina'!$Q:$Q,0),1))</f>
      </c>
      <c r="W16" s="4"/>
      <c r="X16" s="43">
        <f t="shared" si="8"/>
      </c>
      <c r="Y16" s="56">
        <f t="shared" si="9"/>
      </c>
      <c r="Z16" s="59"/>
      <c r="AA16" s="60">
        <f>IF(ISNA(MATCH(CONCATENATE(AA$2,$A16),'Výsledková listina'!$Q:$Q,0)),"",INDEX('Výsledková listina'!$B:$B,MATCH(CONCATENATE(AA$2,$A16),'Výsledková listina'!$Q:$Q,0),1))</f>
      </c>
      <c r="AB16" s="4"/>
      <c r="AC16" s="43">
        <f t="shared" si="10"/>
      </c>
      <c r="AD16" s="56">
        <f t="shared" si="11"/>
      </c>
      <c r="AE16" s="59"/>
      <c r="AF16" s="60">
        <f>IF(ISNA(MATCH(CONCATENATE(AF$2,$A16),'Výsledková listina'!$Q:$Q,0)),"",INDEX('Výsledková listina'!$B:$B,MATCH(CONCATENATE(AF$2,$A16),'Výsledková listina'!$Q:$Q,0),1))</f>
      </c>
      <c r="AG16" s="4"/>
      <c r="AH16" s="43">
        <f t="shared" si="12"/>
      </c>
      <c r="AI16" s="56">
        <f t="shared" si="13"/>
      </c>
      <c r="AJ16" s="59"/>
      <c r="AK16" s="60">
        <f>IF(ISNA(MATCH(CONCATENATE(AK$2,$A16),'Výsledková listina'!$Q:$Q,0)),"",INDEX('Výsledková listina'!$B:$B,MATCH(CONCATENATE(AK$2,$A16),'Výsledková listina'!$Q:$Q,0),1))</f>
      </c>
      <c r="AL16" s="4"/>
      <c r="AM16" s="43">
        <f t="shared" si="14"/>
      </c>
      <c r="AN16" s="56">
        <f t="shared" si="15"/>
      </c>
      <c r="AO16" s="59"/>
      <c r="AP16" s="60">
        <f>IF(ISNA(MATCH(CONCATENATE(AP$2,$A16),'Výsledková listina'!$Q:$Q,0)),"",INDEX('Výsledková listina'!$B:$B,MATCH(CONCATENATE(AP$2,$A16),'Výsledková listina'!$Q:$Q,0),1))</f>
      </c>
      <c r="AQ16" s="4"/>
      <c r="AR16" s="43">
        <f t="shared" si="16"/>
      </c>
      <c r="AS16" s="56">
        <f t="shared" si="17"/>
      </c>
      <c r="AT16" s="59"/>
      <c r="AU16" s="60">
        <f>IF(ISNA(MATCH(CONCATENATE(AU$2,$A16),'Výsledková listina'!$Q:$Q,0)),"",INDEX('Výsledková listina'!$B:$B,MATCH(CONCATENATE(AU$2,$A16),'Výsledková listina'!$Q:$Q,0),1))</f>
      </c>
      <c r="AV16" s="4"/>
      <c r="AW16" s="43">
        <f t="shared" si="18"/>
      </c>
      <c r="AX16" s="56">
        <f t="shared" si="19"/>
      </c>
      <c r="AY16" s="59"/>
      <c r="AZ16" s="60">
        <f>IF(ISNA(MATCH(CONCATENATE(AZ$2,$A16),'Výsledková listina'!$Q:$Q,0)),"",INDEX('Výsledková listina'!$B:$B,MATCH(CONCATENATE(AZ$2,$A16),'Výsledková listina'!$Q:$Q,0),1))</f>
      </c>
      <c r="BA16" s="4"/>
      <c r="BB16" s="43">
        <f t="shared" si="20"/>
      </c>
      <c r="BC16" s="56">
        <f t="shared" si="21"/>
      </c>
      <c r="BD16" s="59"/>
      <c r="BE16" s="60">
        <f>IF(ISNA(MATCH(CONCATENATE(BE$2,$A16),'Výsledková listina'!$Q:$Q,0)),"",INDEX('Výsledková listina'!$B:$B,MATCH(CONCATENATE(BE$2,$A16),'Výsledková listina'!$Q:$Q,0),1))</f>
      </c>
      <c r="BF16" s="4"/>
      <c r="BG16" s="43">
        <f t="shared" si="22"/>
      </c>
      <c r="BH16" s="56">
        <f t="shared" si="23"/>
      </c>
      <c r="BI16" s="59"/>
      <c r="BJ16" s="60">
        <f>IF(ISNA(MATCH(CONCATENATE(BJ$2,$A16),'Výsledková listina'!$Q:$Q,0)),"",INDEX('Výsledková listina'!$B:$B,MATCH(CONCATENATE(BJ$2,$A16),'Výsledková listina'!$Q:$Q,0),1))</f>
      </c>
      <c r="BK16" s="4"/>
      <c r="BL16" s="43">
        <f t="shared" si="24"/>
      </c>
      <c r="BM16" s="56">
        <f t="shared" si="25"/>
      </c>
      <c r="BN16" s="59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</row>
    <row r="17" spans="1:174" s="10" customFormat="1" ht="34.5" customHeight="1">
      <c r="A17" s="5">
        <v>14</v>
      </c>
      <c r="B17" s="60" t="str">
        <f>IF(ISNA(MATCH(CONCATENATE(B$2,$A17),'Výsledková listina'!$Q:$Q,0)),"",INDEX('Výsledková listina'!$B:$B,MATCH(CONCATENATE(B$2,$A17),'Výsledková listina'!$Q:$Q,0),1))</f>
        <v>Václav Kabourek</v>
      </c>
      <c r="C17" s="4">
        <v>3480</v>
      </c>
      <c r="D17" s="43">
        <f t="shared" si="0"/>
        <v>13</v>
      </c>
      <c r="E17" s="56">
        <f t="shared" si="1"/>
        <v>13</v>
      </c>
      <c r="F17" s="59"/>
      <c r="G17" s="60" t="str">
        <f>IF(ISNA(MATCH(CONCATENATE(G$2,$A17),'Výsledková listina'!$Q:$Q,0)),"",INDEX('Výsledková listina'!$B:$B,MATCH(CONCATENATE(G$2,$A17),'Výsledková listina'!$Q:$Q,0),1))</f>
        <v>Bank Jan</v>
      </c>
      <c r="H17" s="4">
        <v>2640</v>
      </c>
      <c r="I17" s="43">
        <f t="shared" si="2"/>
        <v>11</v>
      </c>
      <c r="J17" s="56">
        <f t="shared" si="3"/>
        <v>11</v>
      </c>
      <c r="K17" s="59"/>
      <c r="L17" s="60" t="str">
        <f>IF(ISNA(MATCH(CONCATENATE(L$2,$A17),'Výsledková listina'!$Q:$Q,0)),"",INDEX('Výsledková listina'!$B:$B,MATCH(CONCATENATE(L$2,$A17),'Výsledková listina'!$Q:$Q,0),1))</f>
        <v>Varga Ladislav</v>
      </c>
      <c r="M17" s="4">
        <v>80</v>
      </c>
      <c r="N17" s="43">
        <f t="shared" si="4"/>
        <v>15</v>
      </c>
      <c r="O17" s="56">
        <f t="shared" si="5"/>
        <v>15</v>
      </c>
      <c r="P17" s="59"/>
      <c r="Q17" s="60" t="str">
        <f>IF(ISNA(MATCH(CONCATENATE(Q$2,$A17),'Výsledková listina'!$Q:$Q,0)),"",INDEX('Výsledková listina'!$B:$B,MATCH(CONCATENATE(Q$2,$A17),'Výsledková listina'!$Q:$Q,0),1))</f>
        <v>Hájek Ondej</v>
      </c>
      <c r="R17" s="4">
        <v>11800</v>
      </c>
      <c r="S17" s="43">
        <f t="shared" si="6"/>
        <v>3</v>
      </c>
      <c r="T17" s="56">
        <f t="shared" si="7"/>
        <v>3</v>
      </c>
      <c r="U17" s="59"/>
      <c r="V17" s="60">
        <f>IF(ISNA(MATCH(CONCATENATE(V$2,$A17),'Výsledková listina'!$Q:$Q,0)),"",INDEX('Výsledková listina'!$B:$B,MATCH(CONCATENATE(V$2,$A17),'Výsledková listina'!$Q:$Q,0),1))</f>
      </c>
      <c r="W17" s="4"/>
      <c r="X17" s="43">
        <f t="shared" si="8"/>
      </c>
      <c r="Y17" s="56">
        <f t="shared" si="9"/>
      </c>
      <c r="Z17" s="59"/>
      <c r="AA17" s="60">
        <f>IF(ISNA(MATCH(CONCATENATE(AA$2,$A17),'Výsledková listina'!$Q:$Q,0)),"",INDEX('Výsledková listina'!$B:$B,MATCH(CONCATENATE(AA$2,$A17),'Výsledková listina'!$Q:$Q,0),1))</f>
      </c>
      <c r="AB17" s="4"/>
      <c r="AC17" s="43">
        <f t="shared" si="10"/>
      </c>
      <c r="AD17" s="56">
        <f t="shared" si="11"/>
      </c>
      <c r="AE17" s="59"/>
      <c r="AF17" s="60">
        <f>IF(ISNA(MATCH(CONCATENATE(AF$2,$A17),'Výsledková listina'!$Q:$Q,0)),"",INDEX('Výsledková listina'!$B:$B,MATCH(CONCATENATE(AF$2,$A17),'Výsledková listina'!$Q:$Q,0),1))</f>
      </c>
      <c r="AG17" s="4"/>
      <c r="AH17" s="43">
        <f t="shared" si="12"/>
      </c>
      <c r="AI17" s="56">
        <f t="shared" si="13"/>
      </c>
      <c r="AJ17" s="59"/>
      <c r="AK17" s="60">
        <f>IF(ISNA(MATCH(CONCATENATE(AK$2,$A17),'Výsledková listina'!$Q:$Q,0)),"",INDEX('Výsledková listina'!$B:$B,MATCH(CONCATENATE(AK$2,$A17),'Výsledková listina'!$Q:$Q,0),1))</f>
      </c>
      <c r="AL17" s="4"/>
      <c r="AM17" s="43">
        <f t="shared" si="14"/>
      </c>
      <c r="AN17" s="56">
        <f t="shared" si="15"/>
      </c>
      <c r="AO17" s="59"/>
      <c r="AP17" s="60">
        <f>IF(ISNA(MATCH(CONCATENATE(AP$2,$A17),'Výsledková listina'!$Q:$Q,0)),"",INDEX('Výsledková listina'!$B:$B,MATCH(CONCATENATE(AP$2,$A17),'Výsledková listina'!$Q:$Q,0),1))</f>
      </c>
      <c r="AQ17" s="4"/>
      <c r="AR17" s="43">
        <f t="shared" si="16"/>
      </c>
      <c r="AS17" s="56">
        <f t="shared" si="17"/>
      </c>
      <c r="AT17" s="59"/>
      <c r="AU17" s="60">
        <f>IF(ISNA(MATCH(CONCATENATE(AU$2,$A17),'Výsledková listina'!$Q:$Q,0)),"",INDEX('Výsledková listina'!$B:$B,MATCH(CONCATENATE(AU$2,$A17),'Výsledková listina'!$Q:$Q,0),1))</f>
      </c>
      <c r="AV17" s="4"/>
      <c r="AW17" s="43">
        <f t="shared" si="18"/>
      </c>
      <c r="AX17" s="56">
        <f t="shared" si="19"/>
      </c>
      <c r="AY17" s="59"/>
      <c r="AZ17" s="60">
        <f>IF(ISNA(MATCH(CONCATENATE(AZ$2,$A17),'Výsledková listina'!$Q:$Q,0)),"",INDEX('Výsledková listina'!$B:$B,MATCH(CONCATENATE(AZ$2,$A17),'Výsledková listina'!$Q:$Q,0),1))</f>
      </c>
      <c r="BA17" s="4"/>
      <c r="BB17" s="43">
        <f t="shared" si="20"/>
      </c>
      <c r="BC17" s="56">
        <f t="shared" si="21"/>
      </c>
      <c r="BD17" s="59"/>
      <c r="BE17" s="60">
        <f>IF(ISNA(MATCH(CONCATENATE(BE$2,$A17),'Výsledková listina'!$Q:$Q,0)),"",INDEX('Výsledková listina'!$B:$B,MATCH(CONCATENATE(BE$2,$A17),'Výsledková listina'!$Q:$Q,0),1))</f>
      </c>
      <c r="BF17" s="4"/>
      <c r="BG17" s="43">
        <f t="shared" si="22"/>
      </c>
      <c r="BH17" s="56">
        <f t="shared" si="23"/>
      </c>
      <c r="BI17" s="59"/>
      <c r="BJ17" s="60">
        <f>IF(ISNA(MATCH(CONCATENATE(BJ$2,$A17),'Výsledková listina'!$Q:$Q,0)),"",INDEX('Výsledková listina'!$B:$B,MATCH(CONCATENATE(BJ$2,$A17),'Výsledková listina'!$Q:$Q,0),1))</f>
      </c>
      <c r="BK17" s="4"/>
      <c r="BL17" s="43">
        <f t="shared" si="24"/>
      </c>
      <c r="BM17" s="56">
        <f t="shared" si="25"/>
      </c>
      <c r="BN17" s="59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</row>
    <row r="18" spans="1:174" s="10" customFormat="1" ht="34.5" customHeight="1">
      <c r="A18" s="5">
        <v>15</v>
      </c>
      <c r="B18" s="60" t="str">
        <f>IF(ISNA(MATCH(CONCATENATE(B$2,$A18),'Výsledková listina'!$Q:$Q,0)),"",INDEX('Výsledková listina'!$B:$B,MATCH(CONCATENATE(B$2,$A18),'Výsledková listina'!$Q:$Q,0),1))</f>
        <v>Jaroslav Podlaha</v>
      </c>
      <c r="C18" s="4">
        <v>2930</v>
      </c>
      <c r="D18" s="43">
        <f t="shared" si="0"/>
        <v>14</v>
      </c>
      <c r="E18" s="56">
        <f t="shared" si="1"/>
        <v>14</v>
      </c>
      <c r="F18" s="59"/>
      <c r="G18" s="60">
        <f>IF(ISNA(MATCH(CONCATENATE(G$2,$A18),'Výsledková listina'!$Q:$Q,0)),"",INDEX('Výsledková listina'!$B:$B,MATCH(CONCATENATE(G$2,$A18),'Výsledková listina'!$Q:$Q,0),1))</f>
      </c>
      <c r="H18" s="4"/>
      <c r="I18" s="43">
        <f t="shared" si="2"/>
      </c>
      <c r="J18" s="56">
        <f t="shared" si="3"/>
      </c>
      <c r="K18" s="59"/>
      <c r="L18" s="60" t="str">
        <f>IF(ISNA(MATCH(CONCATENATE(L$2,$A18),'Výsledková listina'!$Q:$Q,0)),"",INDEX('Výsledková listina'!$B:$B,MATCH(CONCATENATE(L$2,$A18),'Výsledková listina'!$Q:$Q,0),1))</f>
        <v>Pietrzyk Piotr</v>
      </c>
      <c r="M18" s="4">
        <v>1620</v>
      </c>
      <c r="N18" s="43">
        <f t="shared" si="4"/>
        <v>9</v>
      </c>
      <c r="O18" s="56">
        <f t="shared" si="5"/>
        <v>9</v>
      </c>
      <c r="P18" s="59"/>
      <c r="Q18" s="60" t="str">
        <f>IF(ISNA(MATCH(CONCATENATE(Q$2,$A18),'Výsledková listina'!$Q:$Q,0)),"",INDEX('Výsledková listina'!$B:$B,MATCH(CONCATENATE(Q$2,$A18),'Výsledková listina'!$Q:$Q,0),1))</f>
        <v>Petr Pluchta</v>
      </c>
      <c r="R18" s="4">
        <v>6700</v>
      </c>
      <c r="S18" s="43">
        <f t="shared" si="6"/>
        <v>5</v>
      </c>
      <c r="T18" s="56">
        <f t="shared" si="7"/>
        <v>5</v>
      </c>
      <c r="U18" s="59"/>
      <c r="V18" s="60">
        <f>IF(ISNA(MATCH(CONCATENATE(V$2,$A18),'Výsledková listina'!$Q:$Q,0)),"",INDEX('Výsledková listina'!$B:$B,MATCH(CONCATENATE(V$2,$A18),'Výsledková listina'!$Q:$Q,0),1))</f>
      </c>
      <c r="W18" s="4"/>
      <c r="X18" s="43">
        <f t="shared" si="8"/>
      </c>
      <c r="Y18" s="56">
        <f t="shared" si="9"/>
      </c>
      <c r="Z18" s="59"/>
      <c r="AA18" s="60">
        <f>IF(ISNA(MATCH(CONCATENATE(AA$2,$A18),'Výsledková listina'!$Q:$Q,0)),"",INDEX('Výsledková listina'!$B:$B,MATCH(CONCATENATE(AA$2,$A18),'Výsledková listina'!$Q:$Q,0),1))</f>
      </c>
      <c r="AB18" s="4"/>
      <c r="AC18" s="43">
        <f t="shared" si="10"/>
      </c>
      <c r="AD18" s="56">
        <f t="shared" si="11"/>
      </c>
      <c r="AE18" s="59"/>
      <c r="AF18" s="60">
        <f>IF(ISNA(MATCH(CONCATENATE(AF$2,$A18),'Výsledková listina'!$Q:$Q,0)),"",INDEX('Výsledková listina'!$B:$B,MATCH(CONCATENATE(AF$2,$A18),'Výsledková listina'!$Q:$Q,0),1))</f>
      </c>
      <c r="AG18" s="4"/>
      <c r="AH18" s="43">
        <f t="shared" si="12"/>
      </c>
      <c r="AI18" s="56">
        <f t="shared" si="13"/>
      </c>
      <c r="AJ18" s="59"/>
      <c r="AK18" s="60">
        <f>IF(ISNA(MATCH(CONCATENATE(AK$2,$A18),'Výsledková listina'!$Q:$Q,0)),"",INDEX('Výsledková listina'!$B:$B,MATCH(CONCATENATE(AK$2,$A18),'Výsledková listina'!$Q:$Q,0),1))</f>
      </c>
      <c r="AL18" s="4"/>
      <c r="AM18" s="43">
        <f t="shared" si="14"/>
      </c>
      <c r="AN18" s="56">
        <f t="shared" si="15"/>
      </c>
      <c r="AO18" s="59"/>
      <c r="AP18" s="60">
        <f>IF(ISNA(MATCH(CONCATENATE(AP$2,$A18),'Výsledková listina'!$Q:$Q,0)),"",INDEX('Výsledková listina'!$B:$B,MATCH(CONCATENATE(AP$2,$A18),'Výsledková listina'!$Q:$Q,0),1))</f>
      </c>
      <c r="AQ18" s="4"/>
      <c r="AR18" s="43">
        <f t="shared" si="16"/>
      </c>
      <c r="AS18" s="56">
        <f t="shared" si="17"/>
      </c>
      <c r="AT18" s="59"/>
      <c r="AU18" s="60">
        <f>IF(ISNA(MATCH(CONCATENATE(AU$2,$A18),'Výsledková listina'!$Q:$Q,0)),"",INDEX('Výsledková listina'!$B:$B,MATCH(CONCATENATE(AU$2,$A18),'Výsledková listina'!$Q:$Q,0),1))</f>
      </c>
      <c r="AV18" s="4"/>
      <c r="AW18" s="43">
        <f t="shared" si="18"/>
      </c>
      <c r="AX18" s="56">
        <f t="shared" si="19"/>
      </c>
      <c r="AY18" s="59"/>
      <c r="AZ18" s="60">
        <f>IF(ISNA(MATCH(CONCATENATE(AZ$2,$A18),'Výsledková listina'!$Q:$Q,0)),"",INDEX('Výsledková listina'!$B:$B,MATCH(CONCATENATE(AZ$2,$A18),'Výsledková listina'!$Q:$Q,0),1))</f>
      </c>
      <c r="BA18" s="4"/>
      <c r="BB18" s="43">
        <f t="shared" si="20"/>
      </c>
      <c r="BC18" s="56">
        <f t="shared" si="21"/>
      </c>
      <c r="BD18" s="59"/>
      <c r="BE18" s="60">
        <f>IF(ISNA(MATCH(CONCATENATE(BE$2,$A18),'Výsledková listina'!$Q:$Q,0)),"",INDEX('Výsledková listina'!$B:$B,MATCH(CONCATENATE(BE$2,$A18),'Výsledková listina'!$Q:$Q,0),1))</f>
      </c>
      <c r="BF18" s="4"/>
      <c r="BG18" s="43">
        <f t="shared" si="22"/>
      </c>
      <c r="BH18" s="56">
        <f t="shared" si="23"/>
      </c>
      <c r="BI18" s="59"/>
      <c r="BJ18" s="60">
        <f>IF(ISNA(MATCH(CONCATENATE(BJ$2,$A18),'Výsledková listina'!$Q:$Q,0)),"",INDEX('Výsledková listina'!$B:$B,MATCH(CONCATENATE(BJ$2,$A18),'Výsledková listina'!$Q:$Q,0),1))</f>
      </c>
      <c r="BK18" s="4"/>
      <c r="BL18" s="43">
        <f t="shared" si="24"/>
      </c>
      <c r="BM18" s="56">
        <f t="shared" si="25"/>
      </c>
      <c r="BN18" s="59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</row>
    <row r="19" spans="1:174" s="10" customFormat="1" ht="34.5" customHeight="1">
      <c r="A19" s="5">
        <v>16</v>
      </c>
      <c r="B19" s="60">
        <f>IF(ISNA(MATCH(CONCATENATE(B$2,$A19),'Výsledková listina'!$Q:$Q,0)),"",INDEX('Výsledková listina'!$B:$B,MATCH(CONCATENATE(B$2,$A19),'Výsledková listina'!$Q:$Q,0),1))</f>
      </c>
      <c r="C19" s="4"/>
      <c r="D19" s="43">
        <f t="shared" si="0"/>
      </c>
      <c r="E19" s="56">
        <f t="shared" si="1"/>
      </c>
      <c r="F19" s="59"/>
      <c r="G19" s="60">
        <f>IF(ISNA(MATCH(CONCATENATE(G$2,$A19),'Výsledková listina'!$Q:$Q,0)),"",INDEX('Výsledková listina'!$B:$B,MATCH(CONCATENATE(G$2,$A19),'Výsledková listina'!$Q:$Q,0),1))</f>
      </c>
      <c r="H19" s="4"/>
      <c r="I19" s="43">
        <f t="shared" si="2"/>
      </c>
      <c r="J19" s="56">
        <f t="shared" si="3"/>
      </c>
      <c r="K19" s="59"/>
      <c r="L19" s="60">
        <f>IF(ISNA(MATCH(CONCATENATE(L$2,$A19),'Výsledková listina'!$Q:$Q,0)),"",INDEX('Výsledková listina'!$B:$B,MATCH(CONCATENATE(L$2,$A19),'Výsledková listina'!$Q:$Q,0),1))</f>
      </c>
      <c r="M19" s="4"/>
      <c r="N19" s="43">
        <f t="shared" si="4"/>
      </c>
      <c r="O19" s="56">
        <f t="shared" si="5"/>
      </c>
      <c r="P19" s="59"/>
      <c r="Q19" s="60">
        <f>IF(ISNA(MATCH(CONCATENATE(Q$2,$A19),'Výsledková listina'!$Q:$Q,0)),"",INDEX('Výsledková listina'!$B:$B,MATCH(CONCATENATE(Q$2,$A19),'Výsledková listina'!$Q:$Q,0),1))</f>
      </c>
      <c r="R19" s="4"/>
      <c r="S19" s="43">
        <f t="shared" si="6"/>
      </c>
      <c r="T19" s="56">
        <f t="shared" si="7"/>
      </c>
      <c r="U19" s="59"/>
      <c r="V19" s="60">
        <f>IF(ISNA(MATCH(CONCATENATE(V$2,$A19),'Výsledková listina'!$Q:$Q,0)),"",INDEX('Výsledková listina'!$B:$B,MATCH(CONCATENATE(V$2,$A19),'Výsledková listina'!$Q:$Q,0),1))</f>
      </c>
      <c r="W19" s="4"/>
      <c r="X19" s="43">
        <f t="shared" si="8"/>
      </c>
      <c r="Y19" s="56">
        <f t="shared" si="9"/>
      </c>
      <c r="Z19" s="59"/>
      <c r="AA19" s="60">
        <f>IF(ISNA(MATCH(CONCATENATE(AA$2,$A19),'Výsledková listina'!$Q:$Q,0)),"",INDEX('Výsledková listina'!$B:$B,MATCH(CONCATENATE(AA$2,$A19),'Výsledková listina'!$Q:$Q,0),1))</f>
      </c>
      <c r="AB19" s="4"/>
      <c r="AC19" s="43">
        <f t="shared" si="10"/>
      </c>
      <c r="AD19" s="56">
        <f t="shared" si="11"/>
      </c>
      <c r="AE19" s="59"/>
      <c r="AF19" s="60">
        <f>IF(ISNA(MATCH(CONCATENATE(AF$2,$A19),'Výsledková listina'!$Q:$Q,0)),"",INDEX('Výsledková listina'!$B:$B,MATCH(CONCATENATE(AF$2,$A19),'Výsledková listina'!$Q:$Q,0),1))</f>
      </c>
      <c r="AG19" s="4"/>
      <c r="AH19" s="43">
        <f t="shared" si="12"/>
      </c>
      <c r="AI19" s="56">
        <f t="shared" si="13"/>
      </c>
      <c r="AJ19" s="59"/>
      <c r="AK19" s="60">
        <f>IF(ISNA(MATCH(CONCATENATE(AK$2,$A19),'Výsledková listina'!$Q:$Q,0)),"",INDEX('Výsledková listina'!$B:$B,MATCH(CONCATENATE(AK$2,$A19),'Výsledková listina'!$Q:$Q,0),1))</f>
      </c>
      <c r="AL19" s="4"/>
      <c r="AM19" s="43">
        <f t="shared" si="14"/>
      </c>
      <c r="AN19" s="56">
        <f t="shared" si="15"/>
      </c>
      <c r="AO19" s="59"/>
      <c r="AP19" s="60">
        <f>IF(ISNA(MATCH(CONCATENATE(AP$2,$A19),'Výsledková listina'!$Q:$Q,0)),"",INDEX('Výsledková listina'!$B:$B,MATCH(CONCATENATE(AP$2,$A19),'Výsledková listina'!$Q:$Q,0),1))</f>
      </c>
      <c r="AQ19" s="4"/>
      <c r="AR19" s="43">
        <f t="shared" si="16"/>
      </c>
      <c r="AS19" s="56">
        <f t="shared" si="17"/>
      </c>
      <c r="AT19" s="59"/>
      <c r="AU19" s="60">
        <f>IF(ISNA(MATCH(CONCATENATE(AU$2,$A19),'Výsledková listina'!$Q:$Q,0)),"",INDEX('Výsledková listina'!$B:$B,MATCH(CONCATENATE(AU$2,$A19),'Výsledková listina'!$Q:$Q,0),1))</f>
      </c>
      <c r="AV19" s="4"/>
      <c r="AW19" s="43">
        <f t="shared" si="18"/>
      </c>
      <c r="AX19" s="56">
        <f t="shared" si="19"/>
      </c>
      <c r="AY19" s="59"/>
      <c r="AZ19" s="60">
        <f>IF(ISNA(MATCH(CONCATENATE(AZ$2,$A19),'Výsledková listina'!$Q:$Q,0)),"",INDEX('Výsledková listina'!$B:$B,MATCH(CONCATENATE(AZ$2,$A19),'Výsledková listina'!$Q:$Q,0),1))</f>
      </c>
      <c r="BA19" s="4"/>
      <c r="BB19" s="43">
        <f t="shared" si="20"/>
      </c>
      <c r="BC19" s="56">
        <f t="shared" si="21"/>
      </c>
      <c r="BD19" s="59"/>
      <c r="BE19" s="60">
        <f>IF(ISNA(MATCH(CONCATENATE(BE$2,$A19),'Výsledková listina'!$Q:$Q,0)),"",INDEX('Výsledková listina'!$B:$B,MATCH(CONCATENATE(BE$2,$A19),'Výsledková listina'!$Q:$Q,0),1))</f>
      </c>
      <c r="BF19" s="4"/>
      <c r="BG19" s="43">
        <f t="shared" si="22"/>
      </c>
      <c r="BH19" s="56">
        <f t="shared" si="23"/>
      </c>
      <c r="BI19" s="59"/>
      <c r="BJ19" s="60">
        <f>IF(ISNA(MATCH(CONCATENATE(BJ$2,$A19),'Výsledková listina'!$Q:$Q,0)),"",INDEX('Výsledková listina'!$B:$B,MATCH(CONCATENATE(BJ$2,$A19),'Výsledková listina'!$Q:$Q,0),1))</f>
      </c>
      <c r="BK19" s="4"/>
      <c r="BL19" s="43">
        <f t="shared" si="24"/>
      </c>
      <c r="BM19" s="56">
        <f t="shared" si="25"/>
      </c>
      <c r="BN19" s="59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</row>
    <row r="20" spans="1:174" s="10" customFormat="1" ht="34.5" customHeight="1">
      <c r="A20" s="5">
        <v>17</v>
      </c>
      <c r="B20" s="60">
        <f>IF(ISNA(MATCH(CONCATENATE(B$2,$A20),'Výsledková listina'!$Q:$Q,0)),"",INDEX('Výsledková listina'!$B:$B,MATCH(CONCATENATE(B$2,$A20),'Výsledková listina'!$Q:$Q,0),1))</f>
      </c>
      <c r="C20" s="4"/>
      <c r="D20" s="43">
        <f t="shared" si="0"/>
      </c>
      <c r="E20" s="56">
        <f t="shared" si="1"/>
      </c>
      <c r="F20" s="59"/>
      <c r="G20" s="60">
        <f>IF(ISNA(MATCH(CONCATENATE(G$2,$A20),'Výsledková listina'!$Q:$Q,0)),"",INDEX('Výsledková listina'!$B:$B,MATCH(CONCATENATE(G$2,$A20),'Výsledková listina'!$Q:$Q,0),1))</f>
      </c>
      <c r="H20" s="4"/>
      <c r="I20" s="43">
        <f t="shared" si="2"/>
      </c>
      <c r="J20" s="56">
        <f t="shared" si="3"/>
      </c>
      <c r="K20" s="59"/>
      <c r="L20" s="60">
        <f>IF(ISNA(MATCH(CONCATENATE(L$2,$A20),'Výsledková listina'!$Q:$Q,0)),"",INDEX('Výsledková listina'!$B:$B,MATCH(CONCATENATE(L$2,$A20),'Výsledková listina'!$Q:$Q,0),1))</f>
      </c>
      <c r="M20" s="4"/>
      <c r="N20" s="43">
        <f t="shared" si="4"/>
      </c>
      <c r="O20" s="56">
        <f t="shared" si="5"/>
      </c>
      <c r="P20" s="59"/>
      <c r="Q20" s="60">
        <f>IF(ISNA(MATCH(CONCATENATE(Q$2,$A20),'Výsledková listina'!$Q:$Q,0)),"",INDEX('Výsledková listina'!$B:$B,MATCH(CONCATENATE(Q$2,$A20),'Výsledková listina'!$Q:$Q,0),1))</f>
      </c>
      <c r="R20" s="4"/>
      <c r="S20" s="43">
        <f t="shared" si="6"/>
      </c>
      <c r="T20" s="56">
        <f t="shared" si="7"/>
      </c>
      <c r="U20" s="59"/>
      <c r="V20" s="60">
        <f>IF(ISNA(MATCH(CONCATENATE(V$2,$A20),'Výsledková listina'!$Q:$Q,0)),"",INDEX('Výsledková listina'!$B:$B,MATCH(CONCATENATE(V$2,$A20),'Výsledková listina'!$Q:$Q,0),1))</f>
      </c>
      <c r="W20" s="4"/>
      <c r="X20" s="43">
        <f t="shared" si="8"/>
      </c>
      <c r="Y20" s="56">
        <f t="shared" si="9"/>
      </c>
      <c r="Z20" s="59"/>
      <c r="AA20" s="60">
        <f>IF(ISNA(MATCH(CONCATENATE(AA$2,$A20),'Výsledková listina'!$Q:$Q,0)),"",INDEX('Výsledková listina'!$B:$B,MATCH(CONCATENATE(AA$2,$A20),'Výsledková listina'!$Q:$Q,0),1))</f>
      </c>
      <c r="AB20" s="4"/>
      <c r="AC20" s="43">
        <f t="shared" si="10"/>
      </c>
      <c r="AD20" s="56">
        <f t="shared" si="11"/>
      </c>
      <c r="AE20" s="59"/>
      <c r="AF20" s="60">
        <f>IF(ISNA(MATCH(CONCATENATE(AF$2,$A20),'Výsledková listina'!$Q:$Q,0)),"",INDEX('Výsledková listina'!$B:$B,MATCH(CONCATENATE(AF$2,$A20),'Výsledková listina'!$Q:$Q,0),1))</f>
      </c>
      <c r="AG20" s="4"/>
      <c r="AH20" s="43">
        <f t="shared" si="12"/>
      </c>
      <c r="AI20" s="56">
        <f t="shared" si="13"/>
      </c>
      <c r="AJ20" s="59"/>
      <c r="AK20" s="60">
        <f>IF(ISNA(MATCH(CONCATENATE(AK$2,$A20),'Výsledková listina'!$Q:$Q,0)),"",INDEX('Výsledková listina'!$B:$B,MATCH(CONCATENATE(AK$2,$A20),'Výsledková listina'!$Q:$Q,0),1))</f>
      </c>
      <c r="AL20" s="4"/>
      <c r="AM20" s="43">
        <f t="shared" si="14"/>
      </c>
      <c r="AN20" s="56">
        <f t="shared" si="15"/>
      </c>
      <c r="AO20" s="59"/>
      <c r="AP20" s="60">
        <f>IF(ISNA(MATCH(CONCATENATE(AP$2,$A20),'Výsledková listina'!$Q:$Q,0)),"",INDEX('Výsledková listina'!$B:$B,MATCH(CONCATENATE(AP$2,$A20),'Výsledková listina'!$Q:$Q,0),1))</f>
      </c>
      <c r="AQ20" s="4"/>
      <c r="AR20" s="43">
        <f t="shared" si="16"/>
      </c>
      <c r="AS20" s="56">
        <f t="shared" si="17"/>
      </c>
      <c r="AT20" s="59"/>
      <c r="AU20" s="60">
        <f>IF(ISNA(MATCH(CONCATENATE(AU$2,$A20),'Výsledková listina'!$Q:$Q,0)),"",INDEX('Výsledková listina'!$B:$B,MATCH(CONCATENATE(AU$2,$A20),'Výsledková listina'!$Q:$Q,0),1))</f>
      </c>
      <c r="AV20" s="4"/>
      <c r="AW20" s="43">
        <f t="shared" si="18"/>
      </c>
      <c r="AX20" s="56">
        <f t="shared" si="19"/>
      </c>
      <c r="AY20" s="59"/>
      <c r="AZ20" s="60">
        <f>IF(ISNA(MATCH(CONCATENATE(AZ$2,$A20),'Výsledková listina'!$Q:$Q,0)),"",INDEX('Výsledková listina'!$B:$B,MATCH(CONCATENATE(AZ$2,$A20),'Výsledková listina'!$Q:$Q,0),1))</f>
      </c>
      <c r="BA20" s="4"/>
      <c r="BB20" s="43">
        <f t="shared" si="20"/>
      </c>
      <c r="BC20" s="56">
        <f t="shared" si="21"/>
      </c>
      <c r="BD20" s="59"/>
      <c r="BE20" s="60">
        <f>IF(ISNA(MATCH(CONCATENATE(BE$2,$A20),'Výsledková listina'!$Q:$Q,0)),"",INDEX('Výsledková listina'!$B:$B,MATCH(CONCATENATE(BE$2,$A20),'Výsledková listina'!$Q:$Q,0),1))</f>
      </c>
      <c r="BF20" s="4"/>
      <c r="BG20" s="43">
        <f t="shared" si="22"/>
      </c>
      <c r="BH20" s="56">
        <f t="shared" si="23"/>
      </c>
      <c r="BI20" s="59"/>
      <c r="BJ20" s="60">
        <f>IF(ISNA(MATCH(CONCATENATE(BJ$2,$A20),'Výsledková listina'!$Q:$Q,0)),"",INDEX('Výsledková listina'!$B:$B,MATCH(CONCATENATE(BJ$2,$A20),'Výsledková listina'!$Q:$Q,0),1))</f>
      </c>
      <c r="BK20" s="4"/>
      <c r="BL20" s="43">
        <f t="shared" si="24"/>
      </c>
      <c r="BM20" s="56">
        <f t="shared" si="25"/>
      </c>
      <c r="BN20" s="59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</row>
    <row r="21" spans="1:174" s="10" customFormat="1" ht="34.5" customHeight="1">
      <c r="A21" s="5">
        <v>18</v>
      </c>
      <c r="B21" s="60">
        <f>IF(ISNA(MATCH(CONCATENATE(B$2,$A21),'Výsledková listina'!$Q:$Q,0)),"",INDEX('Výsledková listina'!$B:$B,MATCH(CONCATENATE(B$2,$A21),'Výsledková listina'!$Q:$Q,0),1))</f>
      </c>
      <c r="C21" s="4"/>
      <c r="D21" s="43">
        <f t="shared" si="0"/>
      </c>
      <c r="E21" s="56">
        <f t="shared" si="1"/>
      </c>
      <c r="F21" s="59"/>
      <c r="G21" s="60">
        <f>IF(ISNA(MATCH(CONCATENATE(G$2,$A21),'Výsledková listina'!$Q:$Q,0)),"",INDEX('Výsledková listina'!$B:$B,MATCH(CONCATENATE(G$2,$A21),'Výsledková listina'!$Q:$Q,0),1))</f>
      </c>
      <c r="H21" s="4"/>
      <c r="I21" s="43">
        <f t="shared" si="2"/>
      </c>
      <c r="J21" s="56">
        <f t="shared" si="3"/>
      </c>
      <c r="K21" s="59"/>
      <c r="L21" s="60">
        <f>IF(ISNA(MATCH(CONCATENATE(L$2,$A21),'Výsledková listina'!$Q:$Q,0)),"",INDEX('Výsledková listina'!$B:$B,MATCH(CONCATENATE(L$2,$A21),'Výsledková listina'!$Q:$Q,0),1))</f>
      </c>
      <c r="M21" s="4"/>
      <c r="N21" s="43">
        <f t="shared" si="4"/>
      </c>
      <c r="O21" s="56">
        <f t="shared" si="5"/>
      </c>
      <c r="P21" s="59"/>
      <c r="Q21" s="60">
        <f>IF(ISNA(MATCH(CONCATENATE(Q$2,$A21),'Výsledková listina'!$Q:$Q,0)),"",INDEX('Výsledková listina'!$B:$B,MATCH(CONCATENATE(Q$2,$A21),'Výsledková listina'!$Q:$Q,0),1))</f>
      </c>
      <c r="R21" s="4"/>
      <c r="S21" s="43">
        <f t="shared" si="6"/>
      </c>
      <c r="T21" s="56">
        <f t="shared" si="7"/>
      </c>
      <c r="U21" s="59"/>
      <c r="V21" s="60">
        <f>IF(ISNA(MATCH(CONCATENATE(V$2,$A21),'Výsledková listina'!$Q:$Q,0)),"",INDEX('Výsledková listina'!$B:$B,MATCH(CONCATENATE(V$2,$A21),'Výsledková listina'!$Q:$Q,0),1))</f>
      </c>
      <c r="W21" s="4"/>
      <c r="X21" s="43">
        <f t="shared" si="8"/>
      </c>
      <c r="Y21" s="56">
        <f t="shared" si="9"/>
      </c>
      <c r="Z21" s="59"/>
      <c r="AA21" s="60">
        <f>IF(ISNA(MATCH(CONCATENATE(AA$2,$A21),'Výsledková listina'!$Q:$Q,0)),"",INDEX('Výsledková listina'!$B:$B,MATCH(CONCATENATE(AA$2,$A21),'Výsledková listina'!$Q:$Q,0),1))</f>
      </c>
      <c r="AB21" s="4"/>
      <c r="AC21" s="43">
        <f t="shared" si="10"/>
      </c>
      <c r="AD21" s="56">
        <f t="shared" si="11"/>
      </c>
      <c r="AE21" s="59"/>
      <c r="AF21" s="60">
        <f>IF(ISNA(MATCH(CONCATENATE(AF$2,$A21),'Výsledková listina'!$Q:$Q,0)),"",INDEX('Výsledková listina'!$B:$B,MATCH(CONCATENATE(AF$2,$A21),'Výsledková listina'!$Q:$Q,0),1))</f>
      </c>
      <c r="AG21" s="4"/>
      <c r="AH21" s="43">
        <f t="shared" si="12"/>
      </c>
      <c r="AI21" s="56">
        <f t="shared" si="13"/>
      </c>
      <c r="AJ21" s="59"/>
      <c r="AK21" s="60">
        <f>IF(ISNA(MATCH(CONCATENATE(AK$2,$A21),'Výsledková listina'!$Q:$Q,0)),"",INDEX('Výsledková listina'!$B:$B,MATCH(CONCATENATE(AK$2,$A21),'Výsledková listina'!$Q:$Q,0),1))</f>
      </c>
      <c r="AL21" s="4"/>
      <c r="AM21" s="43">
        <f t="shared" si="14"/>
      </c>
      <c r="AN21" s="56">
        <f t="shared" si="15"/>
      </c>
      <c r="AO21" s="59"/>
      <c r="AP21" s="60">
        <f>IF(ISNA(MATCH(CONCATENATE(AP$2,$A21),'Výsledková listina'!$Q:$Q,0)),"",INDEX('Výsledková listina'!$B:$B,MATCH(CONCATENATE(AP$2,$A21),'Výsledková listina'!$Q:$Q,0),1))</f>
      </c>
      <c r="AQ21" s="4"/>
      <c r="AR21" s="43">
        <f t="shared" si="16"/>
      </c>
      <c r="AS21" s="56">
        <f t="shared" si="17"/>
      </c>
      <c r="AT21" s="59"/>
      <c r="AU21" s="60">
        <f>IF(ISNA(MATCH(CONCATENATE(AU$2,$A21),'Výsledková listina'!$Q:$Q,0)),"",INDEX('Výsledková listina'!$B:$B,MATCH(CONCATENATE(AU$2,$A21),'Výsledková listina'!$Q:$Q,0),1))</f>
      </c>
      <c r="AV21" s="4"/>
      <c r="AW21" s="43">
        <f t="shared" si="18"/>
      </c>
      <c r="AX21" s="56">
        <f t="shared" si="19"/>
      </c>
      <c r="AY21" s="59"/>
      <c r="AZ21" s="60">
        <f>IF(ISNA(MATCH(CONCATENATE(AZ$2,$A21),'Výsledková listina'!$Q:$Q,0)),"",INDEX('Výsledková listina'!$B:$B,MATCH(CONCATENATE(AZ$2,$A21),'Výsledková listina'!$Q:$Q,0),1))</f>
      </c>
      <c r="BA21" s="4"/>
      <c r="BB21" s="43">
        <f t="shared" si="20"/>
      </c>
      <c r="BC21" s="56">
        <f t="shared" si="21"/>
      </c>
      <c r="BD21" s="59"/>
      <c r="BE21" s="60">
        <f>IF(ISNA(MATCH(CONCATENATE(BE$2,$A21),'Výsledková listina'!$Q:$Q,0)),"",INDEX('Výsledková listina'!$B:$B,MATCH(CONCATENATE(BE$2,$A21),'Výsledková listina'!$Q:$Q,0),1))</f>
      </c>
      <c r="BF21" s="4"/>
      <c r="BG21" s="43">
        <f t="shared" si="22"/>
      </c>
      <c r="BH21" s="56">
        <f t="shared" si="23"/>
      </c>
      <c r="BI21" s="59"/>
      <c r="BJ21" s="60">
        <f>IF(ISNA(MATCH(CONCATENATE(BJ$2,$A21),'Výsledková listina'!$Q:$Q,0)),"",INDEX('Výsledková listina'!$B:$B,MATCH(CONCATENATE(BJ$2,$A21),'Výsledková listina'!$Q:$Q,0),1))</f>
      </c>
      <c r="BK21" s="4"/>
      <c r="BL21" s="43">
        <f t="shared" si="24"/>
      </c>
      <c r="BM21" s="56">
        <f t="shared" si="25"/>
      </c>
      <c r="BN21" s="59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</row>
    <row r="22" spans="1:174" s="10" customFormat="1" ht="34.5" customHeight="1">
      <c r="A22" s="5">
        <v>19</v>
      </c>
      <c r="B22" s="60">
        <f>IF(ISNA(MATCH(CONCATENATE(B$2,$A22),'Výsledková listina'!$Q:$Q,0)),"",INDEX('Výsledková listina'!$B:$B,MATCH(CONCATENATE(B$2,$A22),'Výsledková listina'!$Q:$Q,0),1))</f>
      </c>
      <c r="C22" s="4"/>
      <c r="D22" s="43">
        <f t="shared" si="0"/>
      </c>
      <c r="E22" s="56">
        <f t="shared" si="1"/>
      </c>
      <c r="F22" s="59"/>
      <c r="G22" s="60">
        <f>IF(ISNA(MATCH(CONCATENATE(G$2,$A22),'Výsledková listina'!$Q:$Q,0)),"",INDEX('Výsledková listina'!$B:$B,MATCH(CONCATENATE(G$2,$A22),'Výsledková listina'!$Q:$Q,0),1))</f>
      </c>
      <c r="H22" s="4"/>
      <c r="I22" s="43">
        <f t="shared" si="2"/>
      </c>
      <c r="J22" s="56">
        <f t="shared" si="3"/>
      </c>
      <c r="K22" s="59"/>
      <c r="L22" s="60">
        <f>IF(ISNA(MATCH(CONCATENATE(L$2,$A22),'Výsledková listina'!$Q:$Q,0)),"",INDEX('Výsledková listina'!$B:$B,MATCH(CONCATENATE(L$2,$A22),'Výsledková listina'!$Q:$Q,0),1))</f>
      </c>
      <c r="M22" s="4"/>
      <c r="N22" s="43">
        <f t="shared" si="4"/>
      </c>
      <c r="O22" s="56">
        <f t="shared" si="5"/>
      </c>
      <c r="P22" s="59"/>
      <c r="Q22" s="60">
        <f>IF(ISNA(MATCH(CONCATENATE(Q$2,$A22),'Výsledková listina'!$Q:$Q,0)),"",INDEX('Výsledková listina'!$B:$B,MATCH(CONCATENATE(Q$2,$A22),'Výsledková listina'!$Q:$Q,0),1))</f>
      </c>
      <c r="R22" s="4"/>
      <c r="S22" s="43">
        <f t="shared" si="6"/>
      </c>
      <c r="T22" s="56">
        <f t="shared" si="7"/>
      </c>
      <c r="U22" s="59"/>
      <c r="V22" s="60">
        <f>IF(ISNA(MATCH(CONCATENATE(V$2,$A22),'Výsledková listina'!$Q:$Q,0)),"",INDEX('Výsledková listina'!$B:$B,MATCH(CONCATENATE(V$2,$A22),'Výsledková listina'!$Q:$Q,0),1))</f>
      </c>
      <c r="W22" s="4"/>
      <c r="X22" s="43">
        <f t="shared" si="8"/>
      </c>
      <c r="Y22" s="56">
        <f t="shared" si="9"/>
      </c>
      <c r="Z22" s="59"/>
      <c r="AA22" s="60">
        <f>IF(ISNA(MATCH(CONCATENATE(AA$2,$A22),'Výsledková listina'!$Q:$Q,0)),"",INDEX('Výsledková listina'!$B:$B,MATCH(CONCATENATE(AA$2,$A22),'Výsledková listina'!$Q:$Q,0),1))</f>
      </c>
      <c r="AB22" s="4"/>
      <c r="AC22" s="43">
        <f t="shared" si="10"/>
      </c>
      <c r="AD22" s="56">
        <f t="shared" si="11"/>
      </c>
      <c r="AE22" s="59"/>
      <c r="AF22" s="60">
        <f>IF(ISNA(MATCH(CONCATENATE(AF$2,$A22),'Výsledková listina'!$Q:$Q,0)),"",INDEX('Výsledková listina'!$B:$B,MATCH(CONCATENATE(AF$2,$A22),'Výsledková listina'!$Q:$Q,0),1))</f>
      </c>
      <c r="AG22" s="4"/>
      <c r="AH22" s="43">
        <f t="shared" si="12"/>
      </c>
      <c r="AI22" s="56">
        <f t="shared" si="13"/>
      </c>
      <c r="AJ22" s="59"/>
      <c r="AK22" s="60">
        <f>IF(ISNA(MATCH(CONCATENATE(AK$2,$A22),'Výsledková listina'!$Q:$Q,0)),"",INDEX('Výsledková listina'!$B:$B,MATCH(CONCATENATE(AK$2,$A22),'Výsledková listina'!$Q:$Q,0),1))</f>
      </c>
      <c r="AL22" s="4"/>
      <c r="AM22" s="43">
        <f t="shared" si="14"/>
      </c>
      <c r="AN22" s="56">
        <f t="shared" si="15"/>
      </c>
      <c r="AO22" s="59"/>
      <c r="AP22" s="60">
        <f>IF(ISNA(MATCH(CONCATENATE(AP$2,$A22),'Výsledková listina'!$Q:$Q,0)),"",INDEX('Výsledková listina'!$B:$B,MATCH(CONCATENATE(AP$2,$A22),'Výsledková listina'!$Q:$Q,0),1))</f>
      </c>
      <c r="AQ22" s="4"/>
      <c r="AR22" s="43">
        <f t="shared" si="16"/>
      </c>
      <c r="AS22" s="56">
        <f t="shared" si="17"/>
      </c>
      <c r="AT22" s="59"/>
      <c r="AU22" s="60">
        <f>IF(ISNA(MATCH(CONCATENATE(AU$2,$A22),'Výsledková listina'!$Q:$Q,0)),"",INDEX('Výsledková listina'!$B:$B,MATCH(CONCATENATE(AU$2,$A22),'Výsledková listina'!$Q:$Q,0),1))</f>
      </c>
      <c r="AV22" s="4"/>
      <c r="AW22" s="43">
        <f t="shared" si="18"/>
      </c>
      <c r="AX22" s="56">
        <f t="shared" si="19"/>
      </c>
      <c r="AY22" s="59"/>
      <c r="AZ22" s="60">
        <f>IF(ISNA(MATCH(CONCATENATE(AZ$2,$A22),'Výsledková listina'!$Q:$Q,0)),"",INDEX('Výsledková listina'!$B:$B,MATCH(CONCATENATE(AZ$2,$A22),'Výsledková listina'!$Q:$Q,0),1))</f>
      </c>
      <c r="BA22" s="4"/>
      <c r="BB22" s="43">
        <f t="shared" si="20"/>
      </c>
      <c r="BC22" s="56">
        <f t="shared" si="21"/>
      </c>
      <c r="BD22" s="59"/>
      <c r="BE22" s="60">
        <f>IF(ISNA(MATCH(CONCATENATE(BE$2,$A22),'Výsledková listina'!$Q:$Q,0)),"",INDEX('Výsledková listina'!$B:$B,MATCH(CONCATENATE(BE$2,$A22),'Výsledková listina'!$Q:$Q,0),1))</f>
      </c>
      <c r="BF22" s="4"/>
      <c r="BG22" s="43">
        <f t="shared" si="22"/>
      </c>
      <c r="BH22" s="56">
        <f t="shared" si="23"/>
      </c>
      <c r="BI22" s="59"/>
      <c r="BJ22" s="60">
        <f>IF(ISNA(MATCH(CONCATENATE(BJ$2,$A22),'Výsledková listina'!$Q:$Q,0)),"",INDEX('Výsledková listina'!$B:$B,MATCH(CONCATENATE(BJ$2,$A22),'Výsledková listina'!$Q:$Q,0),1))</f>
      </c>
      <c r="BK22" s="4"/>
      <c r="BL22" s="43">
        <f t="shared" si="24"/>
      </c>
      <c r="BM22" s="56">
        <f t="shared" si="25"/>
      </c>
      <c r="BN22" s="59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</row>
    <row r="23" spans="1:174" s="10" customFormat="1" ht="34.5" customHeight="1">
      <c r="A23" s="5">
        <v>20</v>
      </c>
      <c r="B23" s="60">
        <f>IF(ISNA(MATCH(CONCATENATE(B$2,$A23),'Výsledková listina'!$Q:$Q,0)),"",INDEX('Výsledková listina'!$B:$B,MATCH(CONCATENATE(B$2,$A23),'Výsledková listina'!$Q:$Q,0),1))</f>
      </c>
      <c r="C23" s="4"/>
      <c r="D23" s="43">
        <f t="shared" si="0"/>
      </c>
      <c r="E23" s="56">
        <f t="shared" si="1"/>
      </c>
      <c r="F23" s="59"/>
      <c r="G23" s="60">
        <f>IF(ISNA(MATCH(CONCATENATE(G$2,$A23),'Výsledková listina'!$Q:$Q,0)),"",INDEX('Výsledková listina'!$B:$B,MATCH(CONCATENATE(G$2,$A23),'Výsledková listina'!$Q:$Q,0),1))</f>
      </c>
      <c r="H23" s="4"/>
      <c r="I23" s="43">
        <f t="shared" si="2"/>
      </c>
      <c r="J23" s="56">
        <f t="shared" si="3"/>
      </c>
      <c r="K23" s="59"/>
      <c r="L23" s="60">
        <f>IF(ISNA(MATCH(CONCATENATE(L$2,$A23),'Výsledková listina'!$Q:$Q,0)),"",INDEX('Výsledková listina'!$B:$B,MATCH(CONCATENATE(L$2,$A23),'Výsledková listina'!$Q:$Q,0),1))</f>
      </c>
      <c r="M23" s="4"/>
      <c r="N23" s="43">
        <f t="shared" si="4"/>
      </c>
      <c r="O23" s="56">
        <f t="shared" si="5"/>
      </c>
      <c r="P23" s="59"/>
      <c r="Q23" s="60">
        <f>IF(ISNA(MATCH(CONCATENATE(Q$2,$A23),'Výsledková listina'!$Q:$Q,0)),"",INDEX('Výsledková listina'!$B:$B,MATCH(CONCATENATE(Q$2,$A23),'Výsledková listina'!$Q:$Q,0),1))</f>
      </c>
      <c r="R23" s="4"/>
      <c r="S23" s="43">
        <f t="shared" si="6"/>
      </c>
      <c r="T23" s="56">
        <f t="shared" si="7"/>
      </c>
      <c r="U23" s="59"/>
      <c r="V23" s="60">
        <f>IF(ISNA(MATCH(CONCATENATE(V$2,$A23),'Výsledková listina'!$Q:$Q,0)),"",INDEX('Výsledková listina'!$B:$B,MATCH(CONCATENATE(V$2,$A23),'Výsledková listina'!$Q:$Q,0),1))</f>
      </c>
      <c r="W23" s="4"/>
      <c r="X23" s="43">
        <f t="shared" si="8"/>
      </c>
      <c r="Y23" s="56">
        <f t="shared" si="9"/>
      </c>
      <c r="Z23" s="59"/>
      <c r="AA23" s="60">
        <f>IF(ISNA(MATCH(CONCATENATE(AA$2,$A23),'Výsledková listina'!$Q:$Q,0)),"",INDEX('Výsledková listina'!$B:$B,MATCH(CONCATENATE(AA$2,$A23),'Výsledková listina'!$Q:$Q,0),1))</f>
      </c>
      <c r="AB23" s="4"/>
      <c r="AC23" s="43">
        <f t="shared" si="10"/>
      </c>
      <c r="AD23" s="56">
        <f t="shared" si="11"/>
      </c>
      <c r="AE23" s="59"/>
      <c r="AF23" s="60">
        <f>IF(ISNA(MATCH(CONCATENATE(AF$2,$A23),'Výsledková listina'!$Q:$Q,0)),"",INDEX('Výsledková listina'!$B:$B,MATCH(CONCATENATE(AF$2,$A23),'Výsledková listina'!$Q:$Q,0),1))</f>
      </c>
      <c r="AG23" s="4"/>
      <c r="AH23" s="43">
        <f t="shared" si="12"/>
      </c>
      <c r="AI23" s="56">
        <f t="shared" si="13"/>
      </c>
      <c r="AJ23" s="59"/>
      <c r="AK23" s="60">
        <f>IF(ISNA(MATCH(CONCATENATE(AK$2,$A23),'Výsledková listina'!$Q:$Q,0)),"",INDEX('Výsledková listina'!$B:$B,MATCH(CONCATENATE(AK$2,$A23),'Výsledková listina'!$Q:$Q,0),1))</f>
      </c>
      <c r="AL23" s="4"/>
      <c r="AM23" s="43">
        <f t="shared" si="14"/>
      </c>
      <c r="AN23" s="56">
        <f t="shared" si="15"/>
      </c>
      <c r="AO23" s="59"/>
      <c r="AP23" s="60">
        <f>IF(ISNA(MATCH(CONCATENATE(AP$2,$A23),'Výsledková listina'!$Q:$Q,0)),"",INDEX('Výsledková listina'!$B:$B,MATCH(CONCATENATE(AP$2,$A23),'Výsledková listina'!$Q:$Q,0),1))</f>
      </c>
      <c r="AQ23" s="4"/>
      <c r="AR23" s="43">
        <f t="shared" si="16"/>
      </c>
      <c r="AS23" s="56">
        <f t="shared" si="17"/>
      </c>
      <c r="AT23" s="59"/>
      <c r="AU23" s="60">
        <f>IF(ISNA(MATCH(CONCATENATE(AU$2,$A23),'Výsledková listina'!$Q:$Q,0)),"",INDEX('Výsledková listina'!$B:$B,MATCH(CONCATENATE(AU$2,$A23),'Výsledková listina'!$Q:$Q,0),1))</f>
      </c>
      <c r="AV23" s="4"/>
      <c r="AW23" s="43">
        <f t="shared" si="18"/>
      </c>
      <c r="AX23" s="56">
        <f t="shared" si="19"/>
      </c>
      <c r="AY23" s="59"/>
      <c r="AZ23" s="60">
        <f>IF(ISNA(MATCH(CONCATENATE(AZ$2,$A23),'Výsledková listina'!$Q:$Q,0)),"",INDEX('Výsledková listina'!$B:$B,MATCH(CONCATENATE(AZ$2,$A23),'Výsledková listina'!$Q:$Q,0),1))</f>
      </c>
      <c r="BA23" s="4"/>
      <c r="BB23" s="43">
        <f t="shared" si="20"/>
      </c>
      <c r="BC23" s="56">
        <f t="shared" si="21"/>
      </c>
      <c r="BD23" s="59"/>
      <c r="BE23" s="60">
        <f>IF(ISNA(MATCH(CONCATENATE(BE$2,$A23),'Výsledková listina'!$Q:$Q,0)),"",INDEX('Výsledková listina'!$B:$B,MATCH(CONCATENATE(BE$2,$A23),'Výsledková listina'!$Q:$Q,0),1))</f>
      </c>
      <c r="BF23" s="4"/>
      <c r="BG23" s="43">
        <f t="shared" si="22"/>
      </c>
      <c r="BH23" s="56">
        <f t="shared" si="23"/>
      </c>
      <c r="BI23" s="59"/>
      <c r="BJ23" s="60">
        <f>IF(ISNA(MATCH(CONCATENATE(BJ$2,$A23),'Výsledková listina'!$Q:$Q,0)),"",INDEX('Výsledková listina'!$B:$B,MATCH(CONCATENATE(BJ$2,$A23),'Výsledková listina'!$Q:$Q,0),1))</f>
      </c>
      <c r="BK23" s="4"/>
      <c r="BL23" s="43">
        <f t="shared" si="24"/>
      </c>
      <c r="BM23" s="56">
        <f t="shared" si="25"/>
      </c>
      <c r="BN23" s="59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</row>
    <row r="24" spans="1:174" s="10" customFormat="1" ht="34.5" customHeight="1">
      <c r="A24" s="5">
        <v>21</v>
      </c>
      <c r="B24" s="60">
        <f>IF(ISNA(MATCH(CONCATENATE(B$2,$A24),'Výsledková listina'!$Q:$Q,0)),"",INDEX('Výsledková listina'!$B:$B,MATCH(CONCATENATE(B$2,$A24),'Výsledková listina'!$Q:$Q,0),1))</f>
      </c>
      <c r="C24" s="4"/>
      <c r="D24" s="43">
        <f t="shared" si="0"/>
      </c>
      <c r="E24" s="56">
        <f t="shared" si="1"/>
      </c>
      <c r="F24" s="59"/>
      <c r="G24" s="60">
        <f>IF(ISNA(MATCH(CONCATENATE(G$2,$A24),'Výsledková listina'!$Q:$Q,0)),"",INDEX('Výsledková listina'!$B:$B,MATCH(CONCATENATE(G$2,$A24),'Výsledková listina'!$Q:$Q,0),1))</f>
      </c>
      <c r="H24" s="4"/>
      <c r="I24" s="43">
        <f t="shared" si="2"/>
      </c>
      <c r="J24" s="56">
        <f t="shared" si="3"/>
      </c>
      <c r="K24" s="59"/>
      <c r="L24" s="60">
        <f>IF(ISNA(MATCH(CONCATENATE(L$2,$A24),'Výsledková listina'!$Q:$Q,0)),"",INDEX('Výsledková listina'!$B:$B,MATCH(CONCATENATE(L$2,$A24),'Výsledková listina'!$Q:$Q,0),1))</f>
      </c>
      <c r="M24" s="4"/>
      <c r="N24" s="43">
        <f t="shared" si="4"/>
      </c>
      <c r="O24" s="56">
        <f t="shared" si="5"/>
      </c>
      <c r="P24" s="59"/>
      <c r="Q24" s="60">
        <f>IF(ISNA(MATCH(CONCATENATE(Q$2,$A24),'Výsledková listina'!$Q:$Q,0)),"",INDEX('Výsledková listina'!$B:$B,MATCH(CONCATENATE(Q$2,$A24),'Výsledková listina'!$Q:$Q,0),1))</f>
      </c>
      <c r="R24" s="4"/>
      <c r="S24" s="43">
        <f t="shared" si="6"/>
      </c>
      <c r="T24" s="56">
        <f t="shared" si="7"/>
      </c>
      <c r="U24" s="59"/>
      <c r="V24" s="60">
        <f>IF(ISNA(MATCH(CONCATENATE(V$2,$A24),'Výsledková listina'!$Q:$Q,0)),"",INDEX('Výsledková listina'!$B:$B,MATCH(CONCATENATE(V$2,$A24),'Výsledková listina'!$Q:$Q,0),1))</f>
      </c>
      <c r="W24" s="4"/>
      <c r="X24" s="43">
        <f t="shared" si="8"/>
      </c>
      <c r="Y24" s="56">
        <f t="shared" si="9"/>
      </c>
      <c r="Z24" s="59"/>
      <c r="AA24" s="60">
        <f>IF(ISNA(MATCH(CONCATENATE(AA$2,$A24),'Výsledková listina'!$Q:$Q,0)),"",INDEX('Výsledková listina'!$B:$B,MATCH(CONCATENATE(AA$2,$A24),'Výsledková listina'!$Q:$Q,0),1))</f>
      </c>
      <c r="AB24" s="4"/>
      <c r="AC24" s="43">
        <f t="shared" si="10"/>
      </c>
      <c r="AD24" s="56">
        <f t="shared" si="11"/>
      </c>
      <c r="AE24" s="59"/>
      <c r="AF24" s="60">
        <f>IF(ISNA(MATCH(CONCATENATE(AF$2,$A24),'Výsledková listina'!$Q:$Q,0)),"",INDEX('Výsledková listina'!$B:$B,MATCH(CONCATENATE(AF$2,$A24),'Výsledková listina'!$Q:$Q,0),1))</f>
      </c>
      <c r="AG24" s="4"/>
      <c r="AH24" s="43">
        <f t="shared" si="12"/>
      </c>
      <c r="AI24" s="56">
        <f t="shared" si="13"/>
      </c>
      <c r="AJ24" s="59"/>
      <c r="AK24" s="60">
        <f>IF(ISNA(MATCH(CONCATENATE(AK$2,$A24),'Výsledková listina'!$Q:$Q,0)),"",INDEX('Výsledková listina'!$B:$B,MATCH(CONCATENATE(AK$2,$A24),'Výsledková listina'!$Q:$Q,0),1))</f>
      </c>
      <c r="AL24" s="4"/>
      <c r="AM24" s="43">
        <f t="shared" si="14"/>
      </c>
      <c r="AN24" s="56">
        <f t="shared" si="15"/>
      </c>
      <c r="AO24" s="59"/>
      <c r="AP24" s="60">
        <f>IF(ISNA(MATCH(CONCATENATE(AP$2,$A24),'Výsledková listina'!$Q:$Q,0)),"",INDEX('Výsledková listina'!$B:$B,MATCH(CONCATENATE(AP$2,$A24),'Výsledková listina'!$Q:$Q,0),1))</f>
      </c>
      <c r="AQ24" s="4"/>
      <c r="AR24" s="43">
        <f t="shared" si="16"/>
      </c>
      <c r="AS24" s="56">
        <f t="shared" si="17"/>
      </c>
      <c r="AT24" s="59"/>
      <c r="AU24" s="60">
        <f>IF(ISNA(MATCH(CONCATENATE(AU$2,$A24),'Výsledková listina'!$Q:$Q,0)),"",INDEX('Výsledková listina'!$B:$B,MATCH(CONCATENATE(AU$2,$A24),'Výsledková listina'!$Q:$Q,0),1))</f>
      </c>
      <c r="AV24" s="4"/>
      <c r="AW24" s="43">
        <f t="shared" si="18"/>
      </c>
      <c r="AX24" s="56">
        <f t="shared" si="19"/>
      </c>
      <c r="AY24" s="59"/>
      <c r="AZ24" s="60">
        <f>IF(ISNA(MATCH(CONCATENATE(AZ$2,$A24),'Výsledková listina'!$Q:$Q,0)),"",INDEX('Výsledková listina'!$B:$B,MATCH(CONCATENATE(AZ$2,$A24),'Výsledková listina'!$Q:$Q,0),1))</f>
      </c>
      <c r="BA24" s="4"/>
      <c r="BB24" s="43">
        <f t="shared" si="20"/>
      </c>
      <c r="BC24" s="56">
        <f t="shared" si="21"/>
      </c>
      <c r="BD24" s="59"/>
      <c r="BE24" s="60">
        <f>IF(ISNA(MATCH(CONCATENATE(BE$2,$A24),'Výsledková listina'!$Q:$Q,0)),"",INDEX('Výsledková listina'!$B:$B,MATCH(CONCATENATE(BE$2,$A24),'Výsledková listina'!$Q:$Q,0),1))</f>
      </c>
      <c r="BF24" s="4"/>
      <c r="BG24" s="43">
        <f t="shared" si="22"/>
      </c>
      <c r="BH24" s="56">
        <f t="shared" si="23"/>
      </c>
      <c r="BI24" s="59"/>
      <c r="BJ24" s="60">
        <f>IF(ISNA(MATCH(CONCATENATE(BJ$2,$A24),'Výsledková listina'!$Q:$Q,0)),"",INDEX('Výsledková listina'!$B:$B,MATCH(CONCATENATE(BJ$2,$A24),'Výsledková listina'!$Q:$Q,0),1))</f>
      </c>
      <c r="BK24" s="4"/>
      <c r="BL24" s="43">
        <f t="shared" si="24"/>
      </c>
      <c r="BM24" s="56">
        <f t="shared" si="25"/>
      </c>
      <c r="BN24" s="59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</row>
    <row r="25" spans="1:174" s="10" customFormat="1" ht="34.5" customHeight="1">
      <c r="A25" s="5">
        <v>22</v>
      </c>
      <c r="B25" s="60">
        <f>IF(ISNA(MATCH(CONCATENATE(B$2,$A25),'Výsledková listina'!$Q:$Q,0)),"",INDEX('Výsledková listina'!$B:$B,MATCH(CONCATENATE(B$2,$A25),'Výsledková listina'!$Q:$Q,0),1))</f>
      </c>
      <c r="C25" s="4"/>
      <c r="D25" s="43">
        <f t="shared" si="0"/>
      </c>
      <c r="E25" s="56">
        <f t="shared" si="1"/>
      </c>
      <c r="F25" s="59"/>
      <c r="G25" s="60">
        <f>IF(ISNA(MATCH(CONCATENATE(G$2,$A25),'Výsledková listina'!$Q:$Q,0)),"",INDEX('Výsledková listina'!$B:$B,MATCH(CONCATENATE(G$2,$A25),'Výsledková listina'!$Q:$Q,0),1))</f>
      </c>
      <c r="H25" s="4"/>
      <c r="I25" s="43">
        <f t="shared" si="2"/>
      </c>
      <c r="J25" s="56">
        <f t="shared" si="3"/>
      </c>
      <c r="K25" s="59"/>
      <c r="L25" s="60">
        <f>IF(ISNA(MATCH(CONCATENATE(L$2,$A25),'Výsledková listina'!$Q:$Q,0)),"",INDEX('Výsledková listina'!$B:$B,MATCH(CONCATENATE(L$2,$A25),'Výsledková listina'!$Q:$Q,0),1))</f>
      </c>
      <c r="M25" s="4"/>
      <c r="N25" s="43">
        <f t="shared" si="4"/>
      </c>
      <c r="O25" s="56">
        <f t="shared" si="5"/>
      </c>
      <c r="P25" s="59"/>
      <c r="Q25" s="60">
        <f>IF(ISNA(MATCH(CONCATENATE(Q$2,$A25),'Výsledková listina'!$Q:$Q,0)),"",INDEX('Výsledková listina'!$B:$B,MATCH(CONCATENATE(Q$2,$A25),'Výsledková listina'!$Q:$Q,0),1))</f>
      </c>
      <c r="R25" s="4"/>
      <c r="S25" s="43">
        <f t="shared" si="6"/>
      </c>
      <c r="T25" s="56">
        <f t="shared" si="7"/>
      </c>
      <c r="U25" s="59"/>
      <c r="V25" s="60">
        <f>IF(ISNA(MATCH(CONCATENATE(V$2,$A25),'Výsledková listina'!$Q:$Q,0)),"",INDEX('Výsledková listina'!$B:$B,MATCH(CONCATENATE(V$2,$A25),'Výsledková listina'!$Q:$Q,0),1))</f>
      </c>
      <c r="W25" s="4"/>
      <c r="X25" s="43">
        <f t="shared" si="8"/>
      </c>
      <c r="Y25" s="56">
        <f t="shared" si="9"/>
      </c>
      <c r="Z25" s="59"/>
      <c r="AA25" s="60">
        <f>IF(ISNA(MATCH(CONCATENATE(AA$2,$A25),'Výsledková listina'!$Q:$Q,0)),"",INDEX('Výsledková listina'!$B:$B,MATCH(CONCATENATE(AA$2,$A25),'Výsledková listina'!$Q:$Q,0),1))</f>
      </c>
      <c r="AB25" s="4"/>
      <c r="AC25" s="43">
        <f t="shared" si="10"/>
      </c>
      <c r="AD25" s="56">
        <f t="shared" si="11"/>
      </c>
      <c r="AE25" s="59"/>
      <c r="AF25" s="60">
        <f>IF(ISNA(MATCH(CONCATENATE(AF$2,$A25),'Výsledková listina'!$Q:$Q,0)),"",INDEX('Výsledková listina'!$B:$B,MATCH(CONCATENATE(AF$2,$A25),'Výsledková listina'!$Q:$Q,0),1))</f>
      </c>
      <c r="AG25" s="4"/>
      <c r="AH25" s="43">
        <f t="shared" si="12"/>
      </c>
      <c r="AI25" s="56">
        <f t="shared" si="13"/>
      </c>
      <c r="AJ25" s="59"/>
      <c r="AK25" s="60">
        <f>IF(ISNA(MATCH(CONCATENATE(AK$2,$A25),'Výsledková listina'!$Q:$Q,0)),"",INDEX('Výsledková listina'!$B:$B,MATCH(CONCATENATE(AK$2,$A25),'Výsledková listina'!$Q:$Q,0),1))</f>
      </c>
      <c r="AL25" s="4"/>
      <c r="AM25" s="43">
        <f t="shared" si="14"/>
      </c>
      <c r="AN25" s="56">
        <f t="shared" si="15"/>
      </c>
      <c r="AO25" s="59"/>
      <c r="AP25" s="60">
        <f>IF(ISNA(MATCH(CONCATENATE(AP$2,$A25),'Výsledková listina'!$Q:$Q,0)),"",INDEX('Výsledková listina'!$B:$B,MATCH(CONCATENATE(AP$2,$A25),'Výsledková listina'!$Q:$Q,0),1))</f>
      </c>
      <c r="AQ25" s="4"/>
      <c r="AR25" s="43">
        <f t="shared" si="16"/>
      </c>
      <c r="AS25" s="56">
        <f t="shared" si="17"/>
      </c>
      <c r="AT25" s="59"/>
      <c r="AU25" s="60">
        <f>IF(ISNA(MATCH(CONCATENATE(AU$2,$A25),'Výsledková listina'!$Q:$Q,0)),"",INDEX('Výsledková listina'!$B:$B,MATCH(CONCATENATE(AU$2,$A25),'Výsledková listina'!$Q:$Q,0),1))</f>
      </c>
      <c r="AV25" s="4"/>
      <c r="AW25" s="43">
        <f t="shared" si="18"/>
      </c>
      <c r="AX25" s="56">
        <f t="shared" si="19"/>
      </c>
      <c r="AY25" s="59"/>
      <c r="AZ25" s="60">
        <f>IF(ISNA(MATCH(CONCATENATE(AZ$2,$A25),'Výsledková listina'!$Q:$Q,0)),"",INDEX('Výsledková listina'!$B:$B,MATCH(CONCATENATE(AZ$2,$A25),'Výsledková listina'!$Q:$Q,0),1))</f>
      </c>
      <c r="BA25" s="4"/>
      <c r="BB25" s="43">
        <f t="shared" si="20"/>
      </c>
      <c r="BC25" s="56">
        <f t="shared" si="21"/>
      </c>
      <c r="BD25" s="59"/>
      <c r="BE25" s="60">
        <f>IF(ISNA(MATCH(CONCATENATE(BE$2,$A25),'Výsledková listina'!$Q:$Q,0)),"",INDEX('Výsledková listina'!$B:$B,MATCH(CONCATENATE(BE$2,$A25),'Výsledková listina'!$Q:$Q,0),1))</f>
      </c>
      <c r="BF25" s="4"/>
      <c r="BG25" s="43">
        <f t="shared" si="22"/>
      </c>
      <c r="BH25" s="56">
        <f t="shared" si="23"/>
      </c>
      <c r="BI25" s="59"/>
      <c r="BJ25" s="60">
        <f>IF(ISNA(MATCH(CONCATENATE(BJ$2,$A25),'Výsledková listina'!$Q:$Q,0)),"",INDEX('Výsledková listina'!$B:$B,MATCH(CONCATENATE(BJ$2,$A25),'Výsledková listina'!$Q:$Q,0),1))</f>
      </c>
      <c r="BK25" s="4"/>
      <c r="BL25" s="43">
        <f t="shared" si="24"/>
      </c>
      <c r="BM25" s="56">
        <f t="shared" si="25"/>
      </c>
      <c r="BN25" s="59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</row>
    <row r="26" spans="1:174" s="10" customFormat="1" ht="34.5" customHeight="1">
      <c r="A26" s="5">
        <v>23</v>
      </c>
      <c r="B26" s="60">
        <f>IF(ISNA(MATCH(CONCATENATE(B$2,$A26),'Výsledková listina'!$Q:$Q,0)),"",INDEX('Výsledková listina'!$B:$B,MATCH(CONCATENATE(B$2,$A26),'Výsledková listina'!$Q:$Q,0),1))</f>
      </c>
      <c r="C26" s="4"/>
      <c r="D26" s="43">
        <f t="shared" si="0"/>
      </c>
      <c r="E26" s="56">
        <f t="shared" si="1"/>
      </c>
      <c r="F26" s="59"/>
      <c r="G26" s="60">
        <f>IF(ISNA(MATCH(CONCATENATE(G$2,$A26),'Výsledková listina'!$Q:$Q,0)),"",INDEX('Výsledková listina'!$B:$B,MATCH(CONCATENATE(G$2,$A26),'Výsledková listina'!$Q:$Q,0),1))</f>
      </c>
      <c r="H26" s="4"/>
      <c r="I26" s="43">
        <f t="shared" si="2"/>
      </c>
      <c r="J26" s="56">
        <f t="shared" si="3"/>
      </c>
      <c r="K26" s="59"/>
      <c r="L26" s="60">
        <f>IF(ISNA(MATCH(CONCATENATE(L$2,$A26),'Výsledková listina'!$Q:$Q,0)),"",INDEX('Výsledková listina'!$B:$B,MATCH(CONCATENATE(L$2,$A26),'Výsledková listina'!$Q:$Q,0),1))</f>
      </c>
      <c r="M26" s="4"/>
      <c r="N26" s="43">
        <f t="shared" si="4"/>
      </c>
      <c r="O26" s="56">
        <f t="shared" si="5"/>
      </c>
      <c r="P26" s="59"/>
      <c r="Q26" s="60">
        <f>IF(ISNA(MATCH(CONCATENATE(Q$2,$A26),'Výsledková listina'!$Q:$Q,0)),"",INDEX('Výsledková listina'!$B:$B,MATCH(CONCATENATE(Q$2,$A26),'Výsledková listina'!$Q:$Q,0),1))</f>
      </c>
      <c r="R26" s="4"/>
      <c r="S26" s="43">
        <f t="shared" si="6"/>
      </c>
      <c r="T26" s="56">
        <f t="shared" si="7"/>
      </c>
      <c r="U26" s="59"/>
      <c r="V26" s="60">
        <f>IF(ISNA(MATCH(CONCATENATE(V$2,$A26),'Výsledková listina'!$Q:$Q,0)),"",INDEX('Výsledková listina'!$B:$B,MATCH(CONCATENATE(V$2,$A26),'Výsledková listina'!$Q:$Q,0),1))</f>
      </c>
      <c r="W26" s="4"/>
      <c r="X26" s="43">
        <f t="shared" si="8"/>
      </c>
      <c r="Y26" s="56">
        <f t="shared" si="9"/>
      </c>
      <c r="Z26" s="59"/>
      <c r="AA26" s="60">
        <f>IF(ISNA(MATCH(CONCATENATE(AA$2,$A26),'Výsledková listina'!$Q:$Q,0)),"",INDEX('Výsledková listina'!$B:$B,MATCH(CONCATENATE(AA$2,$A26),'Výsledková listina'!$Q:$Q,0),1))</f>
      </c>
      <c r="AB26" s="4"/>
      <c r="AC26" s="43">
        <f t="shared" si="10"/>
      </c>
      <c r="AD26" s="56">
        <f t="shared" si="11"/>
      </c>
      <c r="AE26" s="59"/>
      <c r="AF26" s="60">
        <f>IF(ISNA(MATCH(CONCATENATE(AF$2,$A26),'Výsledková listina'!$Q:$Q,0)),"",INDEX('Výsledková listina'!$B:$B,MATCH(CONCATENATE(AF$2,$A26),'Výsledková listina'!$Q:$Q,0),1))</f>
      </c>
      <c r="AG26" s="4"/>
      <c r="AH26" s="43">
        <f t="shared" si="12"/>
      </c>
      <c r="AI26" s="56">
        <f t="shared" si="13"/>
      </c>
      <c r="AJ26" s="59"/>
      <c r="AK26" s="60">
        <f>IF(ISNA(MATCH(CONCATENATE(AK$2,$A26),'Výsledková listina'!$Q:$Q,0)),"",INDEX('Výsledková listina'!$B:$B,MATCH(CONCATENATE(AK$2,$A26),'Výsledková listina'!$Q:$Q,0),1))</f>
      </c>
      <c r="AL26" s="4"/>
      <c r="AM26" s="43">
        <f t="shared" si="14"/>
      </c>
      <c r="AN26" s="56">
        <f t="shared" si="15"/>
      </c>
      <c r="AO26" s="59"/>
      <c r="AP26" s="60">
        <f>IF(ISNA(MATCH(CONCATENATE(AP$2,$A26),'Výsledková listina'!$Q:$Q,0)),"",INDEX('Výsledková listina'!$B:$B,MATCH(CONCATENATE(AP$2,$A26),'Výsledková listina'!$Q:$Q,0),1))</f>
      </c>
      <c r="AQ26" s="4"/>
      <c r="AR26" s="43">
        <f t="shared" si="16"/>
      </c>
      <c r="AS26" s="56">
        <f t="shared" si="17"/>
      </c>
      <c r="AT26" s="59"/>
      <c r="AU26" s="60">
        <f>IF(ISNA(MATCH(CONCATENATE(AU$2,$A26),'Výsledková listina'!$Q:$Q,0)),"",INDEX('Výsledková listina'!$B:$B,MATCH(CONCATENATE(AU$2,$A26),'Výsledková listina'!$Q:$Q,0),1))</f>
      </c>
      <c r="AV26" s="4"/>
      <c r="AW26" s="43">
        <f t="shared" si="18"/>
      </c>
      <c r="AX26" s="56">
        <f t="shared" si="19"/>
      </c>
      <c r="AY26" s="59"/>
      <c r="AZ26" s="60">
        <f>IF(ISNA(MATCH(CONCATENATE(AZ$2,$A26),'Výsledková listina'!$Q:$Q,0)),"",INDEX('Výsledková listina'!$B:$B,MATCH(CONCATENATE(AZ$2,$A26),'Výsledková listina'!$Q:$Q,0),1))</f>
      </c>
      <c r="BA26" s="4"/>
      <c r="BB26" s="43">
        <f t="shared" si="20"/>
      </c>
      <c r="BC26" s="56">
        <f t="shared" si="21"/>
      </c>
      <c r="BD26" s="59"/>
      <c r="BE26" s="60">
        <f>IF(ISNA(MATCH(CONCATENATE(BE$2,$A26),'Výsledková listina'!$Q:$Q,0)),"",INDEX('Výsledková listina'!$B:$B,MATCH(CONCATENATE(BE$2,$A26),'Výsledková listina'!$Q:$Q,0),1))</f>
      </c>
      <c r="BF26" s="4"/>
      <c r="BG26" s="43">
        <f t="shared" si="22"/>
      </c>
      <c r="BH26" s="56">
        <f t="shared" si="23"/>
      </c>
      <c r="BI26" s="59"/>
      <c r="BJ26" s="60">
        <f>IF(ISNA(MATCH(CONCATENATE(BJ$2,$A26),'Výsledková listina'!$Q:$Q,0)),"",INDEX('Výsledková listina'!$B:$B,MATCH(CONCATENATE(BJ$2,$A26),'Výsledková listina'!$Q:$Q,0),1))</f>
      </c>
      <c r="BK26" s="4"/>
      <c r="BL26" s="43">
        <f t="shared" si="24"/>
      </c>
      <c r="BM26" s="56">
        <f t="shared" si="25"/>
      </c>
      <c r="BN26" s="59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</row>
    <row r="27" spans="1:174" s="10" customFormat="1" ht="34.5" customHeight="1">
      <c r="A27" s="5">
        <v>24</v>
      </c>
      <c r="B27" s="60">
        <f>IF(ISNA(MATCH(CONCATENATE(B$2,$A27),'Výsledková listina'!$Q:$Q,0)),"",INDEX('Výsledková listina'!$B:$B,MATCH(CONCATENATE(B$2,$A27),'Výsledková listina'!$Q:$Q,0),1))</f>
      </c>
      <c r="C27" s="4"/>
      <c r="D27" s="43">
        <f t="shared" si="0"/>
      </c>
      <c r="E27" s="56">
        <f t="shared" si="1"/>
      </c>
      <c r="F27" s="59"/>
      <c r="G27" s="60">
        <f>IF(ISNA(MATCH(CONCATENATE(G$2,$A27),'Výsledková listina'!$Q:$Q,0)),"",INDEX('Výsledková listina'!$B:$B,MATCH(CONCATENATE(G$2,$A27),'Výsledková listina'!$Q:$Q,0),1))</f>
      </c>
      <c r="H27" s="4"/>
      <c r="I27" s="43">
        <f t="shared" si="2"/>
      </c>
      <c r="J27" s="56">
        <f t="shared" si="3"/>
      </c>
      <c r="K27" s="59"/>
      <c r="L27" s="60">
        <f>IF(ISNA(MATCH(CONCATENATE(L$2,$A27),'Výsledková listina'!$Q:$Q,0)),"",INDEX('Výsledková listina'!$B:$B,MATCH(CONCATENATE(L$2,$A27),'Výsledková listina'!$Q:$Q,0),1))</f>
      </c>
      <c r="M27" s="4"/>
      <c r="N27" s="43">
        <f t="shared" si="4"/>
      </c>
      <c r="O27" s="56">
        <f t="shared" si="5"/>
      </c>
      <c r="P27" s="59"/>
      <c r="Q27" s="60">
        <f>IF(ISNA(MATCH(CONCATENATE(Q$2,$A27),'Výsledková listina'!$Q:$Q,0)),"",INDEX('Výsledková listina'!$B:$B,MATCH(CONCATENATE(Q$2,$A27),'Výsledková listina'!$Q:$Q,0),1))</f>
      </c>
      <c r="R27" s="4"/>
      <c r="S27" s="43">
        <f t="shared" si="6"/>
      </c>
      <c r="T27" s="56">
        <f t="shared" si="7"/>
      </c>
      <c r="U27" s="59"/>
      <c r="V27" s="60">
        <f>IF(ISNA(MATCH(CONCATENATE(V$2,$A27),'Výsledková listina'!$Q:$Q,0)),"",INDEX('Výsledková listina'!$B:$B,MATCH(CONCATENATE(V$2,$A27),'Výsledková listina'!$Q:$Q,0),1))</f>
      </c>
      <c r="W27" s="4"/>
      <c r="X27" s="43">
        <f t="shared" si="8"/>
      </c>
      <c r="Y27" s="56">
        <f t="shared" si="9"/>
      </c>
      <c r="Z27" s="59"/>
      <c r="AA27" s="60">
        <f>IF(ISNA(MATCH(CONCATENATE(AA$2,$A27),'Výsledková listina'!$Q:$Q,0)),"",INDEX('Výsledková listina'!$B:$B,MATCH(CONCATENATE(AA$2,$A27),'Výsledková listina'!$Q:$Q,0),1))</f>
      </c>
      <c r="AB27" s="4"/>
      <c r="AC27" s="43">
        <f t="shared" si="10"/>
      </c>
      <c r="AD27" s="56">
        <f t="shared" si="11"/>
      </c>
      <c r="AE27" s="59"/>
      <c r="AF27" s="60">
        <f>IF(ISNA(MATCH(CONCATENATE(AF$2,$A27),'Výsledková listina'!$Q:$Q,0)),"",INDEX('Výsledková listina'!$B:$B,MATCH(CONCATENATE(AF$2,$A27),'Výsledková listina'!$Q:$Q,0),1))</f>
      </c>
      <c r="AG27" s="4"/>
      <c r="AH27" s="43">
        <f t="shared" si="12"/>
      </c>
      <c r="AI27" s="56">
        <f t="shared" si="13"/>
      </c>
      <c r="AJ27" s="59"/>
      <c r="AK27" s="60">
        <f>IF(ISNA(MATCH(CONCATENATE(AK$2,$A27),'Výsledková listina'!$Q:$Q,0)),"",INDEX('Výsledková listina'!$B:$B,MATCH(CONCATENATE(AK$2,$A27),'Výsledková listina'!$Q:$Q,0),1))</f>
      </c>
      <c r="AL27" s="4"/>
      <c r="AM27" s="43">
        <f t="shared" si="14"/>
      </c>
      <c r="AN27" s="56">
        <f t="shared" si="15"/>
      </c>
      <c r="AO27" s="59"/>
      <c r="AP27" s="60">
        <f>IF(ISNA(MATCH(CONCATENATE(AP$2,$A27),'Výsledková listina'!$Q:$Q,0)),"",INDEX('Výsledková listina'!$B:$B,MATCH(CONCATENATE(AP$2,$A27),'Výsledková listina'!$Q:$Q,0),1))</f>
      </c>
      <c r="AQ27" s="4"/>
      <c r="AR27" s="43">
        <f t="shared" si="16"/>
      </c>
      <c r="AS27" s="56">
        <f t="shared" si="17"/>
      </c>
      <c r="AT27" s="59"/>
      <c r="AU27" s="60">
        <f>IF(ISNA(MATCH(CONCATENATE(AU$2,$A27),'Výsledková listina'!$Q:$Q,0)),"",INDEX('Výsledková listina'!$B:$B,MATCH(CONCATENATE(AU$2,$A27),'Výsledková listina'!$Q:$Q,0),1))</f>
      </c>
      <c r="AV27" s="4"/>
      <c r="AW27" s="43">
        <f t="shared" si="18"/>
      </c>
      <c r="AX27" s="56">
        <f t="shared" si="19"/>
      </c>
      <c r="AY27" s="59"/>
      <c r="AZ27" s="60">
        <f>IF(ISNA(MATCH(CONCATENATE(AZ$2,$A27),'Výsledková listina'!$Q:$Q,0)),"",INDEX('Výsledková listina'!$B:$B,MATCH(CONCATENATE(AZ$2,$A27),'Výsledková listina'!$Q:$Q,0),1))</f>
      </c>
      <c r="BA27" s="4"/>
      <c r="BB27" s="43">
        <f t="shared" si="20"/>
      </c>
      <c r="BC27" s="56">
        <f t="shared" si="21"/>
      </c>
      <c r="BD27" s="59"/>
      <c r="BE27" s="60">
        <f>IF(ISNA(MATCH(CONCATENATE(BE$2,$A27),'Výsledková listina'!$Q:$Q,0)),"",INDEX('Výsledková listina'!$B:$B,MATCH(CONCATENATE(BE$2,$A27),'Výsledková listina'!$Q:$Q,0),1))</f>
      </c>
      <c r="BF27" s="4"/>
      <c r="BG27" s="43">
        <f t="shared" si="22"/>
      </c>
      <c r="BH27" s="56">
        <f t="shared" si="23"/>
      </c>
      <c r="BI27" s="59"/>
      <c r="BJ27" s="60">
        <f>IF(ISNA(MATCH(CONCATENATE(BJ$2,$A27),'Výsledková listina'!$Q:$Q,0)),"",INDEX('Výsledková listina'!$B:$B,MATCH(CONCATENATE(BJ$2,$A27),'Výsledková listina'!$Q:$Q,0),1))</f>
      </c>
      <c r="BK27" s="4"/>
      <c r="BL27" s="43">
        <f t="shared" si="24"/>
      </c>
      <c r="BM27" s="56">
        <f t="shared" si="25"/>
      </c>
      <c r="BN27" s="59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</row>
    <row r="28" spans="1:174" s="10" customFormat="1" ht="34.5" customHeight="1" thickBot="1">
      <c r="A28" s="6">
        <v>25</v>
      </c>
      <c r="B28" s="61">
        <f>IF(ISNA(MATCH(CONCATENATE(B$2,$A28),'Výsledková listina'!$Q:$Q,0)),"",INDEX('Výsledková listina'!$B:$B,MATCH(CONCATENATE(B$2,$A28),'Výsledková listina'!$Q:$Q,0),1))</f>
      </c>
      <c r="C28" s="7"/>
      <c r="D28" s="44">
        <f t="shared" si="0"/>
      </c>
      <c r="E28" s="56">
        <f t="shared" si="1"/>
      </c>
      <c r="F28" s="63"/>
      <c r="G28" s="61">
        <f>IF(ISNA(MATCH(CONCATENATE(G$2,$A28),'Výsledková listina'!$Q:$Q,0)),"",INDEX('Výsledková listina'!$B:$B,MATCH(CONCATENATE(G$2,$A28),'Výsledková listina'!$Q:$Q,0),1))</f>
      </c>
      <c r="H28" s="7"/>
      <c r="I28" s="44">
        <f t="shared" si="2"/>
      </c>
      <c r="J28" s="56">
        <f t="shared" si="3"/>
      </c>
      <c r="K28" s="63"/>
      <c r="L28" s="61">
        <f>IF(ISNA(MATCH(CONCATENATE(L$2,$A28),'Výsledková listina'!$Q:$Q,0)),"",INDEX('Výsledková listina'!$B:$B,MATCH(CONCATENATE(L$2,$A28),'Výsledková listina'!$Q:$Q,0),1))</f>
      </c>
      <c r="M28" s="7"/>
      <c r="N28" s="44">
        <f t="shared" si="4"/>
      </c>
      <c r="O28" s="56">
        <f t="shared" si="5"/>
      </c>
      <c r="P28" s="63"/>
      <c r="Q28" s="61">
        <f>IF(ISNA(MATCH(CONCATENATE(Q$2,$A28),'Výsledková listina'!$Q:$Q,0)),"",INDEX('Výsledková listina'!$B:$B,MATCH(CONCATENATE(Q$2,$A28),'Výsledková listina'!$Q:$Q,0),1))</f>
      </c>
      <c r="R28" s="7"/>
      <c r="S28" s="44">
        <f t="shared" si="6"/>
      </c>
      <c r="T28" s="62">
        <f t="shared" si="7"/>
      </c>
      <c r="U28" s="63"/>
      <c r="V28" s="61">
        <f>IF(ISNA(MATCH(CONCATENATE(V$2,$A28),'Výsledková listina'!$Q:$Q,0)),"",INDEX('Výsledková listina'!$B:$B,MATCH(CONCATENATE(V$2,$A28),'Výsledková listina'!$Q:$Q,0),1))</f>
      </c>
      <c r="W28" s="7"/>
      <c r="X28" s="44">
        <f t="shared" si="8"/>
      </c>
      <c r="Y28" s="62">
        <f t="shared" si="9"/>
      </c>
      <c r="Z28" s="63"/>
      <c r="AA28" s="61">
        <f>IF(ISNA(MATCH(CONCATENATE(AA$2,$A28),'Výsledková listina'!$Q:$Q,0)),"",INDEX('Výsledková listina'!$B:$B,MATCH(CONCATENATE(AA$2,$A28),'Výsledková listina'!$Q:$Q,0),1))</f>
      </c>
      <c r="AB28" s="7"/>
      <c r="AC28" s="44">
        <f t="shared" si="10"/>
      </c>
      <c r="AD28" s="62">
        <f t="shared" si="11"/>
      </c>
      <c r="AE28" s="63"/>
      <c r="AF28" s="61">
        <f>IF(ISNA(MATCH(CONCATENATE(AF$2,$A28),'Výsledková listina'!$Q:$Q,0)),"",INDEX('Výsledková listina'!$B:$B,MATCH(CONCATENATE(AF$2,$A28),'Výsledková listina'!$Q:$Q,0),1))</f>
      </c>
      <c r="AG28" s="7"/>
      <c r="AH28" s="44">
        <f t="shared" si="12"/>
      </c>
      <c r="AI28" s="62">
        <f t="shared" si="13"/>
      </c>
      <c r="AJ28" s="63"/>
      <c r="AK28" s="61">
        <f>IF(ISNA(MATCH(CONCATENATE(AK$2,$A28),'Výsledková listina'!$Q:$Q,0)),"",INDEX('Výsledková listina'!$B:$B,MATCH(CONCATENATE(AK$2,$A28),'Výsledková listina'!$Q:$Q,0),1))</f>
      </c>
      <c r="AL28" s="7"/>
      <c r="AM28" s="44">
        <f t="shared" si="14"/>
      </c>
      <c r="AN28" s="62">
        <f t="shared" si="15"/>
      </c>
      <c r="AO28" s="63"/>
      <c r="AP28" s="61">
        <f>IF(ISNA(MATCH(CONCATENATE(AP$2,$A28),'Výsledková listina'!$Q:$Q,0)),"",INDEX('Výsledková listina'!$B:$B,MATCH(CONCATENATE(AP$2,$A28),'Výsledková listina'!$Q:$Q,0),1))</f>
      </c>
      <c r="AQ28" s="7"/>
      <c r="AR28" s="44">
        <f t="shared" si="16"/>
      </c>
      <c r="AS28" s="62">
        <f t="shared" si="17"/>
      </c>
      <c r="AT28" s="63"/>
      <c r="AU28" s="61">
        <f>IF(ISNA(MATCH(CONCATENATE(AU$2,$A28),'Výsledková listina'!$Q:$Q,0)),"",INDEX('Výsledková listina'!$B:$B,MATCH(CONCATENATE(AU$2,$A28),'Výsledková listina'!$Q:$Q,0),1))</f>
      </c>
      <c r="AV28" s="7"/>
      <c r="AW28" s="44">
        <f t="shared" si="18"/>
      </c>
      <c r="AX28" s="62">
        <f t="shared" si="19"/>
      </c>
      <c r="AY28" s="63"/>
      <c r="AZ28" s="61">
        <f>IF(ISNA(MATCH(CONCATENATE(AZ$2,$A28),'Výsledková listina'!$Q:$Q,0)),"",INDEX('Výsledková listina'!$B:$B,MATCH(CONCATENATE(AZ$2,$A28),'Výsledková listina'!$Q:$Q,0),1))</f>
      </c>
      <c r="BA28" s="7"/>
      <c r="BB28" s="44">
        <f t="shared" si="20"/>
      </c>
      <c r="BC28" s="62">
        <f t="shared" si="21"/>
      </c>
      <c r="BD28" s="63"/>
      <c r="BE28" s="61">
        <f>IF(ISNA(MATCH(CONCATENATE(BE$2,$A28),'Výsledková listina'!$Q:$Q,0)),"",INDEX('Výsledková listina'!$B:$B,MATCH(CONCATENATE(BE$2,$A28),'Výsledková listina'!$Q:$Q,0),1))</f>
      </c>
      <c r="BF28" s="7"/>
      <c r="BG28" s="44">
        <f t="shared" si="22"/>
      </c>
      <c r="BH28" s="62">
        <f t="shared" si="23"/>
      </c>
      <c r="BI28" s="63"/>
      <c r="BJ28" s="61">
        <f>IF(ISNA(MATCH(CONCATENATE(BJ$2,$A28),'Výsledková listina'!$Q:$Q,0)),"",INDEX('Výsledková listina'!$B:$B,MATCH(CONCATENATE(BJ$2,$A28),'Výsledková listina'!$Q:$Q,0),1))</f>
      </c>
      <c r="BK28" s="7"/>
      <c r="BL28" s="44">
        <f t="shared" si="24"/>
      </c>
      <c r="BM28" s="62">
        <f t="shared" si="25"/>
      </c>
      <c r="BN28" s="63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BJ1:BN1"/>
    <mergeCell ref="BE2:BI2"/>
    <mergeCell ref="BJ2:BN2"/>
    <mergeCell ref="AF2:AJ2"/>
    <mergeCell ref="AK2:AO2"/>
    <mergeCell ref="AP2:AT2"/>
    <mergeCell ref="AK1:AO1"/>
    <mergeCell ref="AU1:AY1"/>
    <mergeCell ref="AZ1:BD1"/>
    <mergeCell ref="AU2:AY2"/>
    <mergeCell ref="AZ2:BD2"/>
    <mergeCell ref="BE1:BI1"/>
    <mergeCell ref="AP1:AT1"/>
    <mergeCell ref="AF1:AJ1"/>
    <mergeCell ref="A1:A3"/>
    <mergeCell ref="B1:F1"/>
    <mergeCell ref="B2:F2"/>
    <mergeCell ref="V1:Z1"/>
    <mergeCell ref="AA1:AE1"/>
    <mergeCell ref="V2:Z2"/>
    <mergeCell ref="G1:K1"/>
    <mergeCell ref="L1:P1"/>
    <mergeCell ref="Q1:U1"/>
    <mergeCell ref="G2:K2"/>
    <mergeCell ref="L2:P2"/>
    <mergeCell ref="Q2:U2"/>
    <mergeCell ref="AA2:AE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17" man="1"/>
    <brk id="11" max="17" man="1"/>
    <brk id="16" max="17" man="1"/>
    <brk id="21" max="17" man="1"/>
    <brk id="26" max="17" man="1"/>
    <brk id="31" max="65535" man="1"/>
    <brk id="36" max="11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80" zoomScaleNormal="50" zoomScaleSheetLayoutView="8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9" sqref="M9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0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6" t="s">
        <v>13</v>
      </c>
      <c r="B1" s="219" t="s">
        <v>29</v>
      </c>
      <c r="C1" s="220"/>
      <c r="D1" s="220"/>
      <c r="E1" s="220"/>
      <c r="F1" s="221"/>
      <c r="G1" s="219" t="s">
        <v>29</v>
      </c>
      <c r="H1" s="220"/>
      <c r="I1" s="220"/>
      <c r="J1" s="220"/>
      <c r="K1" s="221"/>
      <c r="L1" s="219" t="s">
        <v>29</v>
      </c>
      <c r="M1" s="220"/>
      <c r="N1" s="220"/>
      <c r="O1" s="220"/>
      <c r="P1" s="221"/>
      <c r="Q1" s="219" t="s">
        <v>29</v>
      </c>
      <c r="R1" s="220"/>
      <c r="S1" s="220"/>
      <c r="T1" s="220"/>
      <c r="U1" s="221"/>
      <c r="V1" s="219" t="s">
        <v>29</v>
      </c>
      <c r="W1" s="220"/>
      <c r="X1" s="220"/>
      <c r="Y1" s="220"/>
      <c r="Z1" s="221"/>
      <c r="AA1" s="219" t="s">
        <v>29</v>
      </c>
      <c r="AB1" s="220"/>
      <c r="AC1" s="220"/>
      <c r="AD1" s="220"/>
      <c r="AE1" s="221"/>
      <c r="AF1" s="219" t="s">
        <v>29</v>
      </c>
      <c r="AG1" s="220"/>
      <c r="AH1" s="220"/>
      <c r="AI1" s="220"/>
      <c r="AJ1" s="221"/>
      <c r="AK1" s="219" t="s">
        <v>29</v>
      </c>
      <c r="AL1" s="220"/>
      <c r="AM1" s="220"/>
      <c r="AN1" s="220"/>
      <c r="AO1" s="221"/>
      <c r="AP1" s="219" t="s">
        <v>29</v>
      </c>
      <c r="AQ1" s="220"/>
      <c r="AR1" s="220"/>
      <c r="AS1" s="220"/>
      <c r="AT1" s="221"/>
      <c r="AU1" s="219" t="s">
        <v>29</v>
      </c>
      <c r="AV1" s="220"/>
      <c r="AW1" s="220"/>
      <c r="AX1" s="220"/>
      <c r="AY1" s="221"/>
      <c r="AZ1" s="219" t="s">
        <v>29</v>
      </c>
      <c r="BA1" s="220"/>
      <c r="BB1" s="220"/>
      <c r="BC1" s="220"/>
      <c r="BD1" s="221"/>
      <c r="BE1" s="219" t="s">
        <v>29</v>
      </c>
      <c r="BF1" s="220"/>
      <c r="BG1" s="220"/>
      <c r="BH1" s="220"/>
      <c r="BI1" s="221"/>
      <c r="BJ1" s="219" t="s">
        <v>29</v>
      </c>
      <c r="BK1" s="220"/>
      <c r="BL1" s="220"/>
      <c r="BM1" s="220"/>
      <c r="BN1" s="221"/>
    </row>
    <row r="2" spans="1:137" s="8" customFormat="1" ht="16.5" customHeight="1" thickBot="1">
      <c r="A2" s="217"/>
      <c r="B2" s="225" t="str">
        <f>'1. závod'!B2:E2</f>
        <v>A</v>
      </c>
      <c r="C2" s="226"/>
      <c r="D2" s="226"/>
      <c r="E2" s="226"/>
      <c r="F2" s="227"/>
      <c r="G2" s="225" t="str">
        <f>IF(ISBLANK('Základní list'!$A12),"",'Základní list'!$A12)</f>
        <v>B</v>
      </c>
      <c r="H2" s="226"/>
      <c r="I2" s="226"/>
      <c r="J2" s="226"/>
      <c r="K2" s="227"/>
      <c r="L2" s="225" t="str">
        <f>IF(ISBLANK('Základní list'!$A13),"",'Základní list'!$A13)</f>
        <v>C</v>
      </c>
      <c r="M2" s="226"/>
      <c r="N2" s="226"/>
      <c r="O2" s="226"/>
      <c r="P2" s="227"/>
      <c r="Q2" s="225" t="str">
        <f>IF(ISBLANK('Základní list'!$A14),"",'Základní list'!$A14)</f>
        <v>D</v>
      </c>
      <c r="R2" s="226"/>
      <c r="S2" s="226"/>
      <c r="T2" s="226"/>
      <c r="U2" s="227"/>
      <c r="V2" s="225" t="str">
        <f>IF(ISBLANK('Základní list'!$A15),"",'Základní list'!$A15)</f>
        <v>E</v>
      </c>
      <c r="W2" s="226"/>
      <c r="X2" s="226"/>
      <c r="Y2" s="226"/>
      <c r="Z2" s="227"/>
      <c r="AA2" s="225" t="str">
        <f>IF(ISBLANK('Základní list'!$A16),"",'Základní list'!$A16)</f>
        <v>F</v>
      </c>
      <c r="AB2" s="226"/>
      <c r="AC2" s="226"/>
      <c r="AD2" s="226"/>
      <c r="AE2" s="227"/>
      <c r="AF2" s="225" t="str">
        <f>IF(ISBLANK('Základní list'!$A17),"",'Základní list'!$A17)</f>
        <v>G</v>
      </c>
      <c r="AG2" s="226"/>
      <c r="AH2" s="226"/>
      <c r="AI2" s="226"/>
      <c r="AJ2" s="227"/>
      <c r="AK2" s="225" t="str">
        <f>IF(ISBLANK('Základní list'!$A18),"",'Základní list'!$A18)</f>
        <v>H</v>
      </c>
      <c r="AL2" s="226"/>
      <c r="AM2" s="226"/>
      <c r="AN2" s="226"/>
      <c r="AO2" s="227"/>
      <c r="AP2" s="225" t="str">
        <f>IF(ISBLANK('Základní list'!$A19),"",'Základní list'!$A19)</f>
        <v>I</v>
      </c>
      <c r="AQ2" s="226"/>
      <c r="AR2" s="226"/>
      <c r="AS2" s="226"/>
      <c r="AT2" s="227"/>
      <c r="AU2" s="225" t="str">
        <f>IF(ISBLANK('Základní list'!$A20),"",'Základní list'!$A20)</f>
        <v>J</v>
      </c>
      <c r="AV2" s="226"/>
      <c r="AW2" s="226"/>
      <c r="AX2" s="226"/>
      <c r="AY2" s="227"/>
      <c r="AZ2" s="225" t="str">
        <f>IF(ISBLANK('Základní list'!$A21),"",'Základní list'!$A21)</f>
        <v>K</v>
      </c>
      <c r="BA2" s="226"/>
      <c r="BB2" s="226"/>
      <c r="BC2" s="226"/>
      <c r="BD2" s="227"/>
      <c r="BE2" s="225" t="str">
        <f>IF(ISBLANK('Základní list'!$A22),"",'Základní list'!$A22)</f>
        <v>L</v>
      </c>
      <c r="BF2" s="226"/>
      <c r="BG2" s="226"/>
      <c r="BH2" s="226"/>
      <c r="BI2" s="227"/>
      <c r="BJ2" s="225" t="str">
        <f>IF(ISBLANK('Základní list'!$A23),"",'Základní list'!$A23)</f>
        <v>M</v>
      </c>
      <c r="BK2" s="226"/>
      <c r="BL2" s="226"/>
      <c r="BM2" s="226"/>
      <c r="BN2" s="227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</row>
    <row r="3" spans="1:137" s="9" customFormat="1" ht="25.5" customHeight="1" thickBot="1">
      <c r="A3" s="218"/>
      <c r="B3" s="1" t="s">
        <v>14</v>
      </c>
      <c r="C3" s="2" t="s">
        <v>15</v>
      </c>
      <c r="D3" s="42" t="s">
        <v>28</v>
      </c>
      <c r="E3" s="55" t="s">
        <v>16</v>
      </c>
      <c r="F3" s="78" t="s">
        <v>55</v>
      </c>
      <c r="G3" s="1" t="s">
        <v>14</v>
      </c>
      <c r="H3" s="2" t="s">
        <v>15</v>
      </c>
      <c r="I3" s="42" t="s">
        <v>28</v>
      </c>
      <c r="J3" s="55" t="s">
        <v>16</v>
      </c>
      <c r="K3" s="78" t="s">
        <v>55</v>
      </c>
      <c r="L3" s="1" t="s">
        <v>14</v>
      </c>
      <c r="M3" s="2" t="s">
        <v>15</v>
      </c>
      <c r="N3" s="42" t="s">
        <v>28</v>
      </c>
      <c r="O3" s="55" t="s">
        <v>16</v>
      </c>
      <c r="P3" s="78" t="s">
        <v>55</v>
      </c>
      <c r="Q3" s="1" t="s">
        <v>14</v>
      </c>
      <c r="R3" s="2" t="s">
        <v>15</v>
      </c>
      <c r="S3" s="42" t="s">
        <v>28</v>
      </c>
      <c r="T3" s="55" t="s">
        <v>16</v>
      </c>
      <c r="U3" s="78" t="s">
        <v>55</v>
      </c>
      <c r="V3" s="1" t="s">
        <v>14</v>
      </c>
      <c r="W3" s="2" t="s">
        <v>15</v>
      </c>
      <c r="X3" s="42" t="s">
        <v>28</v>
      </c>
      <c r="Y3" s="55" t="s">
        <v>16</v>
      </c>
      <c r="Z3" s="78" t="s">
        <v>55</v>
      </c>
      <c r="AA3" s="1" t="s">
        <v>14</v>
      </c>
      <c r="AB3" s="2" t="s">
        <v>15</v>
      </c>
      <c r="AC3" s="42" t="s">
        <v>28</v>
      </c>
      <c r="AD3" s="55" t="s">
        <v>16</v>
      </c>
      <c r="AE3" s="78" t="s">
        <v>55</v>
      </c>
      <c r="AF3" s="1" t="s">
        <v>14</v>
      </c>
      <c r="AG3" s="2" t="s">
        <v>15</v>
      </c>
      <c r="AH3" s="42" t="s">
        <v>28</v>
      </c>
      <c r="AI3" s="55" t="s">
        <v>16</v>
      </c>
      <c r="AJ3" s="78" t="s">
        <v>55</v>
      </c>
      <c r="AK3" s="1" t="s">
        <v>14</v>
      </c>
      <c r="AL3" s="2" t="s">
        <v>15</v>
      </c>
      <c r="AM3" s="42" t="s">
        <v>28</v>
      </c>
      <c r="AN3" s="55" t="s">
        <v>16</v>
      </c>
      <c r="AO3" s="78" t="s">
        <v>55</v>
      </c>
      <c r="AP3" s="1" t="s">
        <v>14</v>
      </c>
      <c r="AQ3" s="2" t="s">
        <v>15</v>
      </c>
      <c r="AR3" s="42" t="s">
        <v>28</v>
      </c>
      <c r="AS3" s="55" t="s">
        <v>16</v>
      </c>
      <c r="AT3" s="78" t="s">
        <v>55</v>
      </c>
      <c r="AU3" s="1" t="s">
        <v>14</v>
      </c>
      <c r="AV3" s="2" t="s">
        <v>15</v>
      </c>
      <c r="AW3" s="42" t="s">
        <v>28</v>
      </c>
      <c r="AX3" s="55" t="s">
        <v>16</v>
      </c>
      <c r="AY3" s="78" t="s">
        <v>55</v>
      </c>
      <c r="AZ3" s="1" t="s">
        <v>14</v>
      </c>
      <c r="BA3" s="2" t="s">
        <v>15</v>
      </c>
      <c r="BB3" s="42" t="s">
        <v>28</v>
      </c>
      <c r="BC3" s="55" t="s">
        <v>16</v>
      </c>
      <c r="BD3" s="78" t="s">
        <v>55</v>
      </c>
      <c r="BE3" s="1" t="s">
        <v>14</v>
      </c>
      <c r="BF3" s="2" t="s">
        <v>15</v>
      </c>
      <c r="BG3" s="42" t="s">
        <v>28</v>
      </c>
      <c r="BH3" s="55" t="s">
        <v>16</v>
      </c>
      <c r="BI3" s="78" t="s">
        <v>55</v>
      </c>
      <c r="BJ3" s="1" t="s">
        <v>14</v>
      </c>
      <c r="BK3" s="2" t="s">
        <v>15</v>
      </c>
      <c r="BL3" s="42" t="s">
        <v>28</v>
      </c>
      <c r="BM3" s="55" t="s">
        <v>16</v>
      </c>
      <c r="BN3" s="78" t="s">
        <v>55</v>
      </c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</row>
    <row r="4" spans="1:137" s="10" customFormat="1" ht="34.5" customHeight="1">
      <c r="A4" s="3">
        <v>1</v>
      </c>
      <c r="B4" s="60" t="str">
        <f>IF(ISNA(MATCH(CONCATENATE(B$2,$A4),'Výsledková listina'!$R:$R,0)),"",INDEX('Výsledková listina'!$B:$B,MATCH(CONCATENATE(B$2,$A4),'Výsledková listina'!$R:$R,0),1))</f>
        <v>Meisner Jakub</v>
      </c>
      <c r="C4" s="4">
        <v>1610</v>
      </c>
      <c r="D4" s="43">
        <f aca="true" t="shared" si="0" ref="D4:D27">IF(C4="","",RANK(C4,C$1:C$65536,0))</f>
        <v>13</v>
      </c>
      <c r="E4" s="79">
        <f aca="true" t="shared" si="1" ref="E4:E27">IF(C4="","",((RANK(C4,C$1:C$65536,0))+(FREQUENCY(D$1:D$65536,D4)))/2)</f>
        <v>13</v>
      </c>
      <c r="F4" s="64"/>
      <c r="G4" s="60" t="str">
        <f>IF(ISNA(MATCH(CONCATENATE(G$2,$A4),'Výsledková listina'!$R:$R,0)),"",INDEX('Výsledková listina'!$B:$B,MATCH(CONCATENATE(G$2,$A4),'Výsledková listina'!$R:$R,0),1))</f>
        <v>Sičák Pavel</v>
      </c>
      <c r="H4" s="4">
        <v>8690</v>
      </c>
      <c r="I4" s="43">
        <f aca="true" t="shared" si="2" ref="I4:I27">IF(H4="","",RANK(H4,H$1:H$65536,0))</f>
        <v>2</v>
      </c>
      <c r="J4" s="79">
        <f aca="true" t="shared" si="3" ref="J4:J27">IF(H4="","",((RANK(H4,H$1:H$65536,0))+(FREQUENCY(I$1:I$65536,I4)))/2)</f>
        <v>2</v>
      </c>
      <c r="K4" s="64"/>
      <c r="L4" s="60" t="str">
        <f>IF(ISNA(MATCH(CONCATENATE(L$2,$A4),'Výsledková listina'!$R:$R,0)),"",INDEX('Výsledková listina'!$B:$B,MATCH(CONCATENATE(L$2,$A4),'Výsledková listina'!$R:$R,0),1))</f>
        <v>Černý Tomáš st</v>
      </c>
      <c r="M4" s="4">
        <v>3680</v>
      </c>
      <c r="N4" s="43">
        <f aca="true" t="shared" si="4" ref="N4:N27">IF(M4="","",RANK(M4,M$1:M$65536,0))</f>
        <v>10</v>
      </c>
      <c r="O4" s="79">
        <f aca="true" t="shared" si="5" ref="O4:O27">IF(M4="","",((RANK(M4,M$1:M$65536,0))+(FREQUENCY(N$1:N$65536,N4)))/2)</f>
        <v>10</v>
      </c>
      <c r="P4" s="64"/>
      <c r="Q4" s="60" t="str">
        <f>IF(ISNA(MATCH(CONCATENATE(Q$2,$A4),'Výsledková listina'!$R:$R,0)),"",INDEX('Výsledková listina'!$B:$B,MATCH(CONCATENATE(Q$2,$A4),'Výsledková listina'!$R:$R,0),1))</f>
        <v>Holčák Radak</v>
      </c>
      <c r="R4" s="4">
        <v>8200</v>
      </c>
      <c r="S4" s="43">
        <f aca="true" t="shared" si="6" ref="S4:S27">IF(R4="","",RANK(R4,R$1:R$65536,0))</f>
        <v>3</v>
      </c>
      <c r="T4" s="79">
        <f aca="true" t="shared" si="7" ref="T4:T27">IF(R4="","",((RANK(R4,R$1:R$65536,0))+(FREQUENCY(S$1:S$65536,S4)))/2)</f>
        <v>3</v>
      </c>
      <c r="U4" s="64"/>
      <c r="V4" s="60">
        <f>IF(ISNA(MATCH(CONCATENATE(V$2,$A4),'Výsledková listina'!$R:$R,0)),"",INDEX('Výsledková listina'!$B:$B,MATCH(CONCATENATE(V$2,$A4),'Výsledková listina'!$R:$R,0),1))</f>
      </c>
      <c r="W4" s="4"/>
      <c r="X4" s="43">
        <f aca="true" t="shared" si="8" ref="X4:X27">IF(W4="","",RANK(W4,W$1:W$65536,0))</f>
      </c>
      <c r="Y4" s="79">
        <f aca="true" t="shared" si="9" ref="Y4:Y27">IF(W4="","",((RANK(W4,W$1:W$65536,0))+(FREQUENCY(X$1:X$65536,X4)))/2)</f>
      </c>
      <c r="Z4" s="64"/>
      <c r="AA4" s="60">
        <f>IF(ISNA(MATCH(CONCATENATE(AA$2,$A4),'Výsledková listina'!$R:$R,0)),"",INDEX('Výsledková listina'!$B:$B,MATCH(CONCATENATE(AA$2,$A4),'Výsledková listina'!$R:$R,0),1))</f>
      </c>
      <c r="AB4" s="4"/>
      <c r="AC4" s="43">
        <f aca="true" t="shared" si="10" ref="AC4:AC27">IF(AB4="","",RANK(AB4,AB$1:AB$65536,0))</f>
      </c>
      <c r="AD4" s="79">
        <f aca="true" t="shared" si="11" ref="AD4:AD27">IF(AB4="","",((RANK(AB4,AB$1:AB$65536,0))+(FREQUENCY(AC$1:AC$65536,AC4)))/2)</f>
      </c>
      <c r="AE4" s="64"/>
      <c r="AF4" s="60">
        <f>IF(ISNA(MATCH(CONCATENATE(AF$2,$A4),'Výsledková listina'!$R:$R,0)),"",INDEX('Výsledková listina'!$B:$B,MATCH(CONCATENATE(AF$2,$A4),'Výsledková listina'!$R:$R,0),1))</f>
      </c>
      <c r="AG4" s="4"/>
      <c r="AH4" s="43">
        <f aca="true" t="shared" si="12" ref="AH4:AH27">IF(AG4="","",RANK(AG4,AG$1:AG$65536,0))</f>
      </c>
      <c r="AI4" s="79">
        <f aca="true" t="shared" si="13" ref="AI4:AI27">IF(AG4="","",((RANK(AG4,AG$1:AG$65536,0))+(FREQUENCY(AH$1:AH$65536,AH4)))/2)</f>
      </c>
      <c r="AJ4" s="64"/>
      <c r="AK4" s="60">
        <f>IF(ISNA(MATCH(CONCATENATE(AK$2,$A4),'Výsledková listina'!$R:$R,0)),"",INDEX('Výsledková listina'!$B:$B,MATCH(CONCATENATE(AK$2,$A4),'Výsledková listina'!$R:$R,0),1))</f>
      </c>
      <c r="AL4" s="4"/>
      <c r="AM4" s="43">
        <f aca="true" t="shared" si="14" ref="AM4:AM27">IF(AL4="","",RANK(AL4,AL$1:AL$65536,0))</f>
      </c>
      <c r="AN4" s="79">
        <f aca="true" t="shared" si="15" ref="AN4:AN27">IF(AL4="","",((RANK(AL4,AL$1:AL$65536,0))+(FREQUENCY(AM$1:AM$65536,AM4)))/2)</f>
      </c>
      <c r="AO4" s="64"/>
      <c r="AP4" s="60">
        <f>IF(ISNA(MATCH(CONCATENATE(AP$2,$A4),'Výsledková listina'!$R:$R,0)),"",INDEX('Výsledková listina'!$B:$B,MATCH(CONCATENATE(AP$2,$A4),'Výsledková listina'!$R:$R,0),1))</f>
      </c>
      <c r="AQ4" s="4"/>
      <c r="AR4" s="43">
        <f aca="true" t="shared" si="16" ref="AR4:AR27">IF(AQ4="","",RANK(AQ4,AQ$1:AQ$65536,0))</f>
      </c>
      <c r="AS4" s="79">
        <f aca="true" t="shared" si="17" ref="AS4:AS27">IF(AQ4="","",((RANK(AQ4,AQ$1:AQ$65536,0))+(FREQUENCY(AR$1:AR$65536,AR4)))/2)</f>
      </c>
      <c r="AT4" s="64"/>
      <c r="AU4" s="60">
        <f>IF(ISNA(MATCH(CONCATENATE(AU$2,$A4),'Výsledková listina'!$R:$R,0)),"",INDEX('Výsledková listina'!$B:$B,MATCH(CONCATENATE(AU$2,$A4),'Výsledková listina'!$R:$R,0),1))</f>
      </c>
      <c r="AV4" s="4"/>
      <c r="AW4" s="43">
        <f aca="true" t="shared" si="18" ref="AW4:AW27">IF(AV4="","",RANK(AV4,AV$1:AV$65536,0))</f>
      </c>
      <c r="AX4" s="79">
        <f aca="true" t="shared" si="19" ref="AX4:AX27">IF(AV4="","",((RANK(AV4,AV$1:AV$65536,0))+(FREQUENCY(AW$1:AW$65536,AW4)))/2)</f>
      </c>
      <c r="AY4" s="64"/>
      <c r="AZ4" s="60">
        <f>IF(ISNA(MATCH(CONCATENATE(AZ$2,$A4),'Výsledková listina'!$R:$R,0)),"",INDEX('Výsledková listina'!$B:$B,MATCH(CONCATENATE(AZ$2,$A4),'Výsledková listina'!$R:$R,0),1))</f>
      </c>
      <c r="BA4" s="4"/>
      <c r="BB4" s="43">
        <f aca="true" t="shared" si="20" ref="BB4:BB27">IF(BA4="","",RANK(BA4,BA$1:BA$65536,0))</f>
      </c>
      <c r="BC4" s="79">
        <f aca="true" t="shared" si="21" ref="BC4:BC27">IF(BA4="","",((RANK(BA4,BA$1:BA$65536,0))+(FREQUENCY(BB$1:BB$65536,BB4)))/2)</f>
      </c>
      <c r="BD4" s="64"/>
      <c r="BE4" s="60">
        <f>IF(ISNA(MATCH(CONCATENATE(BE$2,$A4),'Výsledková listina'!$R:$R,0)),"",INDEX('Výsledková listina'!$B:$B,MATCH(CONCATENATE(BE$2,$A4),'Výsledková listina'!$R:$R,0),1))</f>
      </c>
      <c r="BF4" s="4"/>
      <c r="BG4" s="43">
        <f aca="true" t="shared" si="22" ref="BG4:BG27">IF(BF4="","",RANK(BF4,BF$1:BF$65536,0))</f>
      </c>
      <c r="BH4" s="79">
        <f aca="true" t="shared" si="23" ref="BH4:BH27">IF(BF4="","",((RANK(BF4,BF$1:BF$65536,0))+(FREQUENCY(BG$1:BG$65536,BG4)))/2)</f>
      </c>
      <c r="BI4" s="64"/>
      <c r="BJ4" s="60">
        <f>IF(ISNA(MATCH(CONCATENATE(BJ$2,$A4),'Výsledková listina'!$R:$R,0)),"",INDEX('Výsledková listina'!$B:$B,MATCH(CONCATENATE(BJ$2,$A4),'Výsledková listina'!$R:$R,0),1))</f>
      </c>
      <c r="BK4" s="4"/>
      <c r="BL4" s="43">
        <f aca="true" t="shared" si="24" ref="BL4:BL27">IF(BK4="","",RANK(BK4,BK$1:BK$65536,0))</f>
      </c>
      <c r="BM4" s="79">
        <f aca="true" t="shared" si="25" ref="BM4:BM27">IF(BK4="","",((RANK(BK4,BK$1:BK$65536,0))+(FREQUENCY(BL$1:BL$65536,BL4)))/2)</f>
      </c>
      <c r="BN4" s="64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</row>
    <row r="5" spans="1:137" s="10" customFormat="1" ht="34.5" customHeight="1">
      <c r="A5" s="5">
        <v>2</v>
      </c>
      <c r="B5" s="60" t="str">
        <f>IF(ISNA(MATCH(CONCATENATE(B$2,$A5),'Výsledková listina'!$R:$R,0)),"",INDEX('Výsledková listina'!$B:$B,MATCH(CONCATENATE(B$2,$A5),'Výsledková listina'!$R:$R,0),1))</f>
        <v>Vydra Filip</v>
      </c>
      <c r="C5" s="4">
        <v>21880</v>
      </c>
      <c r="D5" s="43">
        <f t="shared" si="0"/>
        <v>1</v>
      </c>
      <c r="E5" s="79">
        <f t="shared" si="1"/>
        <v>1</v>
      </c>
      <c r="F5" s="64"/>
      <c r="G5" s="60" t="str">
        <f>IF(ISNA(MATCH(CONCATENATE(G$2,$A5),'Výsledková listina'!$R:$R,0)),"",INDEX('Výsledková listina'!$B:$B,MATCH(CONCATENATE(G$2,$A5),'Výsledková listina'!$R:$R,0),1))</f>
        <v>Bank Jan</v>
      </c>
      <c r="H5" s="4">
        <v>3330</v>
      </c>
      <c r="I5" s="43">
        <f t="shared" si="2"/>
        <v>7</v>
      </c>
      <c r="J5" s="79">
        <f t="shared" si="3"/>
        <v>7</v>
      </c>
      <c r="K5" s="64"/>
      <c r="L5" s="60" t="str">
        <f>IF(ISNA(MATCH(CONCATENATE(L$2,$A5),'Výsledková listina'!$R:$R,0)),"",INDEX('Výsledková listina'!$B:$B,MATCH(CONCATENATE(L$2,$A5),'Výsledková listina'!$R:$R,0),1))</f>
        <v>Peterka Jaroslav  </v>
      </c>
      <c r="M5" s="4">
        <v>10580</v>
      </c>
      <c r="N5" s="43">
        <f t="shared" si="4"/>
        <v>1</v>
      </c>
      <c r="O5" s="79">
        <f t="shared" si="5"/>
        <v>1</v>
      </c>
      <c r="P5" s="64"/>
      <c r="Q5" s="60" t="str">
        <f>IF(ISNA(MATCH(CONCATENATE(Q$2,$A5),'Výsledková listina'!$R:$R,0)),"",INDEX('Výsledková listina'!$B:$B,MATCH(CONCATENATE(Q$2,$A5),'Výsledková listina'!$R:$R,0),1))</f>
        <v>Jan Staněk</v>
      </c>
      <c r="R5" s="4">
        <v>1800</v>
      </c>
      <c r="S5" s="43">
        <f t="shared" si="6"/>
        <v>13</v>
      </c>
      <c r="T5" s="79">
        <f t="shared" si="7"/>
        <v>13</v>
      </c>
      <c r="U5" s="64"/>
      <c r="V5" s="60">
        <f>IF(ISNA(MATCH(CONCATENATE(V$2,$A5),'Výsledková listina'!$R:$R,0)),"",INDEX('Výsledková listina'!$B:$B,MATCH(CONCATENATE(V$2,$A5),'Výsledková listina'!$R:$R,0),1))</f>
      </c>
      <c r="W5" s="4"/>
      <c r="X5" s="43">
        <f t="shared" si="8"/>
      </c>
      <c r="Y5" s="79">
        <f t="shared" si="9"/>
      </c>
      <c r="Z5" s="64"/>
      <c r="AA5" s="60">
        <f>IF(ISNA(MATCH(CONCATENATE(AA$2,$A5),'Výsledková listina'!$R:$R,0)),"",INDEX('Výsledková listina'!$B:$B,MATCH(CONCATENATE(AA$2,$A5),'Výsledková listina'!$R:$R,0),1))</f>
      </c>
      <c r="AB5" s="4"/>
      <c r="AC5" s="43">
        <f t="shared" si="10"/>
      </c>
      <c r="AD5" s="79">
        <f t="shared" si="11"/>
      </c>
      <c r="AE5" s="64"/>
      <c r="AF5" s="60">
        <f>IF(ISNA(MATCH(CONCATENATE(AF$2,$A5),'Výsledková listina'!$R:$R,0)),"",INDEX('Výsledková listina'!$B:$B,MATCH(CONCATENATE(AF$2,$A5),'Výsledková listina'!$R:$R,0),1))</f>
      </c>
      <c r="AG5" s="4"/>
      <c r="AH5" s="43">
        <f t="shared" si="12"/>
      </c>
      <c r="AI5" s="79">
        <f t="shared" si="13"/>
      </c>
      <c r="AJ5" s="64"/>
      <c r="AK5" s="60">
        <f>IF(ISNA(MATCH(CONCATENATE(AK$2,$A5),'Výsledková listina'!$R:$R,0)),"",INDEX('Výsledková listina'!$B:$B,MATCH(CONCATENATE(AK$2,$A5),'Výsledková listina'!$R:$R,0),1))</f>
      </c>
      <c r="AL5" s="4"/>
      <c r="AM5" s="43">
        <f t="shared" si="14"/>
      </c>
      <c r="AN5" s="79">
        <f t="shared" si="15"/>
      </c>
      <c r="AO5" s="64"/>
      <c r="AP5" s="60">
        <f>IF(ISNA(MATCH(CONCATENATE(AP$2,$A5),'Výsledková listina'!$R:$R,0)),"",INDEX('Výsledková listina'!$B:$B,MATCH(CONCATENATE(AP$2,$A5),'Výsledková listina'!$R:$R,0),1))</f>
      </c>
      <c r="AQ5" s="4"/>
      <c r="AR5" s="43">
        <f t="shared" si="16"/>
      </c>
      <c r="AS5" s="79">
        <f t="shared" si="17"/>
      </c>
      <c r="AT5" s="64"/>
      <c r="AU5" s="60">
        <f>IF(ISNA(MATCH(CONCATENATE(AU$2,$A5),'Výsledková listina'!$R:$R,0)),"",INDEX('Výsledková listina'!$B:$B,MATCH(CONCATENATE(AU$2,$A5),'Výsledková listina'!$R:$R,0),1))</f>
      </c>
      <c r="AV5" s="4"/>
      <c r="AW5" s="43">
        <f t="shared" si="18"/>
      </c>
      <c r="AX5" s="79">
        <f t="shared" si="19"/>
      </c>
      <c r="AY5" s="64"/>
      <c r="AZ5" s="60">
        <f>IF(ISNA(MATCH(CONCATENATE(AZ$2,$A5),'Výsledková listina'!$R:$R,0)),"",INDEX('Výsledková listina'!$B:$B,MATCH(CONCATENATE(AZ$2,$A5),'Výsledková listina'!$R:$R,0),1))</f>
      </c>
      <c r="BA5" s="4"/>
      <c r="BB5" s="43">
        <f t="shared" si="20"/>
      </c>
      <c r="BC5" s="79">
        <f t="shared" si="21"/>
      </c>
      <c r="BD5" s="64"/>
      <c r="BE5" s="60">
        <f>IF(ISNA(MATCH(CONCATENATE(BE$2,$A5),'Výsledková listina'!$R:$R,0)),"",INDEX('Výsledková listina'!$B:$B,MATCH(CONCATENATE(BE$2,$A5),'Výsledková listina'!$R:$R,0),1))</f>
      </c>
      <c r="BF5" s="4"/>
      <c r="BG5" s="43">
        <f t="shared" si="22"/>
      </c>
      <c r="BH5" s="79">
        <f t="shared" si="23"/>
      </c>
      <c r="BI5" s="64"/>
      <c r="BJ5" s="60">
        <f>IF(ISNA(MATCH(CONCATENATE(BJ$2,$A5),'Výsledková listina'!$R:$R,0)),"",INDEX('Výsledková listina'!$B:$B,MATCH(CONCATENATE(BJ$2,$A5),'Výsledková listina'!$R:$R,0),1))</f>
      </c>
      <c r="BK5" s="4"/>
      <c r="BL5" s="43">
        <f t="shared" si="24"/>
      </c>
      <c r="BM5" s="79">
        <f t="shared" si="25"/>
      </c>
      <c r="BN5" s="64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</row>
    <row r="6" spans="1:137" s="10" customFormat="1" ht="34.5" customHeight="1">
      <c r="A6" s="5">
        <v>3</v>
      </c>
      <c r="B6" s="60" t="str">
        <f>IF(ISNA(MATCH(CONCATENATE(B$2,$A6),'Výsledková listina'!$R:$R,0)),"",INDEX('Výsledková listina'!$B:$B,MATCH(CONCATENATE(B$2,$A6),'Výsledková listina'!$R:$R,0),1))</f>
        <v>Václav Kabourek</v>
      </c>
      <c r="C6" s="4">
        <v>11730</v>
      </c>
      <c r="D6" s="43">
        <f t="shared" si="0"/>
        <v>2</v>
      </c>
      <c r="E6" s="79">
        <f t="shared" si="1"/>
        <v>2</v>
      </c>
      <c r="F6" s="64"/>
      <c r="G6" s="60" t="str">
        <f>IF(ISNA(MATCH(CONCATENATE(G$2,$A6),'Výsledková listina'!$R:$R,0)),"",INDEX('Výsledková listina'!$B:$B,MATCH(CONCATENATE(G$2,$A6),'Výsledková listina'!$R:$R,0),1))</f>
        <v>Michal Zumr</v>
      </c>
      <c r="H6" s="4">
        <v>440</v>
      </c>
      <c r="I6" s="43">
        <f t="shared" si="2"/>
        <v>12</v>
      </c>
      <c r="J6" s="79">
        <f t="shared" si="3"/>
        <v>12</v>
      </c>
      <c r="K6" s="64"/>
      <c r="L6" s="60" t="str">
        <f>IF(ISNA(MATCH(CONCATENATE(L$2,$A6),'Výsledková listina'!$R:$R,0)),"",INDEX('Výsledková listina'!$B:$B,MATCH(CONCATENATE(L$2,$A6),'Výsledková listina'!$R:$R,0),1))</f>
        <v>Pavel Velebný</v>
      </c>
      <c r="M6" s="4">
        <v>7940</v>
      </c>
      <c r="N6" s="43">
        <f t="shared" si="4"/>
        <v>2</v>
      </c>
      <c r="O6" s="79">
        <f t="shared" si="5"/>
        <v>2</v>
      </c>
      <c r="P6" s="64"/>
      <c r="Q6" s="60" t="str">
        <f>IF(ISNA(MATCH(CONCATENATE(Q$2,$A6),'Výsledková listina'!$R:$R,0)),"",INDEX('Výsledková listina'!$B:$B,MATCH(CONCATENATE(Q$2,$A6),'Výsledková listina'!$R:$R,0),1))</f>
        <v>Palo Matula</v>
      </c>
      <c r="R6" s="4">
        <v>3300</v>
      </c>
      <c r="S6" s="43">
        <f t="shared" si="6"/>
        <v>9</v>
      </c>
      <c r="T6" s="79">
        <f t="shared" si="7"/>
        <v>9</v>
      </c>
      <c r="U6" s="64"/>
      <c r="V6" s="60">
        <f>IF(ISNA(MATCH(CONCATENATE(V$2,$A6),'Výsledková listina'!$R:$R,0)),"",INDEX('Výsledková listina'!$B:$B,MATCH(CONCATENATE(V$2,$A6),'Výsledková listina'!$R:$R,0),1))</f>
      </c>
      <c r="W6" s="4"/>
      <c r="X6" s="43">
        <f t="shared" si="8"/>
      </c>
      <c r="Y6" s="79">
        <f t="shared" si="9"/>
      </c>
      <c r="Z6" s="64"/>
      <c r="AA6" s="60">
        <f>IF(ISNA(MATCH(CONCATENATE(AA$2,$A6),'Výsledková listina'!$R:$R,0)),"",INDEX('Výsledková listina'!$B:$B,MATCH(CONCATENATE(AA$2,$A6),'Výsledková listina'!$R:$R,0),1))</f>
      </c>
      <c r="AB6" s="4"/>
      <c r="AC6" s="43">
        <f t="shared" si="10"/>
      </c>
      <c r="AD6" s="79">
        <f t="shared" si="11"/>
      </c>
      <c r="AE6" s="64"/>
      <c r="AF6" s="60">
        <f>IF(ISNA(MATCH(CONCATENATE(AF$2,$A6),'Výsledková listina'!$R:$R,0)),"",INDEX('Výsledková listina'!$B:$B,MATCH(CONCATENATE(AF$2,$A6),'Výsledková listina'!$R:$R,0),1))</f>
      </c>
      <c r="AG6" s="4"/>
      <c r="AH6" s="43">
        <f t="shared" si="12"/>
      </c>
      <c r="AI6" s="79">
        <f t="shared" si="13"/>
      </c>
      <c r="AJ6" s="64"/>
      <c r="AK6" s="60">
        <f>IF(ISNA(MATCH(CONCATENATE(AK$2,$A6),'Výsledková listina'!$R:$R,0)),"",INDEX('Výsledková listina'!$B:$B,MATCH(CONCATENATE(AK$2,$A6),'Výsledková listina'!$R:$R,0),1))</f>
      </c>
      <c r="AL6" s="4"/>
      <c r="AM6" s="43">
        <f t="shared" si="14"/>
      </c>
      <c r="AN6" s="79">
        <f t="shared" si="15"/>
      </c>
      <c r="AO6" s="64"/>
      <c r="AP6" s="60">
        <f>IF(ISNA(MATCH(CONCATENATE(AP$2,$A6),'Výsledková listina'!$R:$R,0)),"",INDEX('Výsledková listina'!$B:$B,MATCH(CONCATENATE(AP$2,$A6),'Výsledková listina'!$R:$R,0),1))</f>
      </c>
      <c r="AQ6" s="4"/>
      <c r="AR6" s="43">
        <f t="shared" si="16"/>
      </c>
      <c r="AS6" s="79">
        <f t="shared" si="17"/>
      </c>
      <c r="AT6" s="64"/>
      <c r="AU6" s="60">
        <f>IF(ISNA(MATCH(CONCATENATE(AU$2,$A6),'Výsledková listina'!$R:$R,0)),"",INDEX('Výsledková listina'!$B:$B,MATCH(CONCATENATE(AU$2,$A6),'Výsledková listina'!$R:$R,0),1))</f>
      </c>
      <c r="AV6" s="4"/>
      <c r="AW6" s="43">
        <f t="shared" si="18"/>
      </c>
      <c r="AX6" s="79">
        <f t="shared" si="19"/>
      </c>
      <c r="AY6" s="64"/>
      <c r="AZ6" s="60">
        <f>IF(ISNA(MATCH(CONCATENATE(AZ$2,$A6),'Výsledková listina'!$R:$R,0)),"",INDEX('Výsledková listina'!$B:$B,MATCH(CONCATENATE(AZ$2,$A6),'Výsledková listina'!$R:$R,0),1))</f>
      </c>
      <c r="BA6" s="4"/>
      <c r="BB6" s="43">
        <f t="shared" si="20"/>
      </c>
      <c r="BC6" s="79">
        <f t="shared" si="21"/>
      </c>
      <c r="BD6" s="64"/>
      <c r="BE6" s="60">
        <f>IF(ISNA(MATCH(CONCATENATE(BE$2,$A6),'Výsledková listina'!$R:$R,0)),"",INDEX('Výsledková listina'!$B:$B,MATCH(CONCATENATE(BE$2,$A6),'Výsledková listina'!$R:$R,0),1))</f>
      </c>
      <c r="BF6" s="4"/>
      <c r="BG6" s="43">
        <f t="shared" si="22"/>
      </c>
      <c r="BH6" s="79">
        <f t="shared" si="23"/>
      </c>
      <c r="BI6" s="64"/>
      <c r="BJ6" s="60">
        <f>IF(ISNA(MATCH(CONCATENATE(BJ$2,$A6),'Výsledková listina'!$R:$R,0)),"",INDEX('Výsledková listina'!$B:$B,MATCH(CONCATENATE(BJ$2,$A6),'Výsledková listina'!$R:$R,0),1))</f>
      </c>
      <c r="BK6" s="4"/>
      <c r="BL6" s="43">
        <f t="shared" si="24"/>
      </c>
      <c r="BM6" s="79">
        <f t="shared" si="25"/>
      </c>
      <c r="BN6" s="64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</row>
    <row r="7" spans="1:137" s="10" customFormat="1" ht="34.5" customHeight="1">
      <c r="A7" s="5">
        <v>4</v>
      </c>
      <c r="B7" s="60" t="str">
        <f>IF(ISNA(MATCH(CONCATENATE(B$2,$A7),'Výsledková listina'!$R:$R,0)),"",INDEX('Výsledková listina'!$B:$B,MATCH(CONCATENATE(B$2,$A7),'Výsledková listina'!$R:$R,0),1))</f>
        <v>Landvojtovič Jan</v>
      </c>
      <c r="C7" s="4">
        <v>10700</v>
      </c>
      <c r="D7" s="43">
        <f t="shared" si="0"/>
        <v>3</v>
      </c>
      <c r="E7" s="79">
        <f t="shared" si="1"/>
        <v>3</v>
      </c>
      <c r="F7" s="64"/>
      <c r="G7" s="60" t="str">
        <f>IF(ISNA(MATCH(CONCATENATE(G$2,$A7),'Výsledková listina'!$R:$R,0)),"",INDEX('Výsledková listina'!$B:$B,MATCH(CONCATENATE(G$2,$A7),'Výsledková listina'!$R:$R,0),1))</f>
        <v>Leibl Luděk</v>
      </c>
      <c r="H7" s="4">
        <v>2930</v>
      </c>
      <c r="I7" s="43">
        <f t="shared" si="2"/>
        <v>8</v>
      </c>
      <c r="J7" s="79">
        <f t="shared" si="3"/>
        <v>8</v>
      </c>
      <c r="K7" s="64"/>
      <c r="L7" s="60" t="str">
        <f>IF(ISNA(MATCH(CONCATENATE(L$2,$A7),'Výsledková listina'!$R:$R,0)),"",INDEX('Výsledková listina'!$B:$B,MATCH(CONCATENATE(L$2,$A7),'Výsledková listina'!$R:$R,0),1))</f>
        <v>Vlodinir Shershen</v>
      </c>
      <c r="M7" s="4">
        <v>3780</v>
      </c>
      <c r="N7" s="43">
        <f t="shared" si="4"/>
        <v>9</v>
      </c>
      <c r="O7" s="79">
        <f t="shared" si="5"/>
        <v>9</v>
      </c>
      <c r="P7" s="64"/>
      <c r="Q7" s="60" t="str">
        <f>IF(ISNA(MATCH(CONCATENATE(Q$2,$A7),'Výsledková listina'!$R:$R,0)),"",INDEX('Výsledková listina'!$B:$B,MATCH(CONCATENATE(Q$2,$A7),'Výsledková listina'!$R:$R,0),1))</f>
        <v>Hejda Richard</v>
      </c>
      <c r="R7" s="4">
        <v>440</v>
      </c>
      <c r="S7" s="43">
        <f t="shared" si="6"/>
        <v>14</v>
      </c>
      <c r="T7" s="79">
        <f t="shared" si="7"/>
        <v>14</v>
      </c>
      <c r="U7" s="64"/>
      <c r="V7" s="60">
        <f>IF(ISNA(MATCH(CONCATENATE(V$2,$A7),'Výsledková listina'!$R:$R,0)),"",INDEX('Výsledková listina'!$B:$B,MATCH(CONCATENATE(V$2,$A7),'Výsledková listina'!$R:$R,0),1))</f>
      </c>
      <c r="W7" s="4"/>
      <c r="X7" s="43">
        <f t="shared" si="8"/>
      </c>
      <c r="Y7" s="79">
        <f t="shared" si="9"/>
      </c>
      <c r="Z7" s="64"/>
      <c r="AA7" s="60">
        <f>IF(ISNA(MATCH(CONCATENATE(AA$2,$A7),'Výsledková listina'!$R:$R,0)),"",INDEX('Výsledková listina'!$B:$B,MATCH(CONCATENATE(AA$2,$A7),'Výsledková listina'!$R:$R,0),1))</f>
      </c>
      <c r="AB7" s="4"/>
      <c r="AC7" s="43">
        <f t="shared" si="10"/>
      </c>
      <c r="AD7" s="79">
        <f t="shared" si="11"/>
      </c>
      <c r="AE7" s="64"/>
      <c r="AF7" s="60">
        <f>IF(ISNA(MATCH(CONCATENATE(AF$2,$A7),'Výsledková listina'!$R:$R,0)),"",INDEX('Výsledková listina'!$B:$B,MATCH(CONCATENATE(AF$2,$A7),'Výsledková listina'!$R:$R,0),1))</f>
      </c>
      <c r="AG7" s="4"/>
      <c r="AH7" s="43">
        <f t="shared" si="12"/>
      </c>
      <c r="AI7" s="79">
        <f t="shared" si="13"/>
      </c>
      <c r="AJ7" s="64"/>
      <c r="AK7" s="60">
        <f>IF(ISNA(MATCH(CONCATENATE(AK$2,$A7),'Výsledková listina'!$R:$R,0)),"",INDEX('Výsledková listina'!$B:$B,MATCH(CONCATENATE(AK$2,$A7),'Výsledková listina'!$R:$R,0),1))</f>
      </c>
      <c r="AL7" s="4"/>
      <c r="AM7" s="43">
        <f t="shared" si="14"/>
      </c>
      <c r="AN7" s="79">
        <f t="shared" si="15"/>
      </c>
      <c r="AO7" s="64"/>
      <c r="AP7" s="60">
        <f>IF(ISNA(MATCH(CONCATENATE(AP$2,$A7),'Výsledková listina'!$R:$R,0)),"",INDEX('Výsledková listina'!$B:$B,MATCH(CONCATENATE(AP$2,$A7),'Výsledková listina'!$R:$R,0),1))</f>
      </c>
      <c r="AQ7" s="4"/>
      <c r="AR7" s="43">
        <f t="shared" si="16"/>
      </c>
      <c r="AS7" s="79">
        <f t="shared" si="17"/>
      </c>
      <c r="AT7" s="64"/>
      <c r="AU7" s="60">
        <f>IF(ISNA(MATCH(CONCATENATE(AU$2,$A7),'Výsledková listina'!$R:$R,0)),"",INDEX('Výsledková listina'!$B:$B,MATCH(CONCATENATE(AU$2,$A7),'Výsledková listina'!$R:$R,0),1))</f>
      </c>
      <c r="AV7" s="4"/>
      <c r="AW7" s="43">
        <f t="shared" si="18"/>
      </c>
      <c r="AX7" s="79">
        <f t="shared" si="19"/>
      </c>
      <c r="AY7" s="64"/>
      <c r="AZ7" s="60">
        <f>IF(ISNA(MATCH(CONCATENATE(AZ$2,$A7),'Výsledková listina'!$R:$R,0)),"",INDEX('Výsledková listina'!$B:$B,MATCH(CONCATENATE(AZ$2,$A7),'Výsledková listina'!$R:$R,0),1))</f>
      </c>
      <c r="BA7" s="4"/>
      <c r="BB7" s="43">
        <f t="shared" si="20"/>
      </c>
      <c r="BC7" s="79">
        <f t="shared" si="21"/>
      </c>
      <c r="BD7" s="64"/>
      <c r="BE7" s="60">
        <f>IF(ISNA(MATCH(CONCATENATE(BE$2,$A7),'Výsledková listina'!$R:$R,0)),"",INDEX('Výsledková listina'!$B:$B,MATCH(CONCATENATE(BE$2,$A7),'Výsledková listina'!$R:$R,0),1))</f>
      </c>
      <c r="BF7" s="4"/>
      <c r="BG7" s="43">
        <f t="shared" si="22"/>
      </c>
      <c r="BH7" s="79">
        <f t="shared" si="23"/>
      </c>
      <c r="BI7" s="64"/>
      <c r="BJ7" s="60">
        <f>IF(ISNA(MATCH(CONCATENATE(BJ$2,$A7),'Výsledková listina'!$R:$R,0)),"",INDEX('Výsledková listina'!$B:$B,MATCH(CONCATENATE(BJ$2,$A7),'Výsledková listina'!$R:$R,0),1))</f>
      </c>
      <c r="BK7" s="4"/>
      <c r="BL7" s="43">
        <f t="shared" si="24"/>
      </c>
      <c r="BM7" s="79">
        <f t="shared" si="25"/>
      </c>
      <c r="BN7" s="64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</row>
    <row r="8" spans="1:137" s="10" customFormat="1" ht="34.5" customHeight="1">
      <c r="A8" s="5">
        <v>5</v>
      </c>
      <c r="B8" s="60" t="str">
        <f>IF(ISNA(MATCH(CONCATENATE(B$2,$A8),'Výsledková listina'!$R:$R,0)),"",INDEX('Výsledková listina'!$B:$B,MATCH(CONCATENATE(B$2,$A8),'Výsledková listina'!$R:$R,0),1))</f>
        <v>Míra Matas</v>
      </c>
      <c r="C8" s="4">
        <v>0</v>
      </c>
      <c r="D8" s="43">
        <f t="shared" si="0"/>
        <v>15</v>
      </c>
      <c r="E8" s="79">
        <f t="shared" si="1"/>
        <v>15</v>
      </c>
      <c r="F8" s="64"/>
      <c r="G8" s="60" t="str">
        <f>IF(ISNA(MATCH(CONCATENATE(G$2,$A8),'Výsledková listina'!$R:$R,0)),"",INDEX('Výsledková listina'!$B:$B,MATCH(CONCATENATE(G$2,$A8),'Výsledková listina'!$R:$R,0),1))</f>
        <v>Rosťa Nerad</v>
      </c>
      <c r="H8" s="4">
        <v>0</v>
      </c>
      <c r="I8" s="43">
        <f t="shared" si="2"/>
        <v>13</v>
      </c>
      <c r="J8" s="79">
        <f t="shared" si="3"/>
        <v>13.5</v>
      </c>
      <c r="K8" s="64"/>
      <c r="L8" s="60" t="str">
        <f>IF(ISNA(MATCH(CONCATENATE(L$2,$A8),'Výsledková listina'!$R:$R,0)),"",INDEX('Výsledková listina'!$B:$B,MATCH(CONCATENATE(L$2,$A8),'Výsledková listina'!$R:$R,0),1))</f>
        <v>Pečta Radek</v>
      </c>
      <c r="M8" s="4">
        <v>5920</v>
      </c>
      <c r="N8" s="43">
        <f t="shared" si="4"/>
        <v>4</v>
      </c>
      <c r="O8" s="79">
        <f t="shared" si="5"/>
        <v>4</v>
      </c>
      <c r="P8" s="64"/>
      <c r="Q8" s="60" t="str">
        <f>IF(ISNA(MATCH(CONCATENATE(Q$2,$A8),'Výsledková listina'!$R:$R,0)),"",INDEX('Výsledková listina'!$B:$B,MATCH(CONCATENATE(Q$2,$A8),'Výsledková listina'!$R:$R,0),1))</f>
        <v>Poskočil Petr</v>
      </c>
      <c r="R8" s="4">
        <v>4740</v>
      </c>
      <c r="S8" s="43">
        <f t="shared" si="6"/>
        <v>8</v>
      </c>
      <c r="T8" s="79">
        <f t="shared" si="7"/>
        <v>8</v>
      </c>
      <c r="U8" s="64"/>
      <c r="V8" s="60">
        <f>IF(ISNA(MATCH(CONCATENATE(V$2,$A8),'Výsledková listina'!$R:$R,0)),"",INDEX('Výsledková listina'!$B:$B,MATCH(CONCATENATE(V$2,$A8),'Výsledková listina'!$R:$R,0),1))</f>
      </c>
      <c r="W8" s="4"/>
      <c r="X8" s="43">
        <f t="shared" si="8"/>
      </c>
      <c r="Y8" s="79">
        <f t="shared" si="9"/>
      </c>
      <c r="Z8" s="64"/>
      <c r="AA8" s="60">
        <f>IF(ISNA(MATCH(CONCATENATE(AA$2,$A8),'Výsledková listina'!$R:$R,0)),"",INDEX('Výsledková listina'!$B:$B,MATCH(CONCATENATE(AA$2,$A8),'Výsledková listina'!$R:$R,0),1))</f>
      </c>
      <c r="AB8" s="4"/>
      <c r="AC8" s="43">
        <f t="shared" si="10"/>
      </c>
      <c r="AD8" s="79">
        <f t="shared" si="11"/>
      </c>
      <c r="AE8" s="64"/>
      <c r="AF8" s="60">
        <f>IF(ISNA(MATCH(CONCATENATE(AF$2,$A8),'Výsledková listina'!$R:$R,0)),"",INDEX('Výsledková listina'!$B:$B,MATCH(CONCATENATE(AF$2,$A8),'Výsledková listina'!$R:$R,0),1))</f>
      </c>
      <c r="AG8" s="4"/>
      <c r="AH8" s="43">
        <f t="shared" si="12"/>
      </c>
      <c r="AI8" s="79">
        <f t="shared" si="13"/>
      </c>
      <c r="AJ8" s="64"/>
      <c r="AK8" s="60">
        <f>IF(ISNA(MATCH(CONCATENATE(AK$2,$A8),'Výsledková listina'!$R:$R,0)),"",INDEX('Výsledková listina'!$B:$B,MATCH(CONCATENATE(AK$2,$A8),'Výsledková listina'!$R:$R,0),1))</f>
      </c>
      <c r="AL8" s="4"/>
      <c r="AM8" s="43">
        <f t="shared" si="14"/>
      </c>
      <c r="AN8" s="79">
        <f t="shared" si="15"/>
      </c>
      <c r="AO8" s="64"/>
      <c r="AP8" s="60">
        <f>IF(ISNA(MATCH(CONCATENATE(AP$2,$A8),'Výsledková listina'!$R:$R,0)),"",INDEX('Výsledková listina'!$B:$B,MATCH(CONCATENATE(AP$2,$A8),'Výsledková listina'!$R:$R,0),1))</f>
      </c>
      <c r="AQ8" s="4"/>
      <c r="AR8" s="43">
        <f t="shared" si="16"/>
      </c>
      <c r="AS8" s="79">
        <f t="shared" si="17"/>
      </c>
      <c r="AT8" s="64"/>
      <c r="AU8" s="60">
        <f>IF(ISNA(MATCH(CONCATENATE(AU$2,$A8),'Výsledková listina'!$R:$R,0)),"",INDEX('Výsledková listina'!$B:$B,MATCH(CONCATENATE(AU$2,$A8),'Výsledková listina'!$R:$R,0),1))</f>
      </c>
      <c r="AV8" s="4"/>
      <c r="AW8" s="43">
        <f t="shared" si="18"/>
      </c>
      <c r="AX8" s="79">
        <f t="shared" si="19"/>
      </c>
      <c r="AY8" s="64"/>
      <c r="AZ8" s="60">
        <f>IF(ISNA(MATCH(CONCATENATE(AZ$2,$A8),'Výsledková listina'!$R:$R,0)),"",INDEX('Výsledková listina'!$B:$B,MATCH(CONCATENATE(AZ$2,$A8),'Výsledková listina'!$R:$R,0),1))</f>
      </c>
      <c r="BA8" s="4"/>
      <c r="BB8" s="43">
        <f t="shared" si="20"/>
      </c>
      <c r="BC8" s="79">
        <f t="shared" si="21"/>
      </c>
      <c r="BD8" s="64"/>
      <c r="BE8" s="60">
        <f>IF(ISNA(MATCH(CONCATENATE(BE$2,$A8),'Výsledková listina'!$R:$R,0)),"",INDEX('Výsledková listina'!$B:$B,MATCH(CONCATENATE(BE$2,$A8),'Výsledková listina'!$R:$R,0),1))</f>
      </c>
      <c r="BF8" s="4"/>
      <c r="BG8" s="43">
        <f t="shared" si="22"/>
      </c>
      <c r="BH8" s="79">
        <f t="shared" si="23"/>
      </c>
      <c r="BI8" s="64"/>
      <c r="BJ8" s="60">
        <f>IF(ISNA(MATCH(CONCATENATE(BJ$2,$A8),'Výsledková listina'!$R:$R,0)),"",INDEX('Výsledková listina'!$B:$B,MATCH(CONCATENATE(BJ$2,$A8),'Výsledková listina'!$R:$R,0),1))</f>
      </c>
      <c r="BK8" s="4"/>
      <c r="BL8" s="43">
        <f t="shared" si="24"/>
      </c>
      <c r="BM8" s="79">
        <f t="shared" si="25"/>
      </c>
      <c r="BN8" s="64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</row>
    <row r="9" spans="1:137" s="10" customFormat="1" ht="34.5" customHeight="1">
      <c r="A9" s="5">
        <v>6</v>
      </c>
      <c r="B9" s="60" t="str">
        <f>IF(ISNA(MATCH(CONCATENATE(B$2,$A9),'Výsledková listina'!$R:$R,0)),"",INDEX('Výsledková listina'!$B:$B,MATCH(CONCATENATE(B$2,$A9),'Výsledková listina'!$R:$R,0),1))</f>
        <v>David Sigmund</v>
      </c>
      <c r="C9" s="4">
        <v>8170</v>
      </c>
      <c r="D9" s="43">
        <f t="shared" si="0"/>
        <v>6</v>
      </c>
      <c r="E9" s="79">
        <f t="shared" si="1"/>
        <v>6</v>
      </c>
      <c r="F9" s="64"/>
      <c r="G9" s="60" t="str">
        <f>IF(ISNA(MATCH(CONCATENATE(G$2,$A9),'Výsledková listina'!$R:$R,0)),"",INDEX('Výsledková listina'!$B:$B,MATCH(CONCATENATE(G$2,$A9),'Výsledková listina'!$R:$R,0),1))</f>
        <v>Tichý Jan</v>
      </c>
      <c r="H9" s="4">
        <v>2890</v>
      </c>
      <c r="I9" s="43">
        <f t="shared" si="2"/>
        <v>9</v>
      </c>
      <c r="J9" s="79">
        <f t="shared" si="3"/>
        <v>9</v>
      </c>
      <c r="K9" s="64"/>
      <c r="L9" s="60" t="str">
        <f>IF(ISNA(MATCH(CONCATENATE(L$2,$A9),'Výsledková listina'!$R:$R,0)),"",INDEX('Výsledková listina'!$B:$B,MATCH(CONCATENATE(L$2,$A9),'Výsledková listina'!$R:$R,0),1))</f>
        <v>Kameník Jiří</v>
      </c>
      <c r="M9" s="4">
        <v>4930</v>
      </c>
      <c r="N9" s="43">
        <f t="shared" si="4"/>
        <v>6</v>
      </c>
      <c r="O9" s="79">
        <f t="shared" si="5"/>
        <v>6</v>
      </c>
      <c r="P9" s="64"/>
      <c r="Q9" s="60" t="str">
        <f>IF(ISNA(MATCH(CONCATENATE(Q$2,$A9),'Výsledková listina'!$R:$R,0)),"",INDEX('Výsledková listina'!$B:$B,MATCH(CONCATENATE(Q$2,$A9),'Výsledková listina'!$R:$R,0),1))</f>
        <v>Jakub Nagy</v>
      </c>
      <c r="R9" s="4">
        <v>4960</v>
      </c>
      <c r="S9" s="43">
        <f t="shared" si="6"/>
        <v>6</v>
      </c>
      <c r="T9" s="79">
        <f t="shared" si="7"/>
        <v>6</v>
      </c>
      <c r="U9" s="64"/>
      <c r="V9" s="60">
        <f>IF(ISNA(MATCH(CONCATENATE(V$2,$A9),'Výsledková listina'!$R:$R,0)),"",INDEX('Výsledková listina'!$B:$B,MATCH(CONCATENATE(V$2,$A9),'Výsledková listina'!$R:$R,0),1))</f>
      </c>
      <c r="W9" s="4"/>
      <c r="X9" s="43">
        <f t="shared" si="8"/>
      </c>
      <c r="Y9" s="79">
        <f t="shared" si="9"/>
      </c>
      <c r="Z9" s="64"/>
      <c r="AA9" s="60">
        <f>IF(ISNA(MATCH(CONCATENATE(AA$2,$A9),'Výsledková listina'!$R:$R,0)),"",INDEX('Výsledková listina'!$B:$B,MATCH(CONCATENATE(AA$2,$A9),'Výsledková listina'!$R:$R,0),1))</f>
      </c>
      <c r="AB9" s="4"/>
      <c r="AC9" s="43">
        <f t="shared" si="10"/>
      </c>
      <c r="AD9" s="79">
        <f t="shared" si="11"/>
      </c>
      <c r="AE9" s="64"/>
      <c r="AF9" s="60">
        <f>IF(ISNA(MATCH(CONCATENATE(AF$2,$A9),'Výsledková listina'!$R:$R,0)),"",INDEX('Výsledková listina'!$B:$B,MATCH(CONCATENATE(AF$2,$A9),'Výsledková listina'!$R:$R,0),1))</f>
      </c>
      <c r="AG9" s="4"/>
      <c r="AH9" s="43">
        <f t="shared" si="12"/>
      </c>
      <c r="AI9" s="79">
        <f t="shared" si="13"/>
      </c>
      <c r="AJ9" s="64"/>
      <c r="AK9" s="60">
        <f>IF(ISNA(MATCH(CONCATENATE(AK$2,$A9),'Výsledková listina'!$R:$R,0)),"",INDEX('Výsledková listina'!$B:$B,MATCH(CONCATENATE(AK$2,$A9),'Výsledková listina'!$R:$R,0),1))</f>
      </c>
      <c r="AL9" s="4"/>
      <c r="AM9" s="43">
        <f t="shared" si="14"/>
      </c>
      <c r="AN9" s="79">
        <f t="shared" si="15"/>
      </c>
      <c r="AO9" s="64"/>
      <c r="AP9" s="60">
        <f>IF(ISNA(MATCH(CONCATENATE(AP$2,$A9),'Výsledková listina'!$R:$R,0)),"",INDEX('Výsledková listina'!$B:$B,MATCH(CONCATENATE(AP$2,$A9),'Výsledková listina'!$R:$R,0),1))</f>
      </c>
      <c r="AQ9" s="4"/>
      <c r="AR9" s="43">
        <f t="shared" si="16"/>
      </c>
      <c r="AS9" s="79">
        <f t="shared" si="17"/>
      </c>
      <c r="AT9" s="64"/>
      <c r="AU9" s="60">
        <f>IF(ISNA(MATCH(CONCATENATE(AU$2,$A9),'Výsledková listina'!$R:$R,0)),"",INDEX('Výsledková listina'!$B:$B,MATCH(CONCATENATE(AU$2,$A9),'Výsledková listina'!$R:$R,0),1))</f>
      </c>
      <c r="AV9" s="4"/>
      <c r="AW9" s="43">
        <f t="shared" si="18"/>
      </c>
      <c r="AX9" s="79">
        <f t="shared" si="19"/>
      </c>
      <c r="AY9" s="64"/>
      <c r="AZ9" s="60">
        <f>IF(ISNA(MATCH(CONCATENATE(AZ$2,$A9),'Výsledková listina'!$R:$R,0)),"",INDEX('Výsledková listina'!$B:$B,MATCH(CONCATENATE(AZ$2,$A9),'Výsledková listina'!$R:$R,0),1))</f>
      </c>
      <c r="BA9" s="4"/>
      <c r="BB9" s="43">
        <f t="shared" si="20"/>
      </c>
      <c r="BC9" s="79">
        <f t="shared" si="21"/>
      </c>
      <c r="BD9" s="64"/>
      <c r="BE9" s="60">
        <f>IF(ISNA(MATCH(CONCATENATE(BE$2,$A9),'Výsledková listina'!$R:$R,0)),"",INDEX('Výsledková listina'!$B:$B,MATCH(CONCATENATE(BE$2,$A9),'Výsledková listina'!$R:$R,0),1))</f>
      </c>
      <c r="BF9" s="4"/>
      <c r="BG9" s="43">
        <f t="shared" si="22"/>
      </c>
      <c r="BH9" s="79">
        <f t="shared" si="23"/>
      </c>
      <c r="BI9" s="64"/>
      <c r="BJ9" s="60">
        <f>IF(ISNA(MATCH(CONCATENATE(BJ$2,$A9),'Výsledková listina'!$R:$R,0)),"",INDEX('Výsledková listina'!$B:$B,MATCH(CONCATENATE(BJ$2,$A9),'Výsledková listina'!$R:$R,0),1))</f>
      </c>
      <c r="BK9" s="4"/>
      <c r="BL9" s="43">
        <f t="shared" si="24"/>
      </c>
      <c r="BM9" s="79">
        <f t="shared" si="25"/>
      </c>
      <c r="BN9" s="64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</row>
    <row r="10" spans="1:137" s="10" customFormat="1" ht="34.5" customHeight="1">
      <c r="A10" s="5">
        <v>7</v>
      </c>
      <c r="B10" s="60" t="str">
        <f>IF(ISNA(MATCH(CONCATENATE(B$2,$A10),'Výsledková listina'!$R:$R,0)),"",INDEX('Výsledková listina'!$B:$B,MATCH(CONCATENATE(B$2,$A10),'Výsledková listina'!$R:$R,0),1))</f>
        <v>Jan Douša </v>
      </c>
      <c r="C10" s="4">
        <v>9850</v>
      </c>
      <c r="D10" s="43">
        <f t="shared" si="0"/>
        <v>5</v>
      </c>
      <c r="E10" s="79">
        <f t="shared" si="1"/>
        <v>5</v>
      </c>
      <c r="F10" s="64"/>
      <c r="G10" s="60" t="str">
        <f>IF(ISNA(MATCH(CONCATENATE(G$2,$A10),'Výsledková listina'!$R:$R,0)),"",INDEX('Výsledková listina'!$B:$B,MATCH(CONCATENATE(G$2,$A10),'Výsledková listina'!$R:$R,0),1))</f>
        <v>Varga Ladislav</v>
      </c>
      <c r="H10" s="4">
        <v>0</v>
      </c>
      <c r="I10" s="43">
        <f t="shared" si="2"/>
        <v>13</v>
      </c>
      <c r="J10" s="79">
        <f t="shared" si="3"/>
        <v>13.5</v>
      </c>
      <c r="K10" s="64"/>
      <c r="L10" s="60" t="str">
        <f>IF(ISNA(MATCH(CONCATENATE(L$2,$A10),'Výsledková listina'!$R:$R,0)),"",INDEX('Výsledková listina'!$B:$B,MATCH(CONCATENATE(L$2,$A10),'Výsledková listina'!$R:$R,0),1))</f>
        <v>Michal řehoř</v>
      </c>
      <c r="M10" s="4">
        <v>3260</v>
      </c>
      <c r="N10" s="43">
        <f t="shared" si="4"/>
        <v>12</v>
      </c>
      <c r="O10" s="79">
        <f t="shared" si="5"/>
        <v>12</v>
      </c>
      <c r="P10" s="64"/>
      <c r="Q10" s="60" t="str">
        <f>IF(ISNA(MATCH(CONCATENATE(Q$2,$A10),'Výsledková listina'!$R:$R,0)),"",INDEX('Výsledková listina'!$B:$B,MATCH(CONCATENATE(Q$2,$A10),'Výsledková listina'!$R:$R,0),1))</f>
        <v>Jan Prepsl</v>
      </c>
      <c r="R10" s="4">
        <v>2840</v>
      </c>
      <c r="S10" s="43">
        <f t="shared" si="6"/>
        <v>10</v>
      </c>
      <c r="T10" s="79">
        <f t="shared" si="7"/>
        <v>10</v>
      </c>
      <c r="U10" s="64"/>
      <c r="V10" s="60">
        <f>IF(ISNA(MATCH(CONCATENATE(V$2,$A10),'Výsledková listina'!$R:$R,0)),"",INDEX('Výsledková listina'!$B:$B,MATCH(CONCATENATE(V$2,$A10),'Výsledková listina'!$R:$R,0),1))</f>
      </c>
      <c r="W10" s="4"/>
      <c r="X10" s="43">
        <f t="shared" si="8"/>
      </c>
      <c r="Y10" s="79">
        <f t="shared" si="9"/>
      </c>
      <c r="Z10" s="64"/>
      <c r="AA10" s="60">
        <f>IF(ISNA(MATCH(CONCATENATE(AA$2,$A10),'Výsledková listina'!$R:$R,0)),"",INDEX('Výsledková listina'!$B:$B,MATCH(CONCATENATE(AA$2,$A10),'Výsledková listina'!$R:$R,0),1))</f>
      </c>
      <c r="AB10" s="4"/>
      <c r="AC10" s="43">
        <f t="shared" si="10"/>
      </c>
      <c r="AD10" s="79">
        <f t="shared" si="11"/>
      </c>
      <c r="AE10" s="64"/>
      <c r="AF10" s="60">
        <f>IF(ISNA(MATCH(CONCATENATE(AF$2,$A10),'Výsledková listina'!$R:$R,0)),"",INDEX('Výsledková listina'!$B:$B,MATCH(CONCATENATE(AF$2,$A10),'Výsledková listina'!$R:$R,0),1))</f>
      </c>
      <c r="AG10" s="4"/>
      <c r="AH10" s="43">
        <f t="shared" si="12"/>
      </c>
      <c r="AI10" s="79">
        <f t="shared" si="13"/>
      </c>
      <c r="AJ10" s="64"/>
      <c r="AK10" s="60">
        <f>IF(ISNA(MATCH(CONCATENATE(AK$2,$A10),'Výsledková listina'!$R:$R,0)),"",INDEX('Výsledková listina'!$B:$B,MATCH(CONCATENATE(AK$2,$A10),'Výsledková listina'!$R:$R,0),1))</f>
      </c>
      <c r="AL10" s="4"/>
      <c r="AM10" s="43">
        <f t="shared" si="14"/>
      </c>
      <c r="AN10" s="79">
        <f t="shared" si="15"/>
      </c>
      <c r="AO10" s="64"/>
      <c r="AP10" s="60">
        <f>IF(ISNA(MATCH(CONCATENATE(AP$2,$A10),'Výsledková listina'!$R:$R,0)),"",INDEX('Výsledková listina'!$B:$B,MATCH(CONCATENATE(AP$2,$A10),'Výsledková listina'!$R:$R,0),1))</f>
      </c>
      <c r="AQ10" s="4"/>
      <c r="AR10" s="43">
        <f t="shared" si="16"/>
      </c>
      <c r="AS10" s="79">
        <f t="shared" si="17"/>
      </c>
      <c r="AT10" s="64"/>
      <c r="AU10" s="60">
        <f>IF(ISNA(MATCH(CONCATENATE(AU$2,$A10),'Výsledková listina'!$R:$R,0)),"",INDEX('Výsledková listina'!$B:$B,MATCH(CONCATENATE(AU$2,$A10),'Výsledková listina'!$R:$R,0),1))</f>
      </c>
      <c r="AV10" s="4"/>
      <c r="AW10" s="43">
        <f t="shared" si="18"/>
      </c>
      <c r="AX10" s="79">
        <f t="shared" si="19"/>
      </c>
      <c r="AY10" s="64"/>
      <c r="AZ10" s="60">
        <f>IF(ISNA(MATCH(CONCATENATE(AZ$2,$A10),'Výsledková listina'!$R:$R,0)),"",INDEX('Výsledková listina'!$B:$B,MATCH(CONCATENATE(AZ$2,$A10),'Výsledková listina'!$R:$R,0),1))</f>
      </c>
      <c r="BA10" s="4"/>
      <c r="BB10" s="43">
        <f t="shared" si="20"/>
      </c>
      <c r="BC10" s="79">
        <f t="shared" si="21"/>
      </c>
      <c r="BD10" s="64"/>
      <c r="BE10" s="60">
        <f>IF(ISNA(MATCH(CONCATENATE(BE$2,$A10),'Výsledková listina'!$R:$R,0)),"",INDEX('Výsledková listina'!$B:$B,MATCH(CONCATENATE(BE$2,$A10),'Výsledková listina'!$R:$R,0),1))</f>
      </c>
      <c r="BF10" s="4"/>
      <c r="BG10" s="43">
        <f t="shared" si="22"/>
      </c>
      <c r="BH10" s="79">
        <f t="shared" si="23"/>
      </c>
      <c r="BI10" s="64"/>
      <c r="BJ10" s="60">
        <f>IF(ISNA(MATCH(CONCATENATE(BJ$2,$A10),'Výsledková listina'!$R:$R,0)),"",INDEX('Výsledková listina'!$B:$B,MATCH(CONCATENATE(BJ$2,$A10),'Výsledková listina'!$R:$R,0),1))</f>
      </c>
      <c r="BK10" s="4"/>
      <c r="BL10" s="43">
        <f t="shared" si="24"/>
      </c>
      <c r="BM10" s="79">
        <f t="shared" si="25"/>
      </c>
      <c r="BN10" s="64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</row>
    <row r="11" spans="1:137" s="10" customFormat="1" ht="34.5" customHeight="1">
      <c r="A11" s="5">
        <v>8</v>
      </c>
      <c r="B11" s="60" t="str">
        <f>IF(ISNA(MATCH(CONCATENATE(B$2,$A11),'Výsledková listina'!$R:$R,0)),"",INDEX('Výsledková listina'!$B:$B,MATCH(CONCATENATE(B$2,$A11),'Výsledková listina'!$R:$R,0),1))</f>
        <v>Cepák Josef</v>
      </c>
      <c r="C11" s="4">
        <v>2680</v>
      </c>
      <c r="D11" s="43">
        <f t="shared" si="0"/>
        <v>11</v>
      </c>
      <c r="E11" s="79">
        <f t="shared" si="1"/>
        <v>11</v>
      </c>
      <c r="F11" s="64"/>
      <c r="G11" s="60" t="str">
        <f>IF(ISNA(MATCH(CONCATENATE(G$2,$A11),'Výsledková listina'!$R:$R,0)),"",INDEX('Výsledková listina'!$B:$B,MATCH(CONCATENATE(G$2,$A11),'Výsledková listina'!$R:$R,0),1))</f>
        <v>Špitálská Aneta</v>
      </c>
      <c r="H11" s="4">
        <v>2130</v>
      </c>
      <c r="I11" s="43">
        <f t="shared" si="2"/>
        <v>11</v>
      </c>
      <c r="J11" s="79">
        <f t="shared" si="3"/>
        <v>11</v>
      </c>
      <c r="K11" s="64"/>
      <c r="L11" s="60" t="str">
        <f>IF(ISNA(MATCH(CONCATENATE(L$2,$A11),'Výsledková listina'!$R:$R,0)),"",INDEX('Výsledková listina'!$B:$B,MATCH(CONCATENATE(L$2,$A11),'Výsledková listina'!$R:$R,0),1))</f>
        <v>Tichý Rudolf</v>
      </c>
      <c r="M11" s="4">
        <v>4720</v>
      </c>
      <c r="N11" s="43">
        <f t="shared" si="4"/>
        <v>7</v>
      </c>
      <c r="O11" s="79">
        <f t="shared" si="5"/>
        <v>7</v>
      </c>
      <c r="P11" s="64"/>
      <c r="Q11" s="60" t="str">
        <f>IF(ISNA(MATCH(CONCATENATE(Q$2,$A11),'Výsledková listina'!$R:$R,0)),"",INDEX('Výsledková listina'!$B:$B,MATCH(CONCATENATE(Q$2,$A11),'Výsledková listina'!$R:$R,0),1))</f>
        <v>Jaroslav Podlaha</v>
      </c>
      <c r="R11" s="4">
        <v>8120</v>
      </c>
      <c r="S11" s="43">
        <f t="shared" si="6"/>
        <v>4</v>
      </c>
      <c r="T11" s="79">
        <f t="shared" si="7"/>
        <v>4</v>
      </c>
      <c r="U11" s="64"/>
      <c r="V11" s="60">
        <f>IF(ISNA(MATCH(CONCATENATE(V$2,$A11),'Výsledková listina'!$R:$R,0)),"",INDEX('Výsledková listina'!$B:$B,MATCH(CONCATENATE(V$2,$A11),'Výsledková listina'!$R:$R,0),1))</f>
      </c>
      <c r="W11" s="4"/>
      <c r="X11" s="43">
        <f t="shared" si="8"/>
      </c>
      <c r="Y11" s="79">
        <f t="shared" si="9"/>
      </c>
      <c r="Z11" s="64"/>
      <c r="AA11" s="60">
        <f>IF(ISNA(MATCH(CONCATENATE(AA$2,$A11),'Výsledková listina'!$R:$R,0)),"",INDEX('Výsledková listina'!$B:$B,MATCH(CONCATENATE(AA$2,$A11),'Výsledková listina'!$R:$R,0),1))</f>
      </c>
      <c r="AB11" s="4"/>
      <c r="AC11" s="43">
        <f t="shared" si="10"/>
      </c>
      <c r="AD11" s="79">
        <f t="shared" si="11"/>
      </c>
      <c r="AE11" s="64"/>
      <c r="AF11" s="60">
        <f>IF(ISNA(MATCH(CONCATENATE(AF$2,$A11),'Výsledková listina'!$R:$R,0)),"",INDEX('Výsledková listina'!$B:$B,MATCH(CONCATENATE(AF$2,$A11),'Výsledková listina'!$R:$R,0),1))</f>
      </c>
      <c r="AG11" s="4"/>
      <c r="AH11" s="43">
        <f t="shared" si="12"/>
      </c>
      <c r="AI11" s="79">
        <f t="shared" si="13"/>
      </c>
      <c r="AJ11" s="64"/>
      <c r="AK11" s="60">
        <f>IF(ISNA(MATCH(CONCATENATE(AK$2,$A11),'Výsledková listina'!$R:$R,0)),"",INDEX('Výsledková listina'!$B:$B,MATCH(CONCATENATE(AK$2,$A11),'Výsledková listina'!$R:$R,0),1))</f>
      </c>
      <c r="AL11" s="4"/>
      <c r="AM11" s="43">
        <f t="shared" si="14"/>
      </c>
      <c r="AN11" s="79">
        <f t="shared" si="15"/>
      </c>
      <c r="AO11" s="64"/>
      <c r="AP11" s="60">
        <f>IF(ISNA(MATCH(CONCATENATE(AP$2,$A11),'Výsledková listina'!$R:$R,0)),"",INDEX('Výsledková listina'!$B:$B,MATCH(CONCATENATE(AP$2,$A11),'Výsledková listina'!$R:$R,0),1))</f>
      </c>
      <c r="AQ11" s="4"/>
      <c r="AR11" s="43">
        <f t="shared" si="16"/>
      </c>
      <c r="AS11" s="79">
        <f t="shared" si="17"/>
      </c>
      <c r="AT11" s="64"/>
      <c r="AU11" s="60">
        <f>IF(ISNA(MATCH(CONCATENATE(AU$2,$A11),'Výsledková listina'!$R:$R,0)),"",INDEX('Výsledková listina'!$B:$B,MATCH(CONCATENATE(AU$2,$A11),'Výsledková listina'!$R:$R,0),1))</f>
      </c>
      <c r="AV11" s="4"/>
      <c r="AW11" s="43">
        <f t="shared" si="18"/>
      </c>
      <c r="AX11" s="79">
        <f t="shared" si="19"/>
      </c>
      <c r="AY11" s="64"/>
      <c r="AZ11" s="60">
        <f>IF(ISNA(MATCH(CONCATENATE(AZ$2,$A11),'Výsledková listina'!$R:$R,0)),"",INDEX('Výsledková listina'!$B:$B,MATCH(CONCATENATE(AZ$2,$A11),'Výsledková listina'!$R:$R,0),1))</f>
      </c>
      <c r="BA11" s="4"/>
      <c r="BB11" s="43">
        <f t="shared" si="20"/>
      </c>
      <c r="BC11" s="79">
        <f t="shared" si="21"/>
      </c>
      <c r="BD11" s="64"/>
      <c r="BE11" s="60">
        <f>IF(ISNA(MATCH(CONCATENATE(BE$2,$A11),'Výsledková listina'!$R:$R,0)),"",INDEX('Výsledková listina'!$B:$B,MATCH(CONCATENATE(BE$2,$A11),'Výsledková listina'!$R:$R,0),1))</f>
      </c>
      <c r="BF11" s="4"/>
      <c r="BG11" s="43">
        <f t="shared" si="22"/>
      </c>
      <c r="BH11" s="79">
        <f t="shared" si="23"/>
      </c>
      <c r="BI11" s="64"/>
      <c r="BJ11" s="60">
        <f>IF(ISNA(MATCH(CONCATENATE(BJ$2,$A11),'Výsledková listina'!$R:$R,0)),"",INDEX('Výsledková listina'!$B:$B,MATCH(CONCATENATE(BJ$2,$A11),'Výsledková listina'!$R:$R,0),1))</f>
      </c>
      <c r="BK11" s="4"/>
      <c r="BL11" s="43">
        <f t="shared" si="24"/>
      </c>
      <c r="BM11" s="79">
        <f t="shared" si="25"/>
      </c>
      <c r="BN11" s="64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</row>
    <row r="12" spans="1:137" s="10" customFormat="1" ht="34.5" customHeight="1">
      <c r="A12" s="5">
        <v>9</v>
      </c>
      <c r="B12" s="60" t="str">
        <f>IF(ISNA(MATCH(CONCATENATE(B$2,$A12),'Výsledková listina'!$R:$R,0)),"",INDEX('Výsledková listina'!$B:$B,MATCH(CONCATENATE(B$2,$A12),'Výsledková listina'!$R:$R,0),1))</f>
        <v>Dalibor Wúrz</v>
      </c>
      <c r="C12" s="4">
        <v>3820</v>
      </c>
      <c r="D12" s="43">
        <f t="shared" si="0"/>
        <v>9</v>
      </c>
      <c r="E12" s="79">
        <f t="shared" si="1"/>
        <v>9</v>
      </c>
      <c r="F12" s="64"/>
      <c r="G12" s="60" t="str">
        <f>IF(ISNA(MATCH(CONCATENATE(G$2,$A12),'Výsledková listina'!$R:$R,0)),"",INDEX('Výsledková listina'!$B:$B,MATCH(CONCATENATE(G$2,$A12),'Výsledková listina'!$R:$R,0),1))</f>
        <v>Roman Srb</v>
      </c>
      <c r="H12" s="4">
        <v>5730</v>
      </c>
      <c r="I12" s="43">
        <f t="shared" si="2"/>
        <v>4</v>
      </c>
      <c r="J12" s="79">
        <f t="shared" si="3"/>
        <v>4</v>
      </c>
      <c r="K12" s="64"/>
      <c r="L12" s="60" t="str">
        <f>IF(ISNA(MATCH(CONCATENATE(L$2,$A12),'Výsledková listina'!$R:$R,0)),"",INDEX('Výsledková listina'!$B:$B,MATCH(CONCATENATE(L$2,$A12),'Výsledková listina'!$R:$R,0),1))</f>
        <v>Adam Podlaha</v>
      </c>
      <c r="M12" s="4">
        <v>7220</v>
      </c>
      <c r="N12" s="43">
        <f t="shared" si="4"/>
        <v>3</v>
      </c>
      <c r="O12" s="79">
        <f t="shared" si="5"/>
        <v>3</v>
      </c>
      <c r="P12" s="64"/>
      <c r="Q12" s="60" t="str">
        <f>IF(ISNA(MATCH(CONCATENATE(Q$2,$A12),'Výsledková listina'!$R:$R,0)),"",INDEX('Výsledková listina'!$B:$B,MATCH(CONCATENATE(Q$2,$A12),'Výsledková listina'!$R:$R,0),1))</f>
        <v>Jaroslav Konopásek</v>
      </c>
      <c r="R12" s="4">
        <v>4820</v>
      </c>
      <c r="S12" s="43">
        <f t="shared" si="6"/>
        <v>7</v>
      </c>
      <c r="T12" s="79">
        <f t="shared" si="7"/>
        <v>7</v>
      </c>
      <c r="U12" s="64"/>
      <c r="V12" s="60">
        <f>IF(ISNA(MATCH(CONCATENATE(V$2,$A12),'Výsledková listina'!$R:$R,0)),"",INDEX('Výsledková listina'!$B:$B,MATCH(CONCATENATE(V$2,$A12),'Výsledková listina'!$R:$R,0),1))</f>
      </c>
      <c r="W12" s="4"/>
      <c r="X12" s="43">
        <f t="shared" si="8"/>
      </c>
      <c r="Y12" s="79">
        <f t="shared" si="9"/>
      </c>
      <c r="Z12" s="64"/>
      <c r="AA12" s="60">
        <f>IF(ISNA(MATCH(CONCATENATE(AA$2,$A12),'Výsledková listina'!$R:$R,0)),"",INDEX('Výsledková listina'!$B:$B,MATCH(CONCATENATE(AA$2,$A12),'Výsledková listina'!$R:$R,0),1))</f>
      </c>
      <c r="AB12" s="4"/>
      <c r="AC12" s="43">
        <f t="shared" si="10"/>
      </c>
      <c r="AD12" s="79">
        <f t="shared" si="11"/>
      </c>
      <c r="AE12" s="64"/>
      <c r="AF12" s="60">
        <f>IF(ISNA(MATCH(CONCATENATE(AF$2,$A12),'Výsledková listina'!$R:$R,0)),"",INDEX('Výsledková listina'!$B:$B,MATCH(CONCATENATE(AF$2,$A12),'Výsledková listina'!$R:$R,0),1))</f>
      </c>
      <c r="AG12" s="4"/>
      <c r="AH12" s="43">
        <f t="shared" si="12"/>
      </c>
      <c r="AI12" s="79">
        <f t="shared" si="13"/>
      </c>
      <c r="AJ12" s="64"/>
      <c r="AK12" s="60">
        <f>IF(ISNA(MATCH(CONCATENATE(AK$2,$A12),'Výsledková listina'!$R:$R,0)),"",INDEX('Výsledková listina'!$B:$B,MATCH(CONCATENATE(AK$2,$A12),'Výsledková listina'!$R:$R,0),1))</f>
      </c>
      <c r="AL12" s="4"/>
      <c r="AM12" s="43">
        <f t="shared" si="14"/>
      </c>
      <c r="AN12" s="79">
        <f t="shared" si="15"/>
      </c>
      <c r="AO12" s="64"/>
      <c r="AP12" s="60">
        <f>IF(ISNA(MATCH(CONCATENATE(AP$2,$A12),'Výsledková listina'!$R:$R,0)),"",INDEX('Výsledková listina'!$B:$B,MATCH(CONCATENATE(AP$2,$A12),'Výsledková listina'!$R:$R,0),1))</f>
      </c>
      <c r="AQ12" s="4"/>
      <c r="AR12" s="43">
        <f t="shared" si="16"/>
      </c>
      <c r="AS12" s="79">
        <f t="shared" si="17"/>
      </c>
      <c r="AT12" s="64"/>
      <c r="AU12" s="60">
        <f>IF(ISNA(MATCH(CONCATENATE(AU$2,$A12),'Výsledková listina'!$R:$R,0)),"",INDEX('Výsledková listina'!$B:$B,MATCH(CONCATENATE(AU$2,$A12),'Výsledková listina'!$R:$R,0),1))</f>
      </c>
      <c r="AV12" s="4"/>
      <c r="AW12" s="43">
        <f t="shared" si="18"/>
      </c>
      <c r="AX12" s="79">
        <f t="shared" si="19"/>
      </c>
      <c r="AY12" s="64"/>
      <c r="AZ12" s="60">
        <f>IF(ISNA(MATCH(CONCATENATE(AZ$2,$A12),'Výsledková listina'!$R:$R,0)),"",INDEX('Výsledková listina'!$B:$B,MATCH(CONCATENATE(AZ$2,$A12),'Výsledková listina'!$R:$R,0),1))</f>
      </c>
      <c r="BA12" s="4"/>
      <c r="BB12" s="43">
        <f t="shared" si="20"/>
      </c>
      <c r="BC12" s="79">
        <f t="shared" si="21"/>
      </c>
      <c r="BD12" s="64"/>
      <c r="BE12" s="60">
        <f>IF(ISNA(MATCH(CONCATENATE(BE$2,$A12),'Výsledková listina'!$R:$R,0)),"",INDEX('Výsledková listina'!$B:$B,MATCH(CONCATENATE(BE$2,$A12),'Výsledková listina'!$R:$R,0),1))</f>
      </c>
      <c r="BF12" s="4"/>
      <c r="BG12" s="43">
        <f t="shared" si="22"/>
      </c>
      <c r="BH12" s="79">
        <f t="shared" si="23"/>
      </c>
      <c r="BI12" s="64"/>
      <c r="BJ12" s="60">
        <f>IF(ISNA(MATCH(CONCATENATE(BJ$2,$A12),'Výsledková listina'!$R:$R,0)),"",INDEX('Výsledková listina'!$B:$B,MATCH(CONCATENATE(BJ$2,$A12),'Výsledková listina'!$R:$R,0),1))</f>
      </c>
      <c r="BK12" s="4"/>
      <c r="BL12" s="43">
        <f t="shared" si="24"/>
      </c>
      <c r="BM12" s="79">
        <f t="shared" si="25"/>
      </c>
      <c r="BN12" s="64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</row>
    <row r="13" spans="1:137" s="10" customFormat="1" ht="34.5" customHeight="1">
      <c r="A13" s="5">
        <v>10</v>
      </c>
      <c r="B13" s="60" t="str">
        <f>IF(ISNA(MATCH(CONCATENATE(B$2,$A13),'Výsledková listina'!$R:$R,0)),"",INDEX('Výsledková listina'!$B:$B,MATCH(CONCATENATE(B$2,$A13),'Výsledková listina'!$R:$R,0),1))</f>
        <v>Petr Pluchta</v>
      </c>
      <c r="C13" s="4">
        <v>3020</v>
      </c>
      <c r="D13" s="43">
        <f t="shared" si="0"/>
        <v>10</v>
      </c>
      <c r="E13" s="79">
        <f t="shared" si="1"/>
        <v>10</v>
      </c>
      <c r="F13" s="64"/>
      <c r="G13" s="60" t="str">
        <f>IF(ISNA(MATCH(CONCATENATE(G$2,$A13),'Výsledková listina'!$R:$R,0)),"",INDEX('Výsledková listina'!$B:$B,MATCH(CONCATENATE(G$2,$A13),'Výsledková listina'!$R:$R,0),1))</f>
        <v>Hájek Ondej</v>
      </c>
      <c r="H13" s="4">
        <v>10130</v>
      </c>
      <c r="I13" s="43">
        <f t="shared" si="2"/>
        <v>1</v>
      </c>
      <c r="J13" s="79">
        <f t="shared" si="3"/>
        <v>1</v>
      </c>
      <c r="K13" s="64"/>
      <c r="L13" s="60" t="str">
        <f>IF(ISNA(MATCH(CONCATENATE(L$2,$A13),'Výsledková listina'!$R:$R,0)),"",INDEX('Výsledková listina'!$B:$B,MATCH(CONCATENATE(L$2,$A13),'Výsledková listina'!$R:$R,0),1))</f>
        <v>Pet Staňek</v>
      </c>
      <c r="M13" s="4">
        <v>3320</v>
      </c>
      <c r="N13" s="43">
        <f t="shared" si="4"/>
        <v>11</v>
      </c>
      <c r="O13" s="79">
        <f t="shared" si="5"/>
        <v>11</v>
      </c>
      <c r="P13" s="64"/>
      <c r="Q13" s="60" t="str">
        <f>IF(ISNA(MATCH(CONCATENATE(Q$2,$A13),'Výsledková listina'!$R:$R,0)),"",INDEX('Výsledková listina'!$B:$B,MATCH(CONCATENATE(Q$2,$A13),'Výsledková listina'!$R:$R,0),1))</f>
        <v>Ludvík Jiří</v>
      </c>
      <c r="R13" s="4">
        <v>10100</v>
      </c>
      <c r="S13" s="43">
        <f t="shared" si="6"/>
        <v>2</v>
      </c>
      <c r="T13" s="79">
        <f t="shared" si="7"/>
        <v>2</v>
      </c>
      <c r="U13" s="64"/>
      <c r="V13" s="60">
        <f>IF(ISNA(MATCH(CONCATENATE(V$2,$A13),'Výsledková listina'!$R:$R,0)),"",INDEX('Výsledková listina'!$B:$B,MATCH(CONCATENATE(V$2,$A13),'Výsledková listina'!$R:$R,0),1))</f>
      </c>
      <c r="W13" s="4"/>
      <c r="X13" s="43">
        <f t="shared" si="8"/>
      </c>
      <c r="Y13" s="79">
        <f t="shared" si="9"/>
      </c>
      <c r="Z13" s="64"/>
      <c r="AA13" s="60">
        <f>IF(ISNA(MATCH(CONCATENATE(AA$2,$A13),'Výsledková listina'!$R:$R,0)),"",INDEX('Výsledková listina'!$B:$B,MATCH(CONCATENATE(AA$2,$A13),'Výsledková listina'!$R:$R,0),1))</f>
      </c>
      <c r="AB13" s="4"/>
      <c r="AC13" s="43">
        <f t="shared" si="10"/>
      </c>
      <c r="AD13" s="79">
        <f t="shared" si="11"/>
      </c>
      <c r="AE13" s="64"/>
      <c r="AF13" s="60">
        <f>IF(ISNA(MATCH(CONCATENATE(AF$2,$A13),'Výsledková listina'!$R:$R,0)),"",INDEX('Výsledková listina'!$B:$B,MATCH(CONCATENATE(AF$2,$A13),'Výsledková listina'!$R:$R,0),1))</f>
      </c>
      <c r="AG13" s="4"/>
      <c r="AH13" s="43">
        <f t="shared" si="12"/>
      </c>
      <c r="AI13" s="79">
        <f t="shared" si="13"/>
      </c>
      <c r="AJ13" s="64"/>
      <c r="AK13" s="60">
        <f>IF(ISNA(MATCH(CONCATENATE(AK$2,$A13),'Výsledková listina'!$R:$R,0)),"",INDEX('Výsledková listina'!$B:$B,MATCH(CONCATENATE(AK$2,$A13),'Výsledková listina'!$R:$R,0),1))</f>
      </c>
      <c r="AL13" s="4"/>
      <c r="AM13" s="43">
        <f t="shared" si="14"/>
      </c>
      <c r="AN13" s="79">
        <f t="shared" si="15"/>
      </c>
      <c r="AO13" s="64"/>
      <c r="AP13" s="60">
        <f>IF(ISNA(MATCH(CONCATENATE(AP$2,$A13),'Výsledková listina'!$R:$R,0)),"",INDEX('Výsledková listina'!$B:$B,MATCH(CONCATENATE(AP$2,$A13),'Výsledková listina'!$R:$R,0),1))</f>
      </c>
      <c r="AQ13" s="4"/>
      <c r="AR13" s="43">
        <f t="shared" si="16"/>
      </c>
      <c r="AS13" s="79">
        <f t="shared" si="17"/>
      </c>
      <c r="AT13" s="64"/>
      <c r="AU13" s="60">
        <f>IF(ISNA(MATCH(CONCATENATE(AU$2,$A13),'Výsledková listina'!$R:$R,0)),"",INDEX('Výsledková listina'!$B:$B,MATCH(CONCATENATE(AU$2,$A13),'Výsledková listina'!$R:$R,0),1))</f>
      </c>
      <c r="AV13" s="4"/>
      <c r="AW13" s="43">
        <f t="shared" si="18"/>
      </c>
      <c r="AX13" s="79">
        <f t="shared" si="19"/>
      </c>
      <c r="AY13" s="64"/>
      <c r="AZ13" s="60">
        <f>IF(ISNA(MATCH(CONCATENATE(AZ$2,$A13),'Výsledková listina'!$R:$R,0)),"",INDEX('Výsledková listina'!$B:$B,MATCH(CONCATENATE(AZ$2,$A13),'Výsledková listina'!$R:$R,0),1))</f>
      </c>
      <c r="BA13" s="4"/>
      <c r="BB13" s="43">
        <f t="shared" si="20"/>
      </c>
      <c r="BC13" s="79">
        <f t="shared" si="21"/>
      </c>
      <c r="BD13" s="64"/>
      <c r="BE13" s="60">
        <f>IF(ISNA(MATCH(CONCATENATE(BE$2,$A13),'Výsledková listina'!$R:$R,0)),"",INDEX('Výsledková listina'!$B:$B,MATCH(CONCATENATE(BE$2,$A13),'Výsledková listina'!$R:$R,0),1))</f>
      </c>
      <c r="BF13" s="4"/>
      <c r="BG13" s="43">
        <f t="shared" si="22"/>
      </c>
      <c r="BH13" s="79">
        <f t="shared" si="23"/>
      </c>
      <c r="BI13" s="64"/>
      <c r="BJ13" s="60">
        <f>IF(ISNA(MATCH(CONCATENATE(BJ$2,$A13),'Výsledková listina'!$R:$R,0)),"",INDEX('Výsledková listina'!$B:$B,MATCH(CONCATENATE(BJ$2,$A13),'Výsledková listina'!$R:$R,0),1))</f>
      </c>
      <c r="BK13" s="4"/>
      <c r="BL13" s="43">
        <f t="shared" si="24"/>
      </c>
      <c r="BM13" s="79">
        <f t="shared" si="25"/>
      </c>
      <c r="BN13" s="64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</row>
    <row r="14" spans="1:137" s="10" customFormat="1" ht="34.5" customHeight="1">
      <c r="A14" s="5">
        <v>11</v>
      </c>
      <c r="B14" s="60" t="str">
        <f>IF(ISNA(MATCH(CONCATENATE(B$2,$A14),'Výsledková listina'!$R:$R,0)),"",INDEX('Výsledková listina'!$B:$B,MATCH(CONCATENATE(B$2,$A14),'Výsledková listina'!$R:$R,0),1))</f>
        <v>Vitásek Jií</v>
      </c>
      <c r="C14" s="4">
        <v>6100</v>
      </c>
      <c r="D14" s="43">
        <f t="shared" si="0"/>
        <v>8</v>
      </c>
      <c r="E14" s="79">
        <f t="shared" si="1"/>
        <v>8</v>
      </c>
      <c r="F14" s="64"/>
      <c r="G14" s="60" t="str">
        <f>IF(ISNA(MATCH(CONCATENATE(G$2,$A14),'Výsledková listina'!$R:$R,0)),"",INDEX('Výsledková listina'!$B:$B,MATCH(CONCATENATE(G$2,$A14),'Výsledková listina'!$R:$R,0),1))</f>
        <v>Luboš Kuneš </v>
      </c>
      <c r="H14" s="4">
        <v>4910</v>
      </c>
      <c r="I14" s="43">
        <f t="shared" si="2"/>
        <v>5</v>
      </c>
      <c r="J14" s="79">
        <f t="shared" si="3"/>
        <v>5</v>
      </c>
      <c r="K14" s="64"/>
      <c r="L14" s="60" t="str">
        <f>IF(ISNA(MATCH(CONCATENATE(L$2,$A14),'Výsledková listina'!$R:$R,0)),"",INDEX('Výsledková listina'!$B:$B,MATCH(CONCATENATE(L$2,$A14),'Výsledková listina'!$R:$R,0),1))</f>
        <v>Míra Tvarůžek</v>
      </c>
      <c r="M14" s="4">
        <v>2700</v>
      </c>
      <c r="N14" s="43">
        <f t="shared" si="4"/>
        <v>13</v>
      </c>
      <c r="O14" s="79">
        <f t="shared" si="5"/>
        <v>13</v>
      </c>
      <c r="P14" s="64"/>
      <c r="Q14" s="60" t="str">
        <f>IF(ISNA(MATCH(CONCATENATE(Q$2,$A14),'Výsledková listina'!$R:$R,0)),"",INDEX('Výsledková listina'!$B:$B,MATCH(CONCATENATE(Q$2,$A14),'Výsledková listina'!$R:$R,0),1))</f>
        <v>Štětina Petr</v>
      </c>
      <c r="R14" s="4">
        <v>11300</v>
      </c>
      <c r="S14" s="43">
        <f t="shared" si="6"/>
        <v>1</v>
      </c>
      <c r="T14" s="79">
        <f t="shared" si="7"/>
        <v>1</v>
      </c>
      <c r="U14" s="64"/>
      <c r="V14" s="60">
        <f>IF(ISNA(MATCH(CONCATENATE(V$2,$A14),'Výsledková listina'!$R:$R,0)),"",INDEX('Výsledková listina'!$B:$B,MATCH(CONCATENATE(V$2,$A14),'Výsledková listina'!$R:$R,0),1))</f>
      </c>
      <c r="W14" s="4"/>
      <c r="X14" s="43">
        <f t="shared" si="8"/>
      </c>
      <c r="Y14" s="79">
        <f t="shared" si="9"/>
      </c>
      <c r="Z14" s="64"/>
      <c r="AA14" s="60">
        <f>IF(ISNA(MATCH(CONCATENATE(AA$2,$A14),'Výsledková listina'!$R:$R,0)),"",INDEX('Výsledková listina'!$B:$B,MATCH(CONCATENATE(AA$2,$A14),'Výsledková listina'!$R:$R,0),1))</f>
      </c>
      <c r="AB14" s="4"/>
      <c r="AC14" s="43">
        <f t="shared" si="10"/>
      </c>
      <c r="AD14" s="79">
        <f t="shared" si="11"/>
      </c>
      <c r="AE14" s="64"/>
      <c r="AF14" s="60">
        <f>IF(ISNA(MATCH(CONCATENATE(AF$2,$A14),'Výsledková listina'!$R:$R,0)),"",INDEX('Výsledková listina'!$B:$B,MATCH(CONCATENATE(AF$2,$A14),'Výsledková listina'!$R:$R,0),1))</f>
      </c>
      <c r="AG14" s="4"/>
      <c r="AH14" s="43">
        <f t="shared" si="12"/>
      </c>
      <c r="AI14" s="79">
        <f t="shared" si="13"/>
      </c>
      <c r="AJ14" s="64"/>
      <c r="AK14" s="60">
        <f>IF(ISNA(MATCH(CONCATENATE(AK$2,$A14),'Výsledková listina'!$R:$R,0)),"",INDEX('Výsledková listina'!$B:$B,MATCH(CONCATENATE(AK$2,$A14),'Výsledková listina'!$R:$R,0),1))</f>
      </c>
      <c r="AL14" s="4"/>
      <c r="AM14" s="43">
        <f t="shared" si="14"/>
      </c>
      <c r="AN14" s="79">
        <f t="shared" si="15"/>
      </c>
      <c r="AO14" s="64"/>
      <c r="AP14" s="60">
        <f>IF(ISNA(MATCH(CONCATENATE(AP$2,$A14),'Výsledková listina'!$R:$R,0)),"",INDEX('Výsledková listina'!$B:$B,MATCH(CONCATENATE(AP$2,$A14),'Výsledková listina'!$R:$R,0),1))</f>
      </c>
      <c r="AQ14" s="4"/>
      <c r="AR14" s="43">
        <f t="shared" si="16"/>
      </c>
      <c r="AS14" s="79">
        <f t="shared" si="17"/>
      </c>
      <c r="AT14" s="64"/>
      <c r="AU14" s="60">
        <f>IF(ISNA(MATCH(CONCATENATE(AU$2,$A14),'Výsledková listina'!$R:$R,0)),"",INDEX('Výsledková listina'!$B:$B,MATCH(CONCATENATE(AU$2,$A14),'Výsledková listina'!$R:$R,0),1))</f>
      </c>
      <c r="AV14" s="4"/>
      <c r="AW14" s="43">
        <f t="shared" si="18"/>
      </c>
      <c r="AX14" s="79">
        <f t="shared" si="19"/>
      </c>
      <c r="AY14" s="64"/>
      <c r="AZ14" s="60">
        <f>IF(ISNA(MATCH(CONCATENATE(AZ$2,$A14),'Výsledková listina'!$R:$R,0)),"",INDEX('Výsledková listina'!$B:$B,MATCH(CONCATENATE(AZ$2,$A14),'Výsledková listina'!$R:$R,0),1))</f>
      </c>
      <c r="BA14" s="4"/>
      <c r="BB14" s="43">
        <f t="shared" si="20"/>
      </c>
      <c r="BC14" s="79">
        <f t="shared" si="21"/>
      </c>
      <c r="BD14" s="64"/>
      <c r="BE14" s="60">
        <f>IF(ISNA(MATCH(CONCATENATE(BE$2,$A14),'Výsledková listina'!$R:$R,0)),"",INDEX('Výsledková listina'!$B:$B,MATCH(CONCATENATE(BE$2,$A14),'Výsledková listina'!$R:$R,0),1))</f>
      </c>
      <c r="BF14" s="4"/>
      <c r="BG14" s="43">
        <f t="shared" si="22"/>
      </c>
      <c r="BH14" s="79">
        <f t="shared" si="23"/>
      </c>
      <c r="BI14" s="64"/>
      <c r="BJ14" s="60">
        <f>IF(ISNA(MATCH(CONCATENATE(BJ$2,$A14),'Výsledková listina'!$R:$R,0)),"",INDEX('Výsledková listina'!$B:$B,MATCH(CONCATENATE(BJ$2,$A14),'Výsledková listina'!$R:$R,0),1))</f>
      </c>
      <c r="BK14" s="4"/>
      <c r="BL14" s="43">
        <f t="shared" si="24"/>
      </c>
      <c r="BM14" s="79">
        <f t="shared" si="25"/>
      </c>
      <c r="BN14" s="64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</row>
    <row r="15" spans="1:137" s="10" customFormat="1" ht="34.5" customHeight="1">
      <c r="A15" s="5">
        <v>12</v>
      </c>
      <c r="B15" s="60" t="str">
        <f>IF(ISNA(MATCH(CONCATENATE(B$2,$A15),'Výsledková listina'!$R:$R,0)),"",INDEX('Výsledková listina'!$B:$B,MATCH(CONCATENATE(B$2,$A15),'Výsledková listina'!$R:$R,0),1))</f>
        <v>Václav Špitálský</v>
      </c>
      <c r="C15" s="4">
        <v>2290</v>
      </c>
      <c r="D15" s="43">
        <f t="shared" si="0"/>
        <v>12</v>
      </c>
      <c r="E15" s="79">
        <f t="shared" si="1"/>
        <v>12</v>
      </c>
      <c r="F15" s="64"/>
      <c r="G15" s="60" t="str">
        <f>IF(ISNA(MATCH(CONCATENATE(G$2,$A15),'Výsledková listina'!$R:$R,0)),"",INDEX('Výsledková listina'!$B:$B,MATCH(CONCATENATE(G$2,$A15),'Výsledková listina'!$R:$R,0),1))</f>
        <v>Martin Hataš</v>
      </c>
      <c r="H15" s="4">
        <v>3500</v>
      </c>
      <c r="I15" s="43">
        <f t="shared" si="2"/>
        <v>6</v>
      </c>
      <c r="J15" s="79">
        <f t="shared" si="3"/>
        <v>6</v>
      </c>
      <c r="K15" s="64"/>
      <c r="L15" s="60" t="str">
        <f>IF(ISNA(MATCH(CONCATENATE(L$2,$A15),'Výsledková listina'!$R:$R,0)),"",INDEX('Výsledková listina'!$B:$B,MATCH(CONCATENATE(L$2,$A15),'Výsledková listina'!$R:$R,0),1))</f>
        <v>Karel Plzák</v>
      </c>
      <c r="M15" s="4">
        <v>5220</v>
      </c>
      <c r="N15" s="43">
        <f t="shared" si="4"/>
        <v>5</v>
      </c>
      <c r="O15" s="79">
        <f t="shared" si="5"/>
        <v>5</v>
      </c>
      <c r="P15" s="64"/>
      <c r="Q15" s="60" t="str">
        <f>IF(ISNA(MATCH(CONCATENATE(Q$2,$A15),'Výsledková listina'!$R:$R,0)),"",INDEX('Výsledková listina'!$B:$B,MATCH(CONCATENATE(Q$2,$A15),'Výsledková listina'!$R:$R,0),1))</f>
        <v>Pietrzyk Piotr</v>
      </c>
      <c r="R15" s="4">
        <v>6700</v>
      </c>
      <c r="S15" s="43">
        <f t="shared" si="6"/>
        <v>5</v>
      </c>
      <c r="T15" s="79">
        <f t="shared" si="7"/>
        <v>5</v>
      </c>
      <c r="U15" s="64"/>
      <c r="V15" s="60">
        <f>IF(ISNA(MATCH(CONCATENATE(V$2,$A15),'Výsledková listina'!$R:$R,0)),"",INDEX('Výsledková listina'!$B:$B,MATCH(CONCATENATE(V$2,$A15),'Výsledková listina'!$R:$R,0),1))</f>
      </c>
      <c r="W15" s="4"/>
      <c r="X15" s="43">
        <f t="shared" si="8"/>
      </c>
      <c r="Y15" s="79">
        <f t="shared" si="9"/>
      </c>
      <c r="Z15" s="64"/>
      <c r="AA15" s="60">
        <f>IF(ISNA(MATCH(CONCATENATE(AA$2,$A15),'Výsledková listina'!$R:$R,0)),"",INDEX('Výsledková listina'!$B:$B,MATCH(CONCATENATE(AA$2,$A15),'Výsledková listina'!$R:$R,0),1))</f>
      </c>
      <c r="AB15" s="4"/>
      <c r="AC15" s="43">
        <f t="shared" si="10"/>
      </c>
      <c r="AD15" s="79">
        <f t="shared" si="11"/>
      </c>
      <c r="AE15" s="64"/>
      <c r="AF15" s="60">
        <f>IF(ISNA(MATCH(CONCATENATE(AF$2,$A15),'Výsledková listina'!$R:$R,0)),"",INDEX('Výsledková listina'!$B:$B,MATCH(CONCATENATE(AF$2,$A15),'Výsledková listina'!$R:$R,0),1))</f>
      </c>
      <c r="AG15" s="4"/>
      <c r="AH15" s="43">
        <f t="shared" si="12"/>
      </c>
      <c r="AI15" s="79">
        <f t="shared" si="13"/>
      </c>
      <c r="AJ15" s="64"/>
      <c r="AK15" s="60">
        <f>IF(ISNA(MATCH(CONCATENATE(AK$2,$A15),'Výsledková listina'!$R:$R,0)),"",INDEX('Výsledková listina'!$B:$B,MATCH(CONCATENATE(AK$2,$A15),'Výsledková listina'!$R:$R,0),1))</f>
      </c>
      <c r="AL15" s="4"/>
      <c r="AM15" s="43">
        <f t="shared" si="14"/>
      </c>
      <c r="AN15" s="79">
        <f t="shared" si="15"/>
      </c>
      <c r="AO15" s="64"/>
      <c r="AP15" s="60">
        <f>IF(ISNA(MATCH(CONCATENATE(AP$2,$A15),'Výsledková listina'!$R:$R,0)),"",INDEX('Výsledková listina'!$B:$B,MATCH(CONCATENATE(AP$2,$A15),'Výsledková listina'!$R:$R,0),1))</f>
      </c>
      <c r="AQ15" s="4"/>
      <c r="AR15" s="43">
        <f t="shared" si="16"/>
      </c>
      <c r="AS15" s="79">
        <f t="shared" si="17"/>
      </c>
      <c r="AT15" s="64"/>
      <c r="AU15" s="60">
        <f>IF(ISNA(MATCH(CONCATENATE(AU$2,$A15),'Výsledková listina'!$R:$R,0)),"",INDEX('Výsledková listina'!$B:$B,MATCH(CONCATENATE(AU$2,$A15),'Výsledková listina'!$R:$R,0),1))</f>
      </c>
      <c r="AV15" s="4"/>
      <c r="AW15" s="43">
        <f t="shared" si="18"/>
      </c>
      <c r="AX15" s="79">
        <f t="shared" si="19"/>
      </c>
      <c r="AY15" s="64"/>
      <c r="AZ15" s="60">
        <f>IF(ISNA(MATCH(CONCATENATE(AZ$2,$A15),'Výsledková listina'!$R:$R,0)),"",INDEX('Výsledková listina'!$B:$B,MATCH(CONCATENATE(AZ$2,$A15),'Výsledková listina'!$R:$R,0),1))</f>
      </c>
      <c r="BA15" s="4"/>
      <c r="BB15" s="43">
        <f t="shared" si="20"/>
      </c>
      <c r="BC15" s="79">
        <f t="shared" si="21"/>
      </c>
      <c r="BD15" s="64"/>
      <c r="BE15" s="60">
        <f>IF(ISNA(MATCH(CONCATENATE(BE$2,$A15),'Výsledková listina'!$R:$R,0)),"",INDEX('Výsledková listina'!$B:$B,MATCH(CONCATENATE(BE$2,$A15),'Výsledková listina'!$R:$R,0),1))</f>
      </c>
      <c r="BF15" s="4"/>
      <c r="BG15" s="43">
        <f t="shared" si="22"/>
      </c>
      <c r="BH15" s="79">
        <f t="shared" si="23"/>
      </c>
      <c r="BI15" s="64"/>
      <c r="BJ15" s="60">
        <f>IF(ISNA(MATCH(CONCATENATE(BJ$2,$A15),'Výsledková listina'!$R:$R,0)),"",INDEX('Výsledková listina'!$B:$B,MATCH(CONCATENATE(BJ$2,$A15),'Výsledková listina'!$R:$R,0),1))</f>
      </c>
      <c r="BK15" s="4"/>
      <c r="BL15" s="43">
        <f t="shared" si="24"/>
      </c>
      <c r="BM15" s="79">
        <f t="shared" si="25"/>
      </c>
      <c r="BN15" s="64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</row>
    <row r="16" spans="1:137" s="10" customFormat="1" ht="34.5" customHeight="1">
      <c r="A16" s="5">
        <v>13</v>
      </c>
      <c r="B16" s="60" t="str">
        <f>IF(ISNA(MATCH(CONCATENATE(B$2,$A16),'Výsledková listina'!$R:$R,0)),"",INDEX('Výsledková listina'!$B:$B,MATCH(CONCATENATE(B$2,$A16),'Výsledková listina'!$R:$R,0),1))</f>
        <v>Lukáš Kapusta</v>
      </c>
      <c r="C16" s="4">
        <v>240</v>
      </c>
      <c r="D16" s="43">
        <f t="shared" si="0"/>
        <v>14</v>
      </c>
      <c r="E16" s="79">
        <f t="shared" si="1"/>
        <v>14</v>
      </c>
      <c r="F16" s="64"/>
      <c r="G16" s="60" t="str">
        <f>IF(ISNA(MATCH(CONCATENATE(G$2,$A16),'Výsledková listina'!$R:$R,0)),"",INDEX('Výsledková listina'!$B:$B,MATCH(CONCATENATE(G$2,$A16),'Výsledková listina'!$R:$R,0),1))</f>
        <v>Jura Šurgota</v>
      </c>
      <c r="H16" s="4">
        <v>7450</v>
      </c>
      <c r="I16" s="43">
        <f t="shared" si="2"/>
        <v>3</v>
      </c>
      <c r="J16" s="79">
        <f t="shared" si="3"/>
        <v>3</v>
      </c>
      <c r="K16" s="64"/>
      <c r="L16" s="60" t="str">
        <f>IF(ISNA(MATCH(CONCATENATE(L$2,$A16),'Výsledková listina'!$R:$R,0)),"",INDEX('Výsledková listina'!$B:$B,MATCH(CONCATENATE(L$2,$A16),'Výsledková listina'!$R:$R,0),1))</f>
        <v>Jirák Jan</v>
      </c>
      <c r="M16" s="4">
        <v>240</v>
      </c>
      <c r="N16" s="43">
        <f t="shared" si="4"/>
        <v>14</v>
      </c>
      <c r="O16" s="79">
        <f t="shared" si="5"/>
        <v>14</v>
      </c>
      <c r="P16" s="64"/>
      <c r="Q16" s="60" t="str">
        <f>IF(ISNA(MATCH(CONCATENATE(Q$2,$A16),'Výsledková listina'!$R:$R,0)),"",INDEX('Výsledková listina'!$B:$B,MATCH(CONCATENATE(Q$2,$A16),'Výsledková listina'!$R:$R,0),1))</f>
        <v>Černý tomáš ml</v>
      </c>
      <c r="R16" s="4">
        <v>2100</v>
      </c>
      <c r="S16" s="43">
        <f t="shared" si="6"/>
        <v>12</v>
      </c>
      <c r="T16" s="79">
        <f t="shared" si="7"/>
        <v>12</v>
      </c>
      <c r="U16" s="64"/>
      <c r="V16" s="60">
        <f>IF(ISNA(MATCH(CONCATENATE(V$2,$A16),'Výsledková listina'!$R:$R,0)),"",INDEX('Výsledková listina'!$B:$B,MATCH(CONCATENATE(V$2,$A16),'Výsledková listina'!$R:$R,0),1))</f>
      </c>
      <c r="W16" s="4"/>
      <c r="X16" s="43">
        <f t="shared" si="8"/>
      </c>
      <c r="Y16" s="79">
        <f t="shared" si="9"/>
      </c>
      <c r="Z16" s="64"/>
      <c r="AA16" s="60">
        <f>IF(ISNA(MATCH(CONCATENATE(AA$2,$A16),'Výsledková listina'!$R:$R,0)),"",INDEX('Výsledková listina'!$B:$B,MATCH(CONCATENATE(AA$2,$A16),'Výsledková listina'!$R:$R,0),1))</f>
      </c>
      <c r="AB16" s="4"/>
      <c r="AC16" s="43">
        <f t="shared" si="10"/>
      </c>
      <c r="AD16" s="79">
        <f t="shared" si="11"/>
      </c>
      <c r="AE16" s="64"/>
      <c r="AF16" s="60">
        <f>IF(ISNA(MATCH(CONCATENATE(AF$2,$A16),'Výsledková listina'!$R:$R,0)),"",INDEX('Výsledková listina'!$B:$B,MATCH(CONCATENATE(AF$2,$A16),'Výsledková listina'!$R:$R,0),1))</f>
      </c>
      <c r="AG16" s="4"/>
      <c r="AH16" s="43">
        <f t="shared" si="12"/>
      </c>
      <c r="AI16" s="79">
        <f t="shared" si="13"/>
      </c>
      <c r="AJ16" s="64"/>
      <c r="AK16" s="60">
        <f>IF(ISNA(MATCH(CONCATENATE(AK$2,$A16),'Výsledková listina'!$R:$R,0)),"",INDEX('Výsledková listina'!$B:$B,MATCH(CONCATENATE(AK$2,$A16),'Výsledková listina'!$R:$R,0),1))</f>
      </c>
      <c r="AL16" s="4"/>
      <c r="AM16" s="43">
        <f t="shared" si="14"/>
      </c>
      <c r="AN16" s="79">
        <f t="shared" si="15"/>
      </c>
      <c r="AO16" s="64"/>
      <c r="AP16" s="60">
        <f>IF(ISNA(MATCH(CONCATENATE(AP$2,$A16),'Výsledková listina'!$R:$R,0)),"",INDEX('Výsledková listina'!$B:$B,MATCH(CONCATENATE(AP$2,$A16),'Výsledková listina'!$R:$R,0),1))</f>
      </c>
      <c r="AQ16" s="4"/>
      <c r="AR16" s="43">
        <f t="shared" si="16"/>
      </c>
      <c r="AS16" s="79">
        <f t="shared" si="17"/>
      </c>
      <c r="AT16" s="64"/>
      <c r="AU16" s="60">
        <f>IF(ISNA(MATCH(CONCATENATE(AU$2,$A16),'Výsledková listina'!$R:$R,0)),"",INDEX('Výsledková listina'!$B:$B,MATCH(CONCATENATE(AU$2,$A16),'Výsledková listina'!$R:$R,0),1))</f>
      </c>
      <c r="AV16" s="4"/>
      <c r="AW16" s="43">
        <f t="shared" si="18"/>
      </c>
      <c r="AX16" s="79">
        <f t="shared" si="19"/>
      </c>
      <c r="AY16" s="64"/>
      <c r="AZ16" s="60">
        <f>IF(ISNA(MATCH(CONCATENATE(AZ$2,$A16),'Výsledková listina'!$R:$R,0)),"",INDEX('Výsledková listina'!$B:$B,MATCH(CONCATENATE(AZ$2,$A16),'Výsledková listina'!$R:$R,0),1))</f>
      </c>
      <c r="BA16" s="4"/>
      <c r="BB16" s="43">
        <f t="shared" si="20"/>
      </c>
      <c r="BC16" s="79">
        <f t="shared" si="21"/>
      </c>
      <c r="BD16" s="64"/>
      <c r="BE16" s="60">
        <f>IF(ISNA(MATCH(CONCATENATE(BE$2,$A16),'Výsledková listina'!$R:$R,0)),"",INDEX('Výsledková listina'!$B:$B,MATCH(CONCATENATE(BE$2,$A16),'Výsledková listina'!$R:$R,0),1))</f>
      </c>
      <c r="BF16" s="4"/>
      <c r="BG16" s="43">
        <f t="shared" si="22"/>
      </c>
      <c r="BH16" s="79">
        <f t="shared" si="23"/>
      </c>
      <c r="BI16" s="64"/>
      <c r="BJ16" s="60">
        <f>IF(ISNA(MATCH(CONCATENATE(BJ$2,$A16),'Výsledková listina'!$R:$R,0)),"",INDEX('Výsledková listina'!$B:$B,MATCH(CONCATENATE(BJ$2,$A16),'Výsledková listina'!$R:$R,0),1))</f>
      </c>
      <c r="BK16" s="4"/>
      <c r="BL16" s="43">
        <f t="shared" si="24"/>
      </c>
      <c r="BM16" s="79">
        <f t="shared" si="25"/>
      </c>
      <c r="BN16" s="64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</row>
    <row r="17" spans="1:137" s="10" customFormat="1" ht="34.5" customHeight="1">
      <c r="A17" s="5">
        <v>14</v>
      </c>
      <c r="B17" s="60" t="str">
        <f>IF(ISNA(MATCH(CONCATENATE(B$2,$A17),'Výsledková listina'!$R:$R,0)),"",INDEX('Výsledková listina'!$B:$B,MATCH(CONCATENATE(B$2,$A17),'Výsledková listina'!$R:$R,0),1))</f>
        <v>Petr Havlíček</v>
      </c>
      <c r="C17" s="4">
        <v>10320</v>
      </c>
      <c r="D17" s="43">
        <f t="shared" si="0"/>
        <v>4</v>
      </c>
      <c r="E17" s="79">
        <f t="shared" si="1"/>
        <v>4</v>
      </c>
      <c r="F17" s="64"/>
      <c r="G17" s="60" t="str">
        <f>IF(ISNA(MATCH(CONCATENATE(G$2,$A17),'Výsledková listina'!$R:$R,0)),"",INDEX('Výsledková listina'!$B:$B,MATCH(CONCATENATE(G$2,$A17),'Výsledková listina'!$R:$R,0),1))</f>
        <v>Karel Staněk</v>
      </c>
      <c r="H17" s="4">
        <v>2320</v>
      </c>
      <c r="I17" s="43">
        <f t="shared" si="2"/>
        <v>10</v>
      </c>
      <c r="J17" s="79">
        <f t="shared" si="3"/>
        <v>10</v>
      </c>
      <c r="K17" s="64"/>
      <c r="L17" s="60" t="str">
        <f>IF(ISNA(MATCH(CONCATENATE(L$2,$A17),'Výsledková listina'!$R:$R,0)),"",INDEX('Výsledková listina'!$B:$B,MATCH(CONCATENATE(L$2,$A17),'Výsledková listina'!$R:$R,0),1))</f>
        <v>Horák Vladimír</v>
      </c>
      <c r="M17" s="4">
        <v>4560</v>
      </c>
      <c r="N17" s="43">
        <f t="shared" si="4"/>
        <v>8</v>
      </c>
      <c r="O17" s="79">
        <f t="shared" si="5"/>
        <v>8</v>
      </c>
      <c r="P17" s="64"/>
      <c r="Q17" s="60" t="str">
        <f>IF(ISNA(MATCH(CONCATENATE(Q$2,$A17),'Výsledková listina'!$R:$R,0)),"",INDEX('Výsledková listina'!$B:$B,MATCH(CONCATENATE(Q$2,$A17),'Výsledková listina'!$R:$R,0),1))</f>
        <v>Marek Paulovič</v>
      </c>
      <c r="R17" s="4">
        <v>2620</v>
      </c>
      <c r="S17" s="43">
        <f t="shared" si="6"/>
        <v>11</v>
      </c>
      <c r="T17" s="79">
        <f t="shared" si="7"/>
        <v>11</v>
      </c>
      <c r="U17" s="64"/>
      <c r="V17" s="60">
        <f>IF(ISNA(MATCH(CONCATENATE(V$2,$A17),'Výsledková listina'!$R:$R,0)),"",INDEX('Výsledková listina'!$B:$B,MATCH(CONCATENATE(V$2,$A17),'Výsledková listina'!$R:$R,0),1))</f>
      </c>
      <c r="W17" s="4"/>
      <c r="X17" s="43">
        <f t="shared" si="8"/>
      </c>
      <c r="Y17" s="79">
        <f t="shared" si="9"/>
      </c>
      <c r="Z17" s="64"/>
      <c r="AA17" s="60">
        <f>IF(ISNA(MATCH(CONCATENATE(AA$2,$A17),'Výsledková listina'!$R:$R,0)),"",INDEX('Výsledková listina'!$B:$B,MATCH(CONCATENATE(AA$2,$A17),'Výsledková listina'!$R:$R,0),1))</f>
      </c>
      <c r="AB17" s="4"/>
      <c r="AC17" s="43">
        <f t="shared" si="10"/>
      </c>
      <c r="AD17" s="79">
        <f t="shared" si="11"/>
      </c>
      <c r="AE17" s="64"/>
      <c r="AF17" s="60">
        <f>IF(ISNA(MATCH(CONCATENATE(AF$2,$A17),'Výsledková listina'!$R:$R,0)),"",INDEX('Výsledková listina'!$B:$B,MATCH(CONCATENATE(AF$2,$A17),'Výsledková listina'!$R:$R,0),1))</f>
      </c>
      <c r="AG17" s="4"/>
      <c r="AH17" s="43">
        <f t="shared" si="12"/>
      </c>
      <c r="AI17" s="79">
        <f t="shared" si="13"/>
      </c>
      <c r="AJ17" s="64"/>
      <c r="AK17" s="60">
        <f>IF(ISNA(MATCH(CONCATENATE(AK$2,$A17),'Výsledková listina'!$R:$R,0)),"",INDEX('Výsledková listina'!$B:$B,MATCH(CONCATENATE(AK$2,$A17),'Výsledková listina'!$R:$R,0),1))</f>
      </c>
      <c r="AL17" s="4"/>
      <c r="AM17" s="43">
        <f t="shared" si="14"/>
      </c>
      <c r="AN17" s="79">
        <f t="shared" si="15"/>
      </c>
      <c r="AO17" s="64"/>
      <c r="AP17" s="60">
        <f>IF(ISNA(MATCH(CONCATENATE(AP$2,$A17),'Výsledková listina'!$R:$R,0)),"",INDEX('Výsledková listina'!$B:$B,MATCH(CONCATENATE(AP$2,$A17),'Výsledková listina'!$R:$R,0),1))</f>
      </c>
      <c r="AQ17" s="4"/>
      <c r="AR17" s="43">
        <f t="shared" si="16"/>
      </c>
      <c r="AS17" s="79">
        <f t="shared" si="17"/>
      </c>
      <c r="AT17" s="64"/>
      <c r="AU17" s="60">
        <f>IF(ISNA(MATCH(CONCATENATE(AU$2,$A17),'Výsledková listina'!$R:$R,0)),"",INDEX('Výsledková listina'!$B:$B,MATCH(CONCATENATE(AU$2,$A17),'Výsledková listina'!$R:$R,0),1))</f>
      </c>
      <c r="AV17" s="4"/>
      <c r="AW17" s="43">
        <f t="shared" si="18"/>
      </c>
      <c r="AX17" s="79">
        <f t="shared" si="19"/>
      </c>
      <c r="AY17" s="64"/>
      <c r="AZ17" s="60">
        <f>IF(ISNA(MATCH(CONCATENATE(AZ$2,$A17),'Výsledková listina'!$R:$R,0)),"",INDEX('Výsledková listina'!$B:$B,MATCH(CONCATENATE(AZ$2,$A17),'Výsledková listina'!$R:$R,0),1))</f>
      </c>
      <c r="BA17" s="4"/>
      <c r="BB17" s="43">
        <f t="shared" si="20"/>
      </c>
      <c r="BC17" s="79">
        <f t="shared" si="21"/>
      </c>
      <c r="BD17" s="64"/>
      <c r="BE17" s="60">
        <f>IF(ISNA(MATCH(CONCATENATE(BE$2,$A17),'Výsledková listina'!$R:$R,0)),"",INDEX('Výsledková listina'!$B:$B,MATCH(CONCATENATE(BE$2,$A17),'Výsledková listina'!$R:$R,0),1))</f>
      </c>
      <c r="BF17" s="4"/>
      <c r="BG17" s="43">
        <f t="shared" si="22"/>
      </c>
      <c r="BH17" s="79">
        <f t="shared" si="23"/>
      </c>
      <c r="BI17" s="64"/>
      <c r="BJ17" s="60">
        <f>IF(ISNA(MATCH(CONCATENATE(BJ$2,$A17),'Výsledková listina'!$R:$R,0)),"",INDEX('Výsledková listina'!$B:$B,MATCH(CONCATENATE(BJ$2,$A17),'Výsledková listina'!$R:$R,0),1))</f>
      </c>
      <c r="BK17" s="4"/>
      <c r="BL17" s="43">
        <f t="shared" si="24"/>
      </c>
      <c r="BM17" s="79">
        <f t="shared" si="25"/>
      </c>
      <c r="BN17" s="64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</row>
    <row r="18" spans="1:137" s="10" customFormat="1" ht="34.5" customHeight="1">
      <c r="A18" s="5">
        <v>15</v>
      </c>
      <c r="B18" s="60" t="str">
        <f>IF(ISNA(MATCH(CONCATENATE(B$2,$A18),'Výsledková listina'!$R:$R,0)),"",INDEX('Výsledková listina'!$B:$B,MATCH(CONCATENATE(B$2,$A18),'Výsledková listina'!$R:$R,0),1))</f>
        <v>Kameník Jaroslav</v>
      </c>
      <c r="C18" s="4">
        <v>6840</v>
      </c>
      <c r="D18" s="43">
        <f t="shared" si="0"/>
        <v>7</v>
      </c>
      <c r="E18" s="79">
        <f t="shared" si="1"/>
        <v>7</v>
      </c>
      <c r="F18" s="64"/>
      <c r="G18" s="60">
        <f>IF(ISNA(MATCH(CONCATENATE(G$2,$A18),'Výsledková listina'!$R:$R,0)),"",INDEX('Výsledková listina'!$B:$B,MATCH(CONCATENATE(G$2,$A18),'Výsledková listina'!$R:$R,0),1))</f>
      </c>
      <c r="H18" s="4"/>
      <c r="I18" s="43">
        <f t="shared" si="2"/>
      </c>
      <c r="J18" s="79">
        <f t="shared" si="3"/>
      </c>
      <c r="K18" s="64"/>
      <c r="L18" s="60">
        <f>IF(ISNA(MATCH(CONCATENATE(L$2,$A18),'Výsledková listina'!$R:$R,0)),"",INDEX('Výsledková listina'!$B:$B,MATCH(CONCATENATE(L$2,$A18),'Výsledková listina'!$R:$R,0),1))</f>
      </c>
      <c r="M18" s="4"/>
      <c r="N18" s="43">
        <f t="shared" si="4"/>
      </c>
      <c r="O18" s="79">
        <f t="shared" si="5"/>
      </c>
      <c r="P18" s="64"/>
      <c r="Q18" s="60">
        <f>IF(ISNA(MATCH(CONCATENATE(Q$2,$A18),'Výsledková listina'!$R:$R,0)),"",INDEX('Výsledková listina'!$B:$B,MATCH(CONCATENATE(Q$2,$A18),'Výsledková listina'!$R:$R,0),1))</f>
      </c>
      <c r="R18" s="4"/>
      <c r="S18" s="43">
        <f t="shared" si="6"/>
      </c>
      <c r="T18" s="79">
        <f t="shared" si="7"/>
      </c>
      <c r="U18" s="64"/>
      <c r="V18" s="60">
        <f>IF(ISNA(MATCH(CONCATENATE(V$2,$A18),'Výsledková listina'!$R:$R,0)),"",INDEX('Výsledková listina'!$B:$B,MATCH(CONCATENATE(V$2,$A18),'Výsledková listina'!$R:$R,0),1))</f>
      </c>
      <c r="W18" s="4"/>
      <c r="X18" s="43">
        <f t="shared" si="8"/>
      </c>
      <c r="Y18" s="79">
        <f t="shared" si="9"/>
      </c>
      <c r="Z18" s="64"/>
      <c r="AA18" s="60">
        <f>IF(ISNA(MATCH(CONCATENATE(AA$2,$A18),'Výsledková listina'!$R:$R,0)),"",INDEX('Výsledková listina'!$B:$B,MATCH(CONCATENATE(AA$2,$A18),'Výsledková listina'!$R:$R,0),1))</f>
      </c>
      <c r="AB18" s="4"/>
      <c r="AC18" s="43">
        <f t="shared" si="10"/>
      </c>
      <c r="AD18" s="79">
        <f t="shared" si="11"/>
      </c>
      <c r="AE18" s="64"/>
      <c r="AF18" s="60">
        <f>IF(ISNA(MATCH(CONCATENATE(AF$2,$A18),'Výsledková listina'!$R:$R,0)),"",INDEX('Výsledková listina'!$B:$B,MATCH(CONCATENATE(AF$2,$A18),'Výsledková listina'!$R:$R,0),1))</f>
      </c>
      <c r="AG18" s="4"/>
      <c r="AH18" s="43">
        <f t="shared" si="12"/>
      </c>
      <c r="AI18" s="79">
        <f t="shared" si="13"/>
      </c>
      <c r="AJ18" s="64"/>
      <c r="AK18" s="60">
        <f>IF(ISNA(MATCH(CONCATENATE(AK$2,$A18),'Výsledková listina'!$R:$R,0)),"",INDEX('Výsledková listina'!$B:$B,MATCH(CONCATENATE(AK$2,$A18),'Výsledková listina'!$R:$R,0),1))</f>
      </c>
      <c r="AL18" s="4"/>
      <c r="AM18" s="43">
        <f t="shared" si="14"/>
      </c>
      <c r="AN18" s="79">
        <f t="shared" si="15"/>
      </c>
      <c r="AO18" s="64"/>
      <c r="AP18" s="60">
        <f>IF(ISNA(MATCH(CONCATENATE(AP$2,$A18),'Výsledková listina'!$R:$R,0)),"",INDEX('Výsledková listina'!$B:$B,MATCH(CONCATENATE(AP$2,$A18),'Výsledková listina'!$R:$R,0),1))</f>
      </c>
      <c r="AQ18" s="4"/>
      <c r="AR18" s="43">
        <f t="shared" si="16"/>
      </c>
      <c r="AS18" s="79">
        <f t="shared" si="17"/>
      </c>
      <c r="AT18" s="64"/>
      <c r="AU18" s="60">
        <f>IF(ISNA(MATCH(CONCATENATE(AU$2,$A18),'Výsledková listina'!$R:$R,0)),"",INDEX('Výsledková listina'!$B:$B,MATCH(CONCATENATE(AU$2,$A18),'Výsledková listina'!$R:$R,0),1))</f>
      </c>
      <c r="AV18" s="4"/>
      <c r="AW18" s="43">
        <f t="shared" si="18"/>
      </c>
      <c r="AX18" s="79">
        <f t="shared" si="19"/>
      </c>
      <c r="AY18" s="64"/>
      <c r="AZ18" s="60">
        <f>IF(ISNA(MATCH(CONCATENATE(AZ$2,$A18),'Výsledková listina'!$R:$R,0)),"",INDEX('Výsledková listina'!$B:$B,MATCH(CONCATENATE(AZ$2,$A18),'Výsledková listina'!$R:$R,0),1))</f>
      </c>
      <c r="BA18" s="4"/>
      <c r="BB18" s="43">
        <f t="shared" si="20"/>
      </c>
      <c r="BC18" s="79">
        <f t="shared" si="21"/>
      </c>
      <c r="BD18" s="64"/>
      <c r="BE18" s="60">
        <f>IF(ISNA(MATCH(CONCATENATE(BE$2,$A18),'Výsledková listina'!$R:$R,0)),"",INDEX('Výsledková listina'!$B:$B,MATCH(CONCATENATE(BE$2,$A18),'Výsledková listina'!$R:$R,0),1))</f>
      </c>
      <c r="BF18" s="4"/>
      <c r="BG18" s="43">
        <f t="shared" si="22"/>
      </c>
      <c r="BH18" s="79">
        <f t="shared" si="23"/>
      </c>
      <c r="BI18" s="64"/>
      <c r="BJ18" s="60">
        <f>IF(ISNA(MATCH(CONCATENATE(BJ$2,$A18),'Výsledková listina'!$R:$R,0)),"",INDEX('Výsledková listina'!$B:$B,MATCH(CONCATENATE(BJ$2,$A18),'Výsledková listina'!$R:$R,0),1))</f>
      </c>
      <c r="BK18" s="4"/>
      <c r="BL18" s="43">
        <f t="shared" si="24"/>
      </c>
      <c r="BM18" s="79">
        <f t="shared" si="25"/>
      </c>
      <c r="BN18" s="64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</row>
    <row r="19" spans="1:137" s="10" customFormat="1" ht="34.5" customHeight="1">
      <c r="A19" s="5">
        <v>16</v>
      </c>
      <c r="B19" s="60">
        <f>IF(ISNA(MATCH(CONCATENATE(B$2,$A19),'Výsledková listina'!$R:$R,0)),"",INDEX('Výsledková listina'!$B:$B,MATCH(CONCATENATE(B$2,$A19),'Výsledková listina'!$R:$R,0),1))</f>
      </c>
      <c r="C19" s="4"/>
      <c r="D19" s="43">
        <f t="shared" si="0"/>
      </c>
      <c r="E19" s="79">
        <f t="shared" si="1"/>
      </c>
      <c r="F19" s="64"/>
      <c r="G19" s="60">
        <f>IF(ISNA(MATCH(CONCATENATE(G$2,$A19),'Výsledková listina'!$R:$R,0)),"",INDEX('Výsledková listina'!$B:$B,MATCH(CONCATENATE(G$2,$A19),'Výsledková listina'!$R:$R,0),1))</f>
      </c>
      <c r="H19" s="4"/>
      <c r="I19" s="43">
        <f t="shared" si="2"/>
      </c>
      <c r="J19" s="79">
        <f t="shared" si="3"/>
      </c>
      <c r="K19" s="64"/>
      <c r="L19" s="60">
        <f>IF(ISNA(MATCH(CONCATENATE(L$2,$A19),'Výsledková listina'!$R:$R,0)),"",INDEX('Výsledková listina'!$B:$B,MATCH(CONCATENATE(L$2,$A19),'Výsledková listina'!$R:$R,0),1))</f>
      </c>
      <c r="M19" s="4"/>
      <c r="N19" s="43">
        <f t="shared" si="4"/>
      </c>
      <c r="O19" s="79">
        <f t="shared" si="5"/>
      </c>
      <c r="P19" s="64"/>
      <c r="Q19" s="60">
        <f>IF(ISNA(MATCH(CONCATENATE(Q$2,$A19),'Výsledková listina'!$R:$R,0)),"",INDEX('Výsledková listina'!$B:$B,MATCH(CONCATENATE(Q$2,$A19),'Výsledková listina'!$R:$R,0),1))</f>
      </c>
      <c r="R19" s="4"/>
      <c r="S19" s="43">
        <f t="shared" si="6"/>
      </c>
      <c r="T19" s="79">
        <f t="shared" si="7"/>
      </c>
      <c r="U19" s="64"/>
      <c r="V19" s="60">
        <f>IF(ISNA(MATCH(CONCATENATE(V$2,$A19),'Výsledková listina'!$R:$R,0)),"",INDEX('Výsledková listina'!$B:$B,MATCH(CONCATENATE(V$2,$A19),'Výsledková listina'!$R:$R,0),1))</f>
      </c>
      <c r="W19" s="4"/>
      <c r="X19" s="43">
        <f t="shared" si="8"/>
      </c>
      <c r="Y19" s="79">
        <f t="shared" si="9"/>
      </c>
      <c r="Z19" s="64"/>
      <c r="AA19" s="60">
        <f>IF(ISNA(MATCH(CONCATENATE(AA$2,$A19),'Výsledková listina'!$R:$R,0)),"",INDEX('Výsledková listina'!$B:$B,MATCH(CONCATENATE(AA$2,$A19),'Výsledková listina'!$R:$R,0),1))</f>
      </c>
      <c r="AB19" s="4"/>
      <c r="AC19" s="43">
        <f t="shared" si="10"/>
      </c>
      <c r="AD19" s="79">
        <f t="shared" si="11"/>
      </c>
      <c r="AE19" s="64"/>
      <c r="AF19" s="60">
        <f>IF(ISNA(MATCH(CONCATENATE(AF$2,$A19),'Výsledková listina'!$R:$R,0)),"",INDEX('Výsledková listina'!$B:$B,MATCH(CONCATENATE(AF$2,$A19),'Výsledková listina'!$R:$R,0),1))</f>
      </c>
      <c r="AG19" s="4"/>
      <c r="AH19" s="43">
        <f t="shared" si="12"/>
      </c>
      <c r="AI19" s="79">
        <f t="shared" si="13"/>
      </c>
      <c r="AJ19" s="64"/>
      <c r="AK19" s="60">
        <f>IF(ISNA(MATCH(CONCATENATE(AK$2,$A19),'Výsledková listina'!$R:$R,0)),"",INDEX('Výsledková listina'!$B:$B,MATCH(CONCATENATE(AK$2,$A19),'Výsledková listina'!$R:$R,0),1))</f>
      </c>
      <c r="AL19" s="4"/>
      <c r="AM19" s="43">
        <f t="shared" si="14"/>
      </c>
      <c r="AN19" s="79">
        <f t="shared" si="15"/>
      </c>
      <c r="AO19" s="64"/>
      <c r="AP19" s="60">
        <f>IF(ISNA(MATCH(CONCATENATE(AP$2,$A19),'Výsledková listina'!$R:$R,0)),"",INDEX('Výsledková listina'!$B:$B,MATCH(CONCATENATE(AP$2,$A19),'Výsledková listina'!$R:$R,0),1))</f>
      </c>
      <c r="AQ19" s="4"/>
      <c r="AR19" s="43">
        <f t="shared" si="16"/>
      </c>
      <c r="AS19" s="79">
        <f t="shared" si="17"/>
      </c>
      <c r="AT19" s="64"/>
      <c r="AU19" s="60">
        <f>IF(ISNA(MATCH(CONCATENATE(AU$2,$A19),'Výsledková listina'!$R:$R,0)),"",INDEX('Výsledková listina'!$B:$B,MATCH(CONCATENATE(AU$2,$A19),'Výsledková listina'!$R:$R,0),1))</f>
      </c>
      <c r="AV19" s="4"/>
      <c r="AW19" s="43">
        <f t="shared" si="18"/>
      </c>
      <c r="AX19" s="79">
        <f t="shared" si="19"/>
      </c>
      <c r="AY19" s="64"/>
      <c r="AZ19" s="60">
        <f>IF(ISNA(MATCH(CONCATENATE(AZ$2,$A19),'Výsledková listina'!$R:$R,0)),"",INDEX('Výsledková listina'!$B:$B,MATCH(CONCATENATE(AZ$2,$A19),'Výsledková listina'!$R:$R,0),1))</f>
      </c>
      <c r="BA19" s="4"/>
      <c r="BB19" s="43">
        <f t="shared" si="20"/>
      </c>
      <c r="BC19" s="79">
        <f t="shared" si="21"/>
      </c>
      <c r="BD19" s="64"/>
      <c r="BE19" s="60">
        <f>IF(ISNA(MATCH(CONCATENATE(BE$2,$A19),'Výsledková listina'!$R:$R,0)),"",INDEX('Výsledková listina'!$B:$B,MATCH(CONCATENATE(BE$2,$A19),'Výsledková listina'!$R:$R,0),1))</f>
      </c>
      <c r="BF19" s="4"/>
      <c r="BG19" s="43">
        <f t="shared" si="22"/>
      </c>
      <c r="BH19" s="79">
        <f t="shared" si="23"/>
      </c>
      <c r="BI19" s="64"/>
      <c r="BJ19" s="60">
        <f>IF(ISNA(MATCH(CONCATENATE(BJ$2,$A19),'Výsledková listina'!$R:$R,0)),"",INDEX('Výsledková listina'!$B:$B,MATCH(CONCATENATE(BJ$2,$A19),'Výsledková listina'!$R:$R,0),1))</f>
      </c>
      <c r="BK19" s="4"/>
      <c r="BL19" s="43">
        <f t="shared" si="24"/>
      </c>
      <c r="BM19" s="79">
        <f t="shared" si="25"/>
      </c>
      <c r="BN19" s="64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</row>
    <row r="20" spans="1:137" s="10" customFormat="1" ht="34.5" customHeight="1">
      <c r="A20" s="5">
        <v>17</v>
      </c>
      <c r="B20" s="60">
        <f>IF(ISNA(MATCH(CONCATENATE(B$2,$A20),'Výsledková listina'!$R:$R,0)),"",INDEX('Výsledková listina'!$B:$B,MATCH(CONCATENATE(B$2,$A20),'Výsledková listina'!$R:$R,0),1))</f>
      </c>
      <c r="C20" s="4"/>
      <c r="D20" s="43">
        <f t="shared" si="0"/>
      </c>
      <c r="E20" s="79">
        <f t="shared" si="1"/>
      </c>
      <c r="F20" s="64"/>
      <c r="G20" s="60">
        <f>IF(ISNA(MATCH(CONCATENATE(G$2,$A20),'Výsledková listina'!$R:$R,0)),"",INDEX('Výsledková listina'!$B:$B,MATCH(CONCATENATE(G$2,$A20),'Výsledková listina'!$R:$R,0),1))</f>
      </c>
      <c r="H20" s="4"/>
      <c r="I20" s="43">
        <f t="shared" si="2"/>
      </c>
      <c r="J20" s="79">
        <f t="shared" si="3"/>
      </c>
      <c r="K20" s="64"/>
      <c r="L20" s="60">
        <f>IF(ISNA(MATCH(CONCATENATE(L$2,$A20),'Výsledková listina'!$R:$R,0)),"",INDEX('Výsledková listina'!$B:$B,MATCH(CONCATENATE(L$2,$A20),'Výsledková listina'!$R:$R,0),1))</f>
      </c>
      <c r="M20" s="4"/>
      <c r="N20" s="43">
        <f t="shared" si="4"/>
      </c>
      <c r="O20" s="79">
        <f t="shared" si="5"/>
      </c>
      <c r="P20" s="64"/>
      <c r="Q20" s="60">
        <f>IF(ISNA(MATCH(CONCATENATE(Q$2,$A20),'Výsledková listina'!$R:$R,0)),"",INDEX('Výsledková listina'!$B:$B,MATCH(CONCATENATE(Q$2,$A20),'Výsledková listina'!$R:$R,0),1))</f>
      </c>
      <c r="R20" s="4"/>
      <c r="S20" s="43">
        <f t="shared" si="6"/>
      </c>
      <c r="T20" s="79">
        <f t="shared" si="7"/>
      </c>
      <c r="U20" s="64"/>
      <c r="V20" s="60">
        <f>IF(ISNA(MATCH(CONCATENATE(V$2,$A20),'Výsledková listina'!$R:$R,0)),"",INDEX('Výsledková listina'!$B:$B,MATCH(CONCATENATE(V$2,$A20),'Výsledková listina'!$R:$R,0),1))</f>
      </c>
      <c r="W20" s="4"/>
      <c r="X20" s="43">
        <f t="shared" si="8"/>
      </c>
      <c r="Y20" s="79">
        <f t="shared" si="9"/>
      </c>
      <c r="Z20" s="64"/>
      <c r="AA20" s="60">
        <f>IF(ISNA(MATCH(CONCATENATE(AA$2,$A20),'Výsledková listina'!$R:$R,0)),"",INDEX('Výsledková listina'!$B:$B,MATCH(CONCATENATE(AA$2,$A20),'Výsledková listina'!$R:$R,0),1))</f>
      </c>
      <c r="AB20" s="4"/>
      <c r="AC20" s="43">
        <f t="shared" si="10"/>
      </c>
      <c r="AD20" s="79">
        <f t="shared" si="11"/>
      </c>
      <c r="AE20" s="64"/>
      <c r="AF20" s="60">
        <f>IF(ISNA(MATCH(CONCATENATE(AF$2,$A20),'Výsledková listina'!$R:$R,0)),"",INDEX('Výsledková listina'!$B:$B,MATCH(CONCATENATE(AF$2,$A20),'Výsledková listina'!$R:$R,0),1))</f>
      </c>
      <c r="AG20" s="4"/>
      <c r="AH20" s="43">
        <f t="shared" si="12"/>
      </c>
      <c r="AI20" s="79">
        <f t="shared" si="13"/>
      </c>
      <c r="AJ20" s="64"/>
      <c r="AK20" s="60">
        <f>IF(ISNA(MATCH(CONCATENATE(AK$2,$A20),'Výsledková listina'!$R:$R,0)),"",INDEX('Výsledková listina'!$B:$B,MATCH(CONCATENATE(AK$2,$A20),'Výsledková listina'!$R:$R,0),1))</f>
      </c>
      <c r="AL20" s="4"/>
      <c r="AM20" s="43">
        <f t="shared" si="14"/>
      </c>
      <c r="AN20" s="79">
        <f t="shared" si="15"/>
      </c>
      <c r="AO20" s="64"/>
      <c r="AP20" s="60">
        <f>IF(ISNA(MATCH(CONCATENATE(AP$2,$A20),'Výsledková listina'!$R:$R,0)),"",INDEX('Výsledková listina'!$B:$B,MATCH(CONCATENATE(AP$2,$A20),'Výsledková listina'!$R:$R,0),1))</f>
      </c>
      <c r="AQ20" s="4"/>
      <c r="AR20" s="43">
        <f t="shared" si="16"/>
      </c>
      <c r="AS20" s="79">
        <f t="shared" si="17"/>
      </c>
      <c r="AT20" s="64"/>
      <c r="AU20" s="60">
        <f>IF(ISNA(MATCH(CONCATENATE(AU$2,$A20),'Výsledková listina'!$R:$R,0)),"",INDEX('Výsledková listina'!$B:$B,MATCH(CONCATENATE(AU$2,$A20),'Výsledková listina'!$R:$R,0),1))</f>
      </c>
      <c r="AV20" s="4"/>
      <c r="AW20" s="43">
        <f t="shared" si="18"/>
      </c>
      <c r="AX20" s="79">
        <f t="shared" si="19"/>
      </c>
      <c r="AY20" s="64"/>
      <c r="AZ20" s="60">
        <f>IF(ISNA(MATCH(CONCATENATE(AZ$2,$A20),'Výsledková listina'!$R:$R,0)),"",INDEX('Výsledková listina'!$B:$B,MATCH(CONCATENATE(AZ$2,$A20),'Výsledková listina'!$R:$R,0),1))</f>
      </c>
      <c r="BA20" s="4"/>
      <c r="BB20" s="43">
        <f t="shared" si="20"/>
      </c>
      <c r="BC20" s="79">
        <f t="shared" si="21"/>
      </c>
      <c r="BD20" s="64"/>
      <c r="BE20" s="60">
        <f>IF(ISNA(MATCH(CONCATENATE(BE$2,$A20),'Výsledková listina'!$R:$R,0)),"",INDEX('Výsledková listina'!$B:$B,MATCH(CONCATENATE(BE$2,$A20),'Výsledková listina'!$R:$R,0),1))</f>
      </c>
      <c r="BF20" s="4"/>
      <c r="BG20" s="43">
        <f t="shared" si="22"/>
      </c>
      <c r="BH20" s="79">
        <f t="shared" si="23"/>
      </c>
      <c r="BI20" s="64"/>
      <c r="BJ20" s="60">
        <f>IF(ISNA(MATCH(CONCATENATE(BJ$2,$A20),'Výsledková listina'!$R:$R,0)),"",INDEX('Výsledková listina'!$B:$B,MATCH(CONCATENATE(BJ$2,$A20),'Výsledková listina'!$R:$R,0),1))</f>
      </c>
      <c r="BK20" s="4"/>
      <c r="BL20" s="43">
        <f t="shared" si="24"/>
      </c>
      <c r="BM20" s="79">
        <f t="shared" si="25"/>
      </c>
      <c r="BN20" s="64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</row>
    <row r="21" spans="1:137" s="10" customFormat="1" ht="34.5" customHeight="1">
      <c r="A21" s="5">
        <v>18</v>
      </c>
      <c r="B21" s="60">
        <f>IF(ISNA(MATCH(CONCATENATE(B$2,$A21),'Výsledková listina'!$R:$R,0)),"",INDEX('Výsledková listina'!$B:$B,MATCH(CONCATENATE(B$2,$A21),'Výsledková listina'!$R:$R,0),1))</f>
      </c>
      <c r="C21" s="4"/>
      <c r="D21" s="43">
        <f t="shared" si="0"/>
      </c>
      <c r="E21" s="79">
        <f t="shared" si="1"/>
      </c>
      <c r="F21" s="64"/>
      <c r="G21" s="60">
        <f>IF(ISNA(MATCH(CONCATENATE(G$2,$A21),'Výsledková listina'!$R:$R,0)),"",INDEX('Výsledková listina'!$B:$B,MATCH(CONCATENATE(G$2,$A21),'Výsledková listina'!$R:$R,0),1))</f>
      </c>
      <c r="H21" s="4"/>
      <c r="I21" s="43">
        <f t="shared" si="2"/>
      </c>
      <c r="J21" s="79">
        <f t="shared" si="3"/>
      </c>
      <c r="K21" s="64"/>
      <c r="L21" s="60">
        <f>IF(ISNA(MATCH(CONCATENATE(L$2,$A21),'Výsledková listina'!$R:$R,0)),"",INDEX('Výsledková listina'!$B:$B,MATCH(CONCATENATE(L$2,$A21),'Výsledková listina'!$R:$R,0),1))</f>
      </c>
      <c r="M21" s="4"/>
      <c r="N21" s="43">
        <f t="shared" si="4"/>
      </c>
      <c r="O21" s="79">
        <f t="shared" si="5"/>
      </c>
      <c r="P21" s="64"/>
      <c r="Q21" s="60">
        <f>IF(ISNA(MATCH(CONCATENATE(Q$2,$A21),'Výsledková listina'!$R:$R,0)),"",INDEX('Výsledková listina'!$B:$B,MATCH(CONCATENATE(Q$2,$A21),'Výsledková listina'!$R:$R,0),1))</f>
      </c>
      <c r="R21" s="4"/>
      <c r="S21" s="43">
        <f t="shared" si="6"/>
      </c>
      <c r="T21" s="79">
        <f t="shared" si="7"/>
      </c>
      <c r="U21" s="64"/>
      <c r="V21" s="60">
        <f>IF(ISNA(MATCH(CONCATENATE(V$2,$A21),'Výsledková listina'!$R:$R,0)),"",INDEX('Výsledková listina'!$B:$B,MATCH(CONCATENATE(V$2,$A21),'Výsledková listina'!$R:$R,0),1))</f>
      </c>
      <c r="W21" s="4"/>
      <c r="X21" s="43">
        <f t="shared" si="8"/>
      </c>
      <c r="Y21" s="79">
        <f t="shared" si="9"/>
      </c>
      <c r="Z21" s="64"/>
      <c r="AA21" s="60">
        <f>IF(ISNA(MATCH(CONCATENATE(AA$2,$A21),'Výsledková listina'!$R:$R,0)),"",INDEX('Výsledková listina'!$B:$B,MATCH(CONCATENATE(AA$2,$A21),'Výsledková listina'!$R:$R,0),1))</f>
      </c>
      <c r="AB21" s="4"/>
      <c r="AC21" s="43">
        <f t="shared" si="10"/>
      </c>
      <c r="AD21" s="79">
        <f t="shared" si="11"/>
      </c>
      <c r="AE21" s="64"/>
      <c r="AF21" s="60">
        <f>IF(ISNA(MATCH(CONCATENATE(AF$2,$A21),'Výsledková listina'!$R:$R,0)),"",INDEX('Výsledková listina'!$B:$B,MATCH(CONCATENATE(AF$2,$A21),'Výsledková listina'!$R:$R,0),1))</f>
      </c>
      <c r="AG21" s="4"/>
      <c r="AH21" s="43">
        <f t="shared" si="12"/>
      </c>
      <c r="AI21" s="79">
        <f t="shared" si="13"/>
      </c>
      <c r="AJ21" s="64"/>
      <c r="AK21" s="60">
        <f>IF(ISNA(MATCH(CONCATENATE(AK$2,$A21),'Výsledková listina'!$R:$R,0)),"",INDEX('Výsledková listina'!$B:$B,MATCH(CONCATENATE(AK$2,$A21),'Výsledková listina'!$R:$R,0),1))</f>
      </c>
      <c r="AL21" s="4"/>
      <c r="AM21" s="43">
        <f t="shared" si="14"/>
      </c>
      <c r="AN21" s="79">
        <f t="shared" si="15"/>
      </c>
      <c r="AO21" s="64"/>
      <c r="AP21" s="60">
        <f>IF(ISNA(MATCH(CONCATENATE(AP$2,$A21),'Výsledková listina'!$R:$R,0)),"",INDEX('Výsledková listina'!$B:$B,MATCH(CONCATENATE(AP$2,$A21),'Výsledková listina'!$R:$R,0),1))</f>
      </c>
      <c r="AQ21" s="4"/>
      <c r="AR21" s="43">
        <f t="shared" si="16"/>
      </c>
      <c r="AS21" s="79">
        <f t="shared" si="17"/>
      </c>
      <c r="AT21" s="64"/>
      <c r="AU21" s="60">
        <f>IF(ISNA(MATCH(CONCATENATE(AU$2,$A21),'Výsledková listina'!$R:$R,0)),"",INDEX('Výsledková listina'!$B:$B,MATCH(CONCATENATE(AU$2,$A21),'Výsledková listina'!$R:$R,0),1))</f>
      </c>
      <c r="AV21" s="4"/>
      <c r="AW21" s="43">
        <f t="shared" si="18"/>
      </c>
      <c r="AX21" s="79">
        <f t="shared" si="19"/>
      </c>
      <c r="AY21" s="64"/>
      <c r="AZ21" s="60">
        <f>IF(ISNA(MATCH(CONCATENATE(AZ$2,$A21),'Výsledková listina'!$R:$R,0)),"",INDEX('Výsledková listina'!$B:$B,MATCH(CONCATENATE(AZ$2,$A21),'Výsledková listina'!$R:$R,0),1))</f>
      </c>
      <c r="BA21" s="4"/>
      <c r="BB21" s="43">
        <f t="shared" si="20"/>
      </c>
      <c r="BC21" s="79">
        <f t="shared" si="21"/>
      </c>
      <c r="BD21" s="64"/>
      <c r="BE21" s="60">
        <f>IF(ISNA(MATCH(CONCATENATE(BE$2,$A21),'Výsledková listina'!$R:$R,0)),"",INDEX('Výsledková listina'!$B:$B,MATCH(CONCATENATE(BE$2,$A21),'Výsledková listina'!$R:$R,0),1))</f>
      </c>
      <c r="BF21" s="4"/>
      <c r="BG21" s="43">
        <f t="shared" si="22"/>
      </c>
      <c r="BH21" s="79">
        <f t="shared" si="23"/>
      </c>
      <c r="BI21" s="64"/>
      <c r="BJ21" s="60">
        <f>IF(ISNA(MATCH(CONCATENATE(BJ$2,$A21),'Výsledková listina'!$R:$R,0)),"",INDEX('Výsledková listina'!$B:$B,MATCH(CONCATENATE(BJ$2,$A21),'Výsledková listina'!$R:$R,0),1))</f>
      </c>
      <c r="BK21" s="4"/>
      <c r="BL21" s="43">
        <f t="shared" si="24"/>
      </c>
      <c r="BM21" s="79">
        <f t="shared" si="25"/>
      </c>
      <c r="BN21" s="64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</row>
    <row r="22" spans="1:137" s="10" customFormat="1" ht="34.5" customHeight="1">
      <c r="A22" s="5">
        <v>19</v>
      </c>
      <c r="B22" s="60">
        <f>IF(ISNA(MATCH(CONCATENATE(B$2,$A22),'Výsledková listina'!$R:$R,0)),"",INDEX('Výsledková listina'!$B:$B,MATCH(CONCATENATE(B$2,$A22),'Výsledková listina'!$R:$R,0),1))</f>
      </c>
      <c r="C22" s="4"/>
      <c r="D22" s="43">
        <f t="shared" si="0"/>
      </c>
      <c r="E22" s="79">
        <f t="shared" si="1"/>
      </c>
      <c r="F22" s="64"/>
      <c r="G22" s="60">
        <f>IF(ISNA(MATCH(CONCATENATE(G$2,$A22),'Výsledková listina'!$R:$R,0)),"",INDEX('Výsledková listina'!$B:$B,MATCH(CONCATENATE(G$2,$A22),'Výsledková listina'!$R:$R,0),1))</f>
      </c>
      <c r="H22" s="4"/>
      <c r="I22" s="43">
        <f t="shared" si="2"/>
      </c>
      <c r="J22" s="79">
        <f t="shared" si="3"/>
      </c>
      <c r="K22" s="64"/>
      <c r="L22" s="60">
        <f>IF(ISNA(MATCH(CONCATENATE(L$2,$A22),'Výsledková listina'!$R:$R,0)),"",INDEX('Výsledková listina'!$B:$B,MATCH(CONCATENATE(L$2,$A22),'Výsledková listina'!$R:$R,0),1))</f>
      </c>
      <c r="M22" s="4"/>
      <c r="N22" s="43">
        <f t="shared" si="4"/>
      </c>
      <c r="O22" s="79">
        <f t="shared" si="5"/>
      </c>
      <c r="P22" s="64"/>
      <c r="Q22" s="60">
        <f>IF(ISNA(MATCH(CONCATENATE(Q$2,$A22),'Výsledková listina'!$R:$R,0)),"",INDEX('Výsledková listina'!$B:$B,MATCH(CONCATENATE(Q$2,$A22),'Výsledková listina'!$R:$R,0),1))</f>
      </c>
      <c r="R22" s="4"/>
      <c r="S22" s="43">
        <f t="shared" si="6"/>
      </c>
      <c r="T22" s="79">
        <f t="shared" si="7"/>
      </c>
      <c r="U22" s="64"/>
      <c r="V22" s="60">
        <f>IF(ISNA(MATCH(CONCATENATE(V$2,$A22),'Výsledková listina'!$R:$R,0)),"",INDEX('Výsledková listina'!$B:$B,MATCH(CONCATENATE(V$2,$A22),'Výsledková listina'!$R:$R,0),1))</f>
      </c>
      <c r="W22" s="4"/>
      <c r="X22" s="43">
        <f t="shared" si="8"/>
      </c>
      <c r="Y22" s="79">
        <f t="shared" si="9"/>
      </c>
      <c r="Z22" s="64"/>
      <c r="AA22" s="60">
        <f>IF(ISNA(MATCH(CONCATENATE(AA$2,$A22),'Výsledková listina'!$R:$R,0)),"",INDEX('Výsledková listina'!$B:$B,MATCH(CONCATENATE(AA$2,$A22),'Výsledková listina'!$R:$R,0),1))</f>
      </c>
      <c r="AB22" s="4"/>
      <c r="AC22" s="43">
        <f t="shared" si="10"/>
      </c>
      <c r="AD22" s="79">
        <f t="shared" si="11"/>
      </c>
      <c r="AE22" s="64"/>
      <c r="AF22" s="60">
        <f>IF(ISNA(MATCH(CONCATENATE(AF$2,$A22),'Výsledková listina'!$R:$R,0)),"",INDEX('Výsledková listina'!$B:$B,MATCH(CONCATENATE(AF$2,$A22),'Výsledková listina'!$R:$R,0),1))</f>
      </c>
      <c r="AG22" s="4"/>
      <c r="AH22" s="43">
        <f t="shared" si="12"/>
      </c>
      <c r="AI22" s="79">
        <f t="shared" si="13"/>
      </c>
      <c r="AJ22" s="64"/>
      <c r="AK22" s="60">
        <f>IF(ISNA(MATCH(CONCATENATE(AK$2,$A22),'Výsledková listina'!$R:$R,0)),"",INDEX('Výsledková listina'!$B:$B,MATCH(CONCATENATE(AK$2,$A22),'Výsledková listina'!$R:$R,0),1))</f>
      </c>
      <c r="AL22" s="4"/>
      <c r="AM22" s="43">
        <f t="shared" si="14"/>
      </c>
      <c r="AN22" s="79">
        <f t="shared" si="15"/>
      </c>
      <c r="AO22" s="64"/>
      <c r="AP22" s="60">
        <f>IF(ISNA(MATCH(CONCATENATE(AP$2,$A22),'Výsledková listina'!$R:$R,0)),"",INDEX('Výsledková listina'!$B:$B,MATCH(CONCATENATE(AP$2,$A22),'Výsledková listina'!$R:$R,0),1))</f>
      </c>
      <c r="AQ22" s="4"/>
      <c r="AR22" s="43">
        <f t="shared" si="16"/>
      </c>
      <c r="AS22" s="79">
        <f t="shared" si="17"/>
      </c>
      <c r="AT22" s="64"/>
      <c r="AU22" s="60">
        <f>IF(ISNA(MATCH(CONCATENATE(AU$2,$A22),'Výsledková listina'!$R:$R,0)),"",INDEX('Výsledková listina'!$B:$B,MATCH(CONCATENATE(AU$2,$A22),'Výsledková listina'!$R:$R,0),1))</f>
      </c>
      <c r="AV22" s="4"/>
      <c r="AW22" s="43">
        <f t="shared" si="18"/>
      </c>
      <c r="AX22" s="79">
        <f t="shared" si="19"/>
      </c>
      <c r="AY22" s="64"/>
      <c r="AZ22" s="60">
        <f>IF(ISNA(MATCH(CONCATENATE(AZ$2,$A22),'Výsledková listina'!$R:$R,0)),"",INDEX('Výsledková listina'!$B:$B,MATCH(CONCATENATE(AZ$2,$A22),'Výsledková listina'!$R:$R,0),1))</f>
      </c>
      <c r="BA22" s="4"/>
      <c r="BB22" s="43">
        <f t="shared" si="20"/>
      </c>
      <c r="BC22" s="79">
        <f t="shared" si="21"/>
      </c>
      <c r="BD22" s="64"/>
      <c r="BE22" s="60">
        <f>IF(ISNA(MATCH(CONCATENATE(BE$2,$A22),'Výsledková listina'!$R:$R,0)),"",INDEX('Výsledková listina'!$B:$B,MATCH(CONCATENATE(BE$2,$A22),'Výsledková listina'!$R:$R,0),1))</f>
      </c>
      <c r="BF22" s="4"/>
      <c r="BG22" s="43">
        <f t="shared" si="22"/>
      </c>
      <c r="BH22" s="79">
        <f t="shared" si="23"/>
      </c>
      <c r="BI22" s="64"/>
      <c r="BJ22" s="60">
        <f>IF(ISNA(MATCH(CONCATENATE(BJ$2,$A22),'Výsledková listina'!$R:$R,0)),"",INDEX('Výsledková listina'!$B:$B,MATCH(CONCATENATE(BJ$2,$A22),'Výsledková listina'!$R:$R,0),1))</f>
      </c>
      <c r="BK22" s="4"/>
      <c r="BL22" s="43">
        <f t="shared" si="24"/>
      </c>
      <c r="BM22" s="79">
        <f t="shared" si="25"/>
      </c>
      <c r="BN22" s="64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</row>
    <row r="23" spans="1:137" s="10" customFormat="1" ht="34.5" customHeight="1">
      <c r="A23" s="5">
        <v>20</v>
      </c>
      <c r="B23" s="60">
        <f>IF(ISNA(MATCH(CONCATENATE(B$2,$A23),'Výsledková listina'!$R:$R,0)),"",INDEX('Výsledková listina'!$B:$B,MATCH(CONCATENATE(B$2,$A23),'Výsledková listina'!$R:$R,0),1))</f>
      </c>
      <c r="C23" s="4"/>
      <c r="D23" s="43">
        <f t="shared" si="0"/>
      </c>
      <c r="E23" s="79">
        <f t="shared" si="1"/>
      </c>
      <c r="F23" s="64"/>
      <c r="G23" s="60">
        <f>IF(ISNA(MATCH(CONCATENATE(G$2,$A23),'Výsledková listina'!$R:$R,0)),"",INDEX('Výsledková listina'!$B:$B,MATCH(CONCATENATE(G$2,$A23),'Výsledková listina'!$R:$R,0),1))</f>
      </c>
      <c r="H23" s="4"/>
      <c r="I23" s="43">
        <f t="shared" si="2"/>
      </c>
      <c r="J23" s="79">
        <f t="shared" si="3"/>
      </c>
      <c r="K23" s="64"/>
      <c r="L23" s="60">
        <f>IF(ISNA(MATCH(CONCATENATE(L$2,$A23),'Výsledková listina'!$R:$R,0)),"",INDEX('Výsledková listina'!$B:$B,MATCH(CONCATENATE(L$2,$A23),'Výsledková listina'!$R:$R,0),1))</f>
      </c>
      <c r="M23" s="4"/>
      <c r="N23" s="43">
        <f t="shared" si="4"/>
      </c>
      <c r="O23" s="79">
        <f t="shared" si="5"/>
      </c>
      <c r="P23" s="64"/>
      <c r="Q23" s="60">
        <f>IF(ISNA(MATCH(CONCATENATE(Q$2,$A23),'Výsledková listina'!$R:$R,0)),"",INDEX('Výsledková listina'!$B:$B,MATCH(CONCATENATE(Q$2,$A23),'Výsledková listina'!$R:$R,0),1))</f>
      </c>
      <c r="R23" s="4"/>
      <c r="S23" s="43">
        <f t="shared" si="6"/>
      </c>
      <c r="T23" s="79">
        <f t="shared" si="7"/>
      </c>
      <c r="U23" s="64"/>
      <c r="V23" s="60">
        <f>IF(ISNA(MATCH(CONCATENATE(V$2,$A23),'Výsledková listina'!$R:$R,0)),"",INDEX('Výsledková listina'!$B:$B,MATCH(CONCATENATE(V$2,$A23),'Výsledková listina'!$R:$R,0),1))</f>
      </c>
      <c r="W23" s="4"/>
      <c r="X23" s="43">
        <f t="shared" si="8"/>
      </c>
      <c r="Y23" s="79">
        <f t="shared" si="9"/>
      </c>
      <c r="Z23" s="64"/>
      <c r="AA23" s="60">
        <f>IF(ISNA(MATCH(CONCATENATE(AA$2,$A23),'Výsledková listina'!$R:$R,0)),"",INDEX('Výsledková listina'!$B:$B,MATCH(CONCATENATE(AA$2,$A23),'Výsledková listina'!$R:$R,0),1))</f>
      </c>
      <c r="AB23" s="4"/>
      <c r="AC23" s="43">
        <f t="shared" si="10"/>
      </c>
      <c r="AD23" s="79">
        <f t="shared" si="11"/>
      </c>
      <c r="AE23" s="64"/>
      <c r="AF23" s="60">
        <f>IF(ISNA(MATCH(CONCATENATE(AF$2,$A23),'Výsledková listina'!$R:$R,0)),"",INDEX('Výsledková listina'!$B:$B,MATCH(CONCATENATE(AF$2,$A23),'Výsledková listina'!$R:$R,0),1))</f>
      </c>
      <c r="AG23" s="4"/>
      <c r="AH23" s="43">
        <f t="shared" si="12"/>
      </c>
      <c r="AI23" s="79">
        <f t="shared" si="13"/>
      </c>
      <c r="AJ23" s="64"/>
      <c r="AK23" s="60">
        <f>IF(ISNA(MATCH(CONCATENATE(AK$2,$A23),'Výsledková listina'!$R:$R,0)),"",INDEX('Výsledková listina'!$B:$B,MATCH(CONCATENATE(AK$2,$A23),'Výsledková listina'!$R:$R,0),1))</f>
      </c>
      <c r="AL23" s="4"/>
      <c r="AM23" s="43">
        <f t="shared" si="14"/>
      </c>
      <c r="AN23" s="79">
        <f t="shared" si="15"/>
      </c>
      <c r="AO23" s="64"/>
      <c r="AP23" s="60">
        <f>IF(ISNA(MATCH(CONCATENATE(AP$2,$A23),'Výsledková listina'!$R:$R,0)),"",INDEX('Výsledková listina'!$B:$B,MATCH(CONCATENATE(AP$2,$A23),'Výsledková listina'!$R:$R,0),1))</f>
      </c>
      <c r="AQ23" s="4"/>
      <c r="AR23" s="43">
        <f t="shared" si="16"/>
      </c>
      <c r="AS23" s="79">
        <f t="shared" si="17"/>
      </c>
      <c r="AT23" s="64"/>
      <c r="AU23" s="60">
        <f>IF(ISNA(MATCH(CONCATENATE(AU$2,$A23),'Výsledková listina'!$R:$R,0)),"",INDEX('Výsledková listina'!$B:$B,MATCH(CONCATENATE(AU$2,$A23),'Výsledková listina'!$R:$R,0),1))</f>
      </c>
      <c r="AV23" s="4"/>
      <c r="AW23" s="43">
        <f t="shared" si="18"/>
      </c>
      <c r="AX23" s="79">
        <f t="shared" si="19"/>
      </c>
      <c r="AY23" s="64"/>
      <c r="AZ23" s="60">
        <f>IF(ISNA(MATCH(CONCATENATE(AZ$2,$A23),'Výsledková listina'!$R:$R,0)),"",INDEX('Výsledková listina'!$B:$B,MATCH(CONCATENATE(AZ$2,$A23),'Výsledková listina'!$R:$R,0),1))</f>
      </c>
      <c r="BA23" s="4"/>
      <c r="BB23" s="43">
        <f t="shared" si="20"/>
      </c>
      <c r="BC23" s="79">
        <f t="shared" si="21"/>
      </c>
      <c r="BD23" s="64"/>
      <c r="BE23" s="60">
        <f>IF(ISNA(MATCH(CONCATENATE(BE$2,$A23),'Výsledková listina'!$R:$R,0)),"",INDEX('Výsledková listina'!$B:$B,MATCH(CONCATENATE(BE$2,$A23),'Výsledková listina'!$R:$R,0),1))</f>
      </c>
      <c r="BF23" s="4"/>
      <c r="BG23" s="43">
        <f t="shared" si="22"/>
      </c>
      <c r="BH23" s="79">
        <f t="shared" si="23"/>
      </c>
      <c r="BI23" s="64"/>
      <c r="BJ23" s="60">
        <f>IF(ISNA(MATCH(CONCATENATE(BJ$2,$A23),'Výsledková listina'!$R:$R,0)),"",INDEX('Výsledková listina'!$B:$B,MATCH(CONCATENATE(BJ$2,$A23),'Výsledková listina'!$R:$R,0),1))</f>
      </c>
      <c r="BK23" s="4"/>
      <c r="BL23" s="43">
        <f t="shared" si="24"/>
      </c>
      <c r="BM23" s="79">
        <f t="shared" si="25"/>
      </c>
      <c r="BN23" s="64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</row>
    <row r="24" spans="1:137" s="10" customFormat="1" ht="34.5" customHeight="1">
      <c r="A24" s="5">
        <v>21</v>
      </c>
      <c r="B24" s="60">
        <f>IF(ISNA(MATCH(CONCATENATE(B$2,$A24),'Výsledková listina'!$R:$R,0)),"",INDEX('Výsledková listina'!$B:$B,MATCH(CONCATENATE(B$2,$A24),'Výsledková listina'!$R:$R,0),1))</f>
      </c>
      <c r="C24" s="4"/>
      <c r="D24" s="43">
        <f t="shared" si="0"/>
      </c>
      <c r="E24" s="79">
        <f t="shared" si="1"/>
      </c>
      <c r="F24" s="64"/>
      <c r="G24" s="60">
        <f>IF(ISNA(MATCH(CONCATENATE(G$2,$A24),'Výsledková listina'!$R:$R,0)),"",INDEX('Výsledková listina'!$B:$B,MATCH(CONCATENATE(G$2,$A24),'Výsledková listina'!$R:$R,0),1))</f>
      </c>
      <c r="H24" s="4"/>
      <c r="I24" s="43">
        <f t="shared" si="2"/>
      </c>
      <c r="J24" s="79">
        <f t="shared" si="3"/>
      </c>
      <c r="K24" s="64"/>
      <c r="L24" s="60">
        <f>IF(ISNA(MATCH(CONCATENATE(L$2,$A24),'Výsledková listina'!$R:$R,0)),"",INDEX('Výsledková listina'!$B:$B,MATCH(CONCATENATE(L$2,$A24),'Výsledková listina'!$R:$R,0),1))</f>
      </c>
      <c r="M24" s="4"/>
      <c r="N24" s="43">
        <f t="shared" si="4"/>
      </c>
      <c r="O24" s="79">
        <f t="shared" si="5"/>
      </c>
      <c r="P24" s="64"/>
      <c r="Q24" s="60">
        <f>IF(ISNA(MATCH(CONCATENATE(Q$2,$A24),'Výsledková listina'!$R:$R,0)),"",INDEX('Výsledková listina'!$B:$B,MATCH(CONCATENATE(Q$2,$A24),'Výsledková listina'!$R:$R,0),1))</f>
      </c>
      <c r="R24" s="4"/>
      <c r="S24" s="43">
        <f t="shared" si="6"/>
      </c>
      <c r="T24" s="79">
        <f t="shared" si="7"/>
      </c>
      <c r="U24" s="64"/>
      <c r="V24" s="60">
        <f>IF(ISNA(MATCH(CONCATENATE(V$2,$A24),'Výsledková listina'!$R:$R,0)),"",INDEX('Výsledková listina'!$B:$B,MATCH(CONCATENATE(V$2,$A24),'Výsledková listina'!$R:$R,0),1))</f>
      </c>
      <c r="W24" s="4"/>
      <c r="X24" s="43">
        <f t="shared" si="8"/>
      </c>
      <c r="Y24" s="79">
        <f t="shared" si="9"/>
      </c>
      <c r="Z24" s="64"/>
      <c r="AA24" s="60">
        <f>IF(ISNA(MATCH(CONCATENATE(AA$2,$A24),'Výsledková listina'!$R:$R,0)),"",INDEX('Výsledková listina'!$B:$B,MATCH(CONCATENATE(AA$2,$A24),'Výsledková listina'!$R:$R,0),1))</f>
      </c>
      <c r="AB24" s="4"/>
      <c r="AC24" s="43">
        <f t="shared" si="10"/>
      </c>
      <c r="AD24" s="79">
        <f t="shared" si="11"/>
      </c>
      <c r="AE24" s="64"/>
      <c r="AF24" s="60">
        <f>IF(ISNA(MATCH(CONCATENATE(AF$2,$A24),'Výsledková listina'!$R:$R,0)),"",INDEX('Výsledková listina'!$B:$B,MATCH(CONCATENATE(AF$2,$A24),'Výsledková listina'!$R:$R,0),1))</f>
      </c>
      <c r="AG24" s="4"/>
      <c r="AH24" s="43">
        <f t="shared" si="12"/>
      </c>
      <c r="AI24" s="79">
        <f t="shared" si="13"/>
      </c>
      <c r="AJ24" s="64"/>
      <c r="AK24" s="60">
        <f>IF(ISNA(MATCH(CONCATENATE(AK$2,$A24),'Výsledková listina'!$R:$R,0)),"",INDEX('Výsledková listina'!$B:$B,MATCH(CONCATENATE(AK$2,$A24),'Výsledková listina'!$R:$R,0),1))</f>
      </c>
      <c r="AL24" s="4"/>
      <c r="AM24" s="43">
        <f t="shared" si="14"/>
      </c>
      <c r="AN24" s="79">
        <f t="shared" si="15"/>
      </c>
      <c r="AO24" s="64"/>
      <c r="AP24" s="60">
        <f>IF(ISNA(MATCH(CONCATENATE(AP$2,$A24),'Výsledková listina'!$R:$R,0)),"",INDEX('Výsledková listina'!$B:$B,MATCH(CONCATENATE(AP$2,$A24),'Výsledková listina'!$R:$R,0),1))</f>
      </c>
      <c r="AQ24" s="4"/>
      <c r="AR24" s="43">
        <f t="shared" si="16"/>
      </c>
      <c r="AS24" s="79">
        <f t="shared" si="17"/>
      </c>
      <c r="AT24" s="64"/>
      <c r="AU24" s="60">
        <f>IF(ISNA(MATCH(CONCATENATE(AU$2,$A24),'Výsledková listina'!$R:$R,0)),"",INDEX('Výsledková listina'!$B:$B,MATCH(CONCATENATE(AU$2,$A24),'Výsledková listina'!$R:$R,0),1))</f>
      </c>
      <c r="AV24" s="4"/>
      <c r="AW24" s="43">
        <f t="shared" si="18"/>
      </c>
      <c r="AX24" s="79">
        <f t="shared" si="19"/>
      </c>
      <c r="AY24" s="64"/>
      <c r="AZ24" s="60">
        <f>IF(ISNA(MATCH(CONCATENATE(AZ$2,$A24),'Výsledková listina'!$R:$R,0)),"",INDEX('Výsledková listina'!$B:$B,MATCH(CONCATENATE(AZ$2,$A24),'Výsledková listina'!$R:$R,0),1))</f>
      </c>
      <c r="BA24" s="4"/>
      <c r="BB24" s="43">
        <f t="shared" si="20"/>
      </c>
      <c r="BC24" s="79">
        <f t="shared" si="21"/>
      </c>
      <c r="BD24" s="64"/>
      <c r="BE24" s="60">
        <f>IF(ISNA(MATCH(CONCATENATE(BE$2,$A24),'Výsledková listina'!$R:$R,0)),"",INDEX('Výsledková listina'!$B:$B,MATCH(CONCATENATE(BE$2,$A24),'Výsledková listina'!$R:$R,0),1))</f>
      </c>
      <c r="BF24" s="4"/>
      <c r="BG24" s="43">
        <f t="shared" si="22"/>
      </c>
      <c r="BH24" s="79">
        <f t="shared" si="23"/>
      </c>
      <c r="BI24" s="64"/>
      <c r="BJ24" s="60">
        <f>IF(ISNA(MATCH(CONCATENATE(BJ$2,$A24),'Výsledková listina'!$R:$R,0)),"",INDEX('Výsledková listina'!$B:$B,MATCH(CONCATENATE(BJ$2,$A24),'Výsledková listina'!$R:$R,0),1))</f>
      </c>
      <c r="BK24" s="4"/>
      <c r="BL24" s="43">
        <f t="shared" si="24"/>
      </c>
      <c r="BM24" s="79">
        <f t="shared" si="25"/>
      </c>
      <c r="BN24" s="64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</row>
    <row r="25" spans="1:137" s="10" customFormat="1" ht="34.5" customHeight="1">
      <c r="A25" s="5">
        <v>22</v>
      </c>
      <c r="B25" s="60">
        <f>IF(ISNA(MATCH(CONCATENATE(B$2,$A25),'Výsledková listina'!$R:$R,0)),"",INDEX('Výsledková listina'!$B:$B,MATCH(CONCATENATE(B$2,$A25),'Výsledková listina'!$R:$R,0),1))</f>
      </c>
      <c r="C25" s="4"/>
      <c r="D25" s="43">
        <f t="shared" si="0"/>
      </c>
      <c r="E25" s="79">
        <f t="shared" si="1"/>
      </c>
      <c r="F25" s="64"/>
      <c r="G25" s="60">
        <f>IF(ISNA(MATCH(CONCATENATE(G$2,$A25),'Výsledková listina'!$R:$R,0)),"",INDEX('Výsledková listina'!$B:$B,MATCH(CONCATENATE(G$2,$A25),'Výsledková listina'!$R:$R,0),1))</f>
      </c>
      <c r="H25" s="4"/>
      <c r="I25" s="43">
        <f t="shared" si="2"/>
      </c>
      <c r="J25" s="79">
        <f t="shared" si="3"/>
      </c>
      <c r="K25" s="64"/>
      <c r="L25" s="60">
        <f>IF(ISNA(MATCH(CONCATENATE(L$2,$A25),'Výsledková listina'!$R:$R,0)),"",INDEX('Výsledková listina'!$B:$B,MATCH(CONCATENATE(L$2,$A25),'Výsledková listina'!$R:$R,0),1))</f>
      </c>
      <c r="M25" s="4"/>
      <c r="N25" s="43">
        <f t="shared" si="4"/>
      </c>
      <c r="O25" s="79">
        <f t="shared" si="5"/>
      </c>
      <c r="P25" s="64"/>
      <c r="Q25" s="60">
        <f>IF(ISNA(MATCH(CONCATENATE(Q$2,$A25),'Výsledková listina'!$R:$R,0)),"",INDEX('Výsledková listina'!$B:$B,MATCH(CONCATENATE(Q$2,$A25),'Výsledková listina'!$R:$R,0),1))</f>
      </c>
      <c r="R25" s="4"/>
      <c r="S25" s="43">
        <f t="shared" si="6"/>
      </c>
      <c r="T25" s="79">
        <f t="shared" si="7"/>
      </c>
      <c r="U25" s="64"/>
      <c r="V25" s="60">
        <f>IF(ISNA(MATCH(CONCATENATE(V$2,$A25),'Výsledková listina'!$R:$R,0)),"",INDEX('Výsledková listina'!$B:$B,MATCH(CONCATENATE(V$2,$A25),'Výsledková listina'!$R:$R,0),1))</f>
      </c>
      <c r="W25" s="4"/>
      <c r="X25" s="43">
        <f t="shared" si="8"/>
      </c>
      <c r="Y25" s="79">
        <f t="shared" si="9"/>
      </c>
      <c r="Z25" s="64"/>
      <c r="AA25" s="60">
        <f>IF(ISNA(MATCH(CONCATENATE(AA$2,$A25),'Výsledková listina'!$R:$R,0)),"",INDEX('Výsledková listina'!$B:$B,MATCH(CONCATENATE(AA$2,$A25),'Výsledková listina'!$R:$R,0),1))</f>
      </c>
      <c r="AB25" s="4"/>
      <c r="AC25" s="43">
        <f t="shared" si="10"/>
      </c>
      <c r="AD25" s="79">
        <f t="shared" si="11"/>
      </c>
      <c r="AE25" s="64"/>
      <c r="AF25" s="60">
        <f>IF(ISNA(MATCH(CONCATENATE(AF$2,$A25),'Výsledková listina'!$R:$R,0)),"",INDEX('Výsledková listina'!$B:$B,MATCH(CONCATENATE(AF$2,$A25),'Výsledková listina'!$R:$R,0),1))</f>
      </c>
      <c r="AG25" s="4"/>
      <c r="AH25" s="43">
        <f t="shared" si="12"/>
      </c>
      <c r="AI25" s="79">
        <f t="shared" si="13"/>
      </c>
      <c r="AJ25" s="64"/>
      <c r="AK25" s="60">
        <f>IF(ISNA(MATCH(CONCATENATE(AK$2,$A25),'Výsledková listina'!$R:$R,0)),"",INDEX('Výsledková listina'!$B:$B,MATCH(CONCATENATE(AK$2,$A25),'Výsledková listina'!$R:$R,0),1))</f>
      </c>
      <c r="AL25" s="4"/>
      <c r="AM25" s="43">
        <f t="shared" si="14"/>
      </c>
      <c r="AN25" s="79">
        <f t="shared" si="15"/>
      </c>
      <c r="AO25" s="64"/>
      <c r="AP25" s="60">
        <f>IF(ISNA(MATCH(CONCATENATE(AP$2,$A25),'Výsledková listina'!$R:$R,0)),"",INDEX('Výsledková listina'!$B:$B,MATCH(CONCATENATE(AP$2,$A25),'Výsledková listina'!$R:$R,0),1))</f>
      </c>
      <c r="AQ25" s="4"/>
      <c r="AR25" s="43">
        <f t="shared" si="16"/>
      </c>
      <c r="AS25" s="79">
        <f t="shared" si="17"/>
      </c>
      <c r="AT25" s="64"/>
      <c r="AU25" s="60">
        <f>IF(ISNA(MATCH(CONCATENATE(AU$2,$A25),'Výsledková listina'!$R:$R,0)),"",INDEX('Výsledková listina'!$B:$B,MATCH(CONCATENATE(AU$2,$A25),'Výsledková listina'!$R:$R,0),1))</f>
      </c>
      <c r="AV25" s="4"/>
      <c r="AW25" s="43">
        <f t="shared" si="18"/>
      </c>
      <c r="AX25" s="79">
        <f t="shared" si="19"/>
      </c>
      <c r="AY25" s="64"/>
      <c r="AZ25" s="60">
        <f>IF(ISNA(MATCH(CONCATENATE(AZ$2,$A25),'Výsledková listina'!$R:$R,0)),"",INDEX('Výsledková listina'!$B:$B,MATCH(CONCATENATE(AZ$2,$A25),'Výsledková listina'!$R:$R,0),1))</f>
      </c>
      <c r="BA25" s="4"/>
      <c r="BB25" s="43">
        <f t="shared" si="20"/>
      </c>
      <c r="BC25" s="79">
        <f t="shared" si="21"/>
      </c>
      <c r="BD25" s="64"/>
      <c r="BE25" s="60">
        <f>IF(ISNA(MATCH(CONCATENATE(BE$2,$A25),'Výsledková listina'!$R:$R,0)),"",INDEX('Výsledková listina'!$B:$B,MATCH(CONCATENATE(BE$2,$A25),'Výsledková listina'!$R:$R,0),1))</f>
      </c>
      <c r="BF25" s="4"/>
      <c r="BG25" s="43">
        <f t="shared" si="22"/>
      </c>
      <c r="BH25" s="79">
        <f t="shared" si="23"/>
      </c>
      <c r="BI25" s="64"/>
      <c r="BJ25" s="60">
        <f>IF(ISNA(MATCH(CONCATENATE(BJ$2,$A25),'Výsledková listina'!$R:$R,0)),"",INDEX('Výsledková listina'!$B:$B,MATCH(CONCATENATE(BJ$2,$A25),'Výsledková listina'!$R:$R,0),1))</f>
      </c>
      <c r="BK25" s="4"/>
      <c r="BL25" s="43">
        <f t="shared" si="24"/>
      </c>
      <c r="BM25" s="79">
        <f t="shared" si="25"/>
      </c>
      <c r="BN25" s="64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</row>
    <row r="26" spans="1:137" s="10" customFormat="1" ht="34.5" customHeight="1">
      <c r="A26" s="5">
        <v>23</v>
      </c>
      <c r="B26" s="60">
        <f>IF(ISNA(MATCH(CONCATENATE(B$2,$A26),'Výsledková listina'!$R:$R,0)),"",INDEX('Výsledková listina'!$B:$B,MATCH(CONCATENATE(B$2,$A26),'Výsledková listina'!$R:$R,0),1))</f>
      </c>
      <c r="C26" s="4"/>
      <c r="D26" s="43">
        <f t="shared" si="0"/>
      </c>
      <c r="E26" s="79">
        <f t="shared" si="1"/>
      </c>
      <c r="F26" s="64"/>
      <c r="G26" s="60">
        <f>IF(ISNA(MATCH(CONCATENATE(G$2,$A26),'Výsledková listina'!$R:$R,0)),"",INDEX('Výsledková listina'!$B:$B,MATCH(CONCATENATE(G$2,$A26),'Výsledková listina'!$R:$R,0),1))</f>
      </c>
      <c r="H26" s="4"/>
      <c r="I26" s="43">
        <f t="shared" si="2"/>
      </c>
      <c r="J26" s="79">
        <f t="shared" si="3"/>
      </c>
      <c r="K26" s="64"/>
      <c r="L26" s="60">
        <f>IF(ISNA(MATCH(CONCATENATE(L$2,$A26),'Výsledková listina'!$R:$R,0)),"",INDEX('Výsledková listina'!$B:$B,MATCH(CONCATENATE(L$2,$A26),'Výsledková listina'!$R:$R,0),1))</f>
      </c>
      <c r="M26" s="4"/>
      <c r="N26" s="43">
        <f t="shared" si="4"/>
      </c>
      <c r="O26" s="79">
        <f t="shared" si="5"/>
      </c>
      <c r="P26" s="64"/>
      <c r="Q26" s="60">
        <f>IF(ISNA(MATCH(CONCATENATE(Q$2,$A26),'Výsledková listina'!$R:$R,0)),"",INDEX('Výsledková listina'!$B:$B,MATCH(CONCATENATE(Q$2,$A26),'Výsledková listina'!$R:$R,0),1))</f>
      </c>
      <c r="R26" s="4"/>
      <c r="S26" s="43">
        <f t="shared" si="6"/>
      </c>
      <c r="T26" s="79">
        <f t="shared" si="7"/>
      </c>
      <c r="U26" s="64"/>
      <c r="V26" s="60">
        <f>IF(ISNA(MATCH(CONCATENATE(V$2,$A26),'Výsledková listina'!$R:$R,0)),"",INDEX('Výsledková listina'!$B:$B,MATCH(CONCATENATE(V$2,$A26),'Výsledková listina'!$R:$R,0),1))</f>
      </c>
      <c r="W26" s="4"/>
      <c r="X26" s="43">
        <f t="shared" si="8"/>
      </c>
      <c r="Y26" s="79">
        <f t="shared" si="9"/>
      </c>
      <c r="Z26" s="64"/>
      <c r="AA26" s="60">
        <f>IF(ISNA(MATCH(CONCATENATE(AA$2,$A26),'Výsledková listina'!$R:$R,0)),"",INDEX('Výsledková listina'!$B:$B,MATCH(CONCATENATE(AA$2,$A26),'Výsledková listina'!$R:$R,0),1))</f>
      </c>
      <c r="AB26" s="4"/>
      <c r="AC26" s="43">
        <f t="shared" si="10"/>
      </c>
      <c r="AD26" s="79">
        <f t="shared" si="11"/>
      </c>
      <c r="AE26" s="64"/>
      <c r="AF26" s="60">
        <f>IF(ISNA(MATCH(CONCATENATE(AF$2,$A26),'Výsledková listina'!$R:$R,0)),"",INDEX('Výsledková listina'!$B:$B,MATCH(CONCATENATE(AF$2,$A26),'Výsledková listina'!$R:$R,0),1))</f>
      </c>
      <c r="AG26" s="4"/>
      <c r="AH26" s="43">
        <f t="shared" si="12"/>
      </c>
      <c r="AI26" s="79">
        <f t="shared" si="13"/>
      </c>
      <c r="AJ26" s="64"/>
      <c r="AK26" s="60">
        <f>IF(ISNA(MATCH(CONCATENATE(AK$2,$A26),'Výsledková listina'!$R:$R,0)),"",INDEX('Výsledková listina'!$B:$B,MATCH(CONCATENATE(AK$2,$A26),'Výsledková listina'!$R:$R,0),1))</f>
      </c>
      <c r="AL26" s="4"/>
      <c r="AM26" s="43">
        <f t="shared" si="14"/>
      </c>
      <c r="AN26" s="79">
        <f t="shared" si="15"/>
      </c>
      <c r="AO26" s="64"/>
      <c r="AP26" s="60">
        <f>IF(ISNA(MATCH(CONCATENATE(AP$2,$A26),'Výsledková listina'!$R:$R,0)),"",INDEX('Výsledková listina'!$B:$B,MATCH(CONCATENATE(AP$2,$A26),'Výsledková listina'!$R:$R,0),1))</f>
      </c>
      <c r="AQ26" s="4"/>
      <c r="AR26" s="43">
        <f t="shared" si="16"/>
      </c>
      <c r="AS26" s="79">
        <f t="shared" si="17"/>
      </c>
      <c r="AT26" s="64"/>
      <c r="AU26" s="60">
        <f>IF(ISNA(MATCH(CONCATENATE(AU$2,$A26),'Výsledková listina'!$R:$R,0)),"",INDEX('Výsledková listina'!$B:$B,MATCH(CONCATENATE(AU$2,$A26),'Výsledková listina'!$R:$R,0),1))</f>
      </c>
      <c r="AV26" s="4"/>
      <c r="AW26" s="43">
        <f t="shared" si="18"/>
      </c>
      <c r="AX26" s="79">
        <f t="shared" si="19"/>
      </c>
      <c r="AY26" s="64"/>
      <c r="AZ26" s="60">
        <f>IF(ISNA(MATCH(CONCATENATE(AZ$2,$A26),'Výsledková listina'!$R:$R,0)),"",INDEX('Výsledková listina'!$B:$B,MATCH(CONCATENATE(AZ$2,$A26),'Výsledková listina'!$R:$R,0),1))</f>
      </c>
      <c r="BA26" s="4"/>
      <c r="BB26" s="43">
        <f t="shared" si="20"/>
      </c>
      <c r="BC26" s="79">
        <f t="shared" si="21"/>
      </c>
      <c r="BD26" s="64"/>
      <c r="BE26" s="60">
        <f>IF(ISNA(MATCH(CONCATENATE(BE$2,$A26),'Výsledková listina'!$R:$R,0)),"",INDEX('Výsledková listina'!$B:$B,MATCH(CONCATENATE(BE$2,$A26),'Výsledková listina'!$R:$R,0),1))</f>
      </c>
      <c r="BF26" s="4"/>
      <c r="BG26" s="43">
        <f t="shared" si="22"/>
      </c>
      <c r="BH26" s="79">
        <f t="shared" si="23"/>
      </c>
      <c r="BI26" s="64"/>
      <c r="BJ26" s="60">
        <f>IF(ISNA(MATCH(CONCATENATE(BJ$2,$A26),'Výsledková listina'!$R:$R,0)),"",INDEX('Výsledková listina'!$B:$B,MATCH(CONCATENATE(BJ$2,$A26),'Výsledková listina'!$R:$R,0),1))</f>
      </c>
      <c r="BK26" s="4"/>
      <c r="BL26" s="43">
        <f t="shared" si="24"/>
      </c>
      <c r="BM26" s="79">
        <f t="shared" si="25"/>
      </c>
      <c r="BN26" s="64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</row>
    <row r="27" spans="1:137" s="10" customFormat="1" ht="34.5" customHeight="1" thickBot="1">
      <c r="A27" s="6">
        <v>24</v>
      </c>
      <c r="B27" s="61">
        <f>IF(ISNA(MATCH(CONCATENATE(B$2,$A27),'Výsledková listina'!$R:$R,0)),"",INDEX('Výsledková listina'!$B:$B,MATCH(CONCATENATE(B$2,$A27),'Výsledková listina'!$R:$R,0),1))</f>
      </c>
      <c r="C27" s="7"/>
      <c r="D27" s="44">
        <f t="shared" si="0"/>
      </c>
      <c r="E27" s="79">
        <f t="shared" si="1"/>
      </c>
      <c r="F27" s="65"/>
      <c r="G27" s="61">
        <f>IF(ISNA(MATCH(CONCATENATE(G$2,$A27),'Výsledková listina'!$R:$R,0)),"",INDEX('Výsledková listina'!$B:$B,MATCH(CONCATENATE(G$2,$A27),'Výsledková listina'!$R:$R,0),1))</f>
      </c>
      <c r="H27" s="7"/>
      <c r="I27" s="44">
        <f t="shared" si="2"/>
      </c>
      <c r="J27" s="79">
        <f t="shared" si="3"/>
      </c>
      <c r="K27" s="65"/>
      <c r="L27" s="61">
        <f>IF(ISNA(MATCH(CONCATENATE(L$2,$A27),'Výsledková listina'!$R:$R,0)),"",INDEX('Výsledková listina'!$B:$B,MATCH(CONCATENATE(L$2,$A27),'Výsledková listina'!$R:$R,0),1))</f>
      </c>
      <c r="M27" s="7"/>
      <c r="N27" s="44">
        <f t="shared" si="4"/>
      </c>
      <c r="O27" s="79">
        <f t="shared" si="5"/>
      </c>
      <c r="P27" s="65"/>
      <c r="Q27" s="61">
        <f>IF(ISNA(MATCH(CONCATENATE(Q$2,$A27),'Výsledková listina'!$R:$R,0)),"",INDEX('Výsledková listina'!$B:$B,MATCH(CONCATENATE(Q$2,$A27),'Výsledková listina'!$R:$R,0),1))</f>
      </c>
      <c r="R27" s="7"/>
      <c r="S27" s="44">
        <f t="shared" si="6"/>
      </c>
      <c r="T27" s="80">
        <f t="shared" si="7"/>
      </c>
      <c r="U27" s="65"/>
      <c r="V27" s="61">
        <f>IF(ISNA(MATCH(CONCATENATE(V$2,$A27),'Výsledková listina'!$R:$R,0)),"",INDEX('Výsledková listina'!$B:$B,MATCH(CONCATENATE(V$2,$A27),'Výsledková listina'!$R:$R,0),1))</f>
      </c>
      <c r="W27" s="7"/>
      <c r="X27" s="44">
        <f t="shared" si="8"/>
      </c>
      <c r="Y27" s="80">
        <f t="shared" si="9"/>
      </c>
      <c r="Z27" s="65"/>
      <c r="AA27" s="61">
        <f>IF(ISNA(MATCH(CONCATENATE(AA$2,$A27),'Výsledková listina'!$R:$R,0)),"",INDEX('Výsledková listina'!$B:$B,MATCH(CONCATENATE(AA$2,$A27),'Výsledková listina'!$R:$R,0),1))</f>
      </c>
      <c r="AB27" s="7"/>
      <c r="AC27" s="44">
        <f t="shared" si="10"/>
      </c>
      <c r="AD27" s="80">
        <f t="shared" si="11"/>
      </c>
      <c r="AE27" s="65"/>
      <c r="AF27" s="61">
        <f>IF(ISNA(MATCH(CONCATENATE(AF$2,$A27),'Výsledková listina'!$R:$R,0)),"",INDEX('Výsledková listina'!$B:$B,MATCH(CONCATENATE(AF$2,$A27),'Výsledková listina'!$R:$R,0),1))</f>
      </c>
      <c r="AG27" s="7"/>
      <c r="AH27" s="44">
        <f t="shared" si="12"/>
      </c>
      <c r="AI27" s="80">
        <f t="shared" si="13"/>
      </c>
      <c r="AJ27" s="65"/>
      <c r="AK27" s="61">
        <f>IF(ISNA(MATCH(CONCATENATE(AK$2,$A27),'Výsledková listina'!$R:$R,0)),"",INDEX('Výsledková listina'!$B:$B,MATCH(CONCATENATE(AK$2,$A27),'Výsledková listina'!$R:$R,0),1))</f>
      </c>
      <c r="AL27" s="7"/>
      <c r="AM27" s="44">
        <f t="shared" si="14"/>
      </c>
      <c r="AN27" s="80">
        <f t="shared" si="15"/>
      </c>
      <c r="AO27" s="65"/>
      <c r="AP27" s="61">
        <f>IF(ISNA(MATCH(CONCATENATE(AP$2,$A27),'Výsledková listina'!$R:$R,0)),"",INDEX('Výsledková listina'!$B:$B,MATCH(CONCATENATE(AP$2,$A27),'Výsledková listina'!$R:$R,0),1))</f>
      </c>
      <c r="AQ27" s="7"/>
      <c r="AR27" s="44">
        <f t="shared" si="16"/>
      </c>
      <c r="AS27" s="80">
        <f t="shared" si="17"/>
      </c>
      <c r="AT27" s="65"/>
      <c r="AU27" s="61">
        <f>IF(ISNA(MATCH(CONCATENATE(AU$2,$A27),'Výsledková listina'!$R:$R,0)),"",INDEX('Výsledková listina'!$B:$B,MATCH(CONCATENATE(AU$2,$A27),'Výsledková listina'!$R:$R,0),1))</f>
      </c>
      <c r="AV27" s="7"/>
      <c r="AW27" s="44">
        <f t="shared" si="18"/>
      </c>
      <c r="AX27" s="80">
        <f t="shared" si="19"/>
      </c>
      <c r="AY27" s="65"/>
      <c r="AZ27" s="61">
        <f>IF(ISNA(MATCH(CONCATENATE(AZ$2,$A27),'Výsledková listina'!$R:$R,0)),"",INDEX('Výsledková listina'!$B:$B,MATCH(CONCATENATE(AZ$2,$A27),'Výsledková listina'!$R:$R,0),1))</f>
      </c>
      <c r="BA27" s="7"/>
      <c r="BB27" s="44">
        <f t="shared" si="20"/>
      </c>
      <c r="BC27" s="80">
        <f t="shared" si="21"/>
      </c>
      <c r="BD27" s="65"/>
      <c r="BE27" s="61">
        <f>IF(ISNA(MATCH(CONCATENATE(BE$2,$A27),'Výsledková listina'!$R:$R,0)),"",INDEX('Výsledková listina'!$B:$B,MATCH(CONCATENATE(BE$2,$A27),'Výsledková listina'!$R:$R,0),1))</f>
      </c>
      <c r="BF27" s="7"/>
      <c r="BG27" s="44">
        <f t="shared" si="22"/>
      </c>
      <c r="BH27" s="80">
        <f t="shared" si="23"/>
      </c>
      <c r="BI27" s="65"/>
      <c r="BJ27" s="61">
        <f>IF(ISNA(MATCH(CONCATENATE(BJ$2,$A27),'Výsledková listina'!$R:$R,0)),"",INDEX('Výsledková listina'!$B:$B,MATCH(CONCATENATE(BJ$2,$A27),'Výsledková listina'!$R:$R,0),1))</f>
      </c>
      <c r="BK27" s="7"/>
      <c r="BL27" s="44">
        <f t="shared" si="24"/>
      </c>
      <c r="BM27" s="80">
        <f t="shared" si="25"/>
      </c>
      <c r="BN27" s="65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BE1:BI1"/>
    <mergeCell ref="BJ1:BN1"/>
    <mergeCell ref="BE2:BI2"/>
    <mergeCell ref="BJ2:BN2"/>
    <mergeCell ref="AU1:AY1"/>
    <mergeCell ref="AZ1:BD1"/>
    <mergeCell ref="AU2:AY2"/>
    <mergeCell ref="AZ2:BD2"/>
    <mergeCell ref="L1:P1"/>
    <mergeCell ref="Q1:U1"/>
    <mergeCell ref="L2:P2"/>
    <mergeCell ref="AK2:AO2"/>
    <mergeCell ref="AP2:AT2"/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8" bestFit="1" customWidth="1"/>
    <col min="2" max="2" width="6.125" style="48" bestFit="1" customWidth="1"/>
    <col min="3" max="3" width="5.75390625" style="48" customWidth="1"/>
    <col min="4" max="4" width="7.375" style="48" customWidth="1"/>
    <col min="5" max="5" width="5.25390625" style="48" customWidth="1"/>
    <col min="6" max="6" width="18.25390625" style="103" customWidth="1"/>
    <col min="7" max="7" width="6.125" style="48" bestFit="1" customWidth="1"/>
    <col min="8" max="8" width="5.625" style="48" bestFit="1" customWidth="1"/>
    <col min="9" max="10" width="5.75390625" style="48" customWidth="1"/>
    <col min="11" max="11" width="20.00390625" style="103" customWidth="1"/>
    <col min="12" max="145" width="3.875" style="48" customWidth="1"/>
    <col min="146" max="16384" width="9.125" style="48" customWidth="1"/>
  </cols>
  <sheetData>
    <row r="1" spans="1:11" s="104" customFormat="1" ht="18" customHeight="1">
      <c r="A1" s="228" t="s">
        <v>72</v>
      </c>
      <c r="B1" s="229" t="s">
        <v>73</v>
      </c>
      <c r="C1" s="229"/>
      <c r="D1" s="229"/>
      <c r="E1" s="229"/>
      <c r="F1" s="229"/>
      <c r="G1" s="229" t="s">
        <v>74</v>
      </c>
      <c r="H1" s="229"/>
      <c r="I1" s="229"/>
      <c r="J1" s="229"/>
      <c r="K1" s="229"/>
    </row>
    <row r="2" spans="1:11" s="104" customFormat="1" ht="18" customHeight="1">
      <c r="A2" s="228"/>
      <c r="B2" s="105" t="s">
        <v>45</v>
      </c>
      <c r="C2" s="105" t="s">
        <v>46</v>
      </c>
      <c r="D2" s="105" t="s">
        <v>4</v>
      </c>
      <c r="E2" s="105" t="s">
        <v>75</v>
      </c>
      <c r="F2" s="105" t="s">
        <v>76</v>
      </c>
      <c r="G2" s="105" t="s">
        <v>45</v>
      </c>
      <c r="H2" s="105" t="s">
        <v>46</v>
      </c>
      <c r="I2" s="105" t="s">
        <v>4</v>
      </c>
      <c r="J2" s="105" t="s">
        <v>75</v>
      </c>
      <c r="K2" s="105" t="s">
        <v>76</v>
      </c>
    </row>
    <row r="3" spans="1:11" ht="18" customHeight="1">
      <c r="A3" s="101">
        <v>1</v>
      </c>
      <c r="B3" s="105" t="s">
        <v>19</v>
      </c>
      <c r="C3" s="105">
        <v>1</v>
      </c>
      <c r="D3" s="100">
        <f>INDEX('1. závod'!$A:$BN,$C3+3,INDEX('Základní list'!$B:$B,MATCH($B3,'Základní list'!$A:$A,0),1))</f>
        <v>3940</v>
      </c>
      <c r="E3" s="100">
        <f>INDEX('1. závod'!$A:$BN,$C3+3,INDEX('Základní list'!$B:$B,MATCH($B3,'Základní list'!$A:$A,0),1)+2)</f>
        <v>10</v>
      </c>
      <c r="F3" s="102" t="str">
        <f>INDEX('1. závod'!$A:$BN,$C3+3,INDEX('Základní list'!$B:$B,MATCH($B3,'Základní list'!$A:$A,0),1)-1)</f>
        <v>Dalibor Wúrz</v>
      </c>
      <c r="G3" s="105" t="s">
        <v>19</v>
      </c>
      <c r="H3" s="105">
        <v>1</v>
      </c>
      <c r="I3" s="100">
        <f>INDEX('2. závod'!$A:$BN,$H3+3,INDEX('Základní list'!$B:$B,MATCH($G3,'Základní list'!$A:$A,0),1))</f>
        <v>1610</v>
      </c>
      <c r="J3" s="100">
        <f>INDEX('2. závod'!$A:$BN,$H3+3,INDEX('Základní list'!$B:$B,MATCH($G3,'Základní list'!$A:$A,0),1)+2)</f>
        <v>13</v>
      </c>
      <c r="K3" s="102" t="str">
        <f>INDEX('2. závod'!$A:$BN,$H3+3,INDEX('Základní list'!$B:$B,MATCH($G3,'Základní list'!$A:$A,0),1)-1)</f>
        <v>Meisner Jakub</v>
      </c>
    </row>
    <row r="4" spans="1:11" ht="18" customHeight="1">
      <c r="A4" s="101">
        <v>2</v>
      </c>
      <c r="B4" s="105" t="s">
        <v>19</v>
      </c>
      <c r="C4" s="105">
        <v>2</v>
      </c>
      <c r="D4" s="100">
        <f>INDEX('1. závod'!$A:$BN,$C4+3,INDEX('Základní list'!$B:$B,MATCH($B4,'Základní list'!$A:$A,0),1))</f>
        <v>11610</v>
      </c>
      <c r="E4" s="100">
        <f>INDEX('1. závod'!$A:$BN,$C4+3,INDEX('Základní list'!$B:$B,MATCH($B4,'Základní list'!$A:$A,0),1)+2)</f>
        <v>3</v>
      </c>
      <c r="F4" s="102" t="str">
        <f>INDEX('1. závod'!$A:$BN,$C4+3,INDEX('Základní list'!$B:$B,MATCH($B4,'Základní list'!$A:$A,0),1)-1)</f>
        <v>Martin Hataš</v>
      </c>
      <c r="G4" s="105" t="s">
        <v>19</v>
      </c>
      <c r="H4" s="105">
        <v>2</v>
      </c>
      <c r="I4" s="100">
        <f>INDEX('2. závod'!$A:$BN,$H4+3,INDEX('Základní list'!$B:$B,MATCH($G4,'Základní list'!$A:$A,0),1))</f>
        <v>21880</v>
      </c>
      <c r="J4" s="100">
        <f>INDEX('2. závod'!$A:$BN,$H4+3,INDEX('Základní list'!$B:$B,MATCH($G4,'Základní list'!$A:$A,0),1)+2)</f>
        <v>1</v>
      </c>
      <c r="K4" s="102" t="str">
        <f>INDEX('2. závod'!$A:$BN,$H4+3,INDEX('Základní list'!$B:$B,MATCH($G4,'Základní list'!$A:$A,0),1)-1)</f>
        <v>Vydra Filip</v>
      </c>
    </row>
    <row r="5" spans="1:11" ht="18" customHeight="1">
      <c r="A5" s="101">
        <v>3</v>
      </c>
      <c r="B5" s="105" t="s">
        <v>19</v>
      </c>
      <c r="C5" s="105">
        <v>3</v>
      </c>
      <c r="D5" s="100">
        <f>INDEX('1. závod'!$A:$BN,$C5+3,INDEX('Základní list'!$B:$B,MATCH($B5,'Základní list'!$A:$A,0),1))</f>
        <v>7440</v>
      </c>
      <c r="E5" s="100">
        <f>INDEX('1. závod'!$A:$BN,$C5+3,INDEX('Základní list'!$B:$B,MATCH($B5,'Základní list'!$A:$A,0),1)+2)</f>
        <v>7</v>
      </c>
      <c r="F5" s="102" t="str">
        <f>INDEX('1. závod'!$A:$BN,$C5+3,INDEX('Základní list'!$B:$B,MATCH($B5,'Základní list'!$A:$A,0),1)-1)</f>
        <v>Míra Matas</v>
      </c>
      <c r="G5" s="105" t="s">
        <v>19</v>
      </c>
      <c r="H5" s="105">
        <v>3</v>
      </c>
      <c r="I5" s="100">
        <f>INDEX('2. závod'!$A:$BN,$H5+3,INDEX('Základní list'!$B:$B,MATCH($G5,'Základní list'!$A:$A,0),1))</f>
        <v>11730</v>
      </c>
      <c r="J5" s="100">
        <f>INDEX('2. závod'!$A:$BN,$H5+3,INDEX('Základní list'!$B:$B,MATCH($G5,'Základní list'!$A:$A,0),1)+2)</f>
        <v>2</v>
      </c>
      <c r="K5" s="102" t="str">
        <f>INDEX('2. závod'!$A:$BN,$H5+3,INDEX('Základní list'!$B:$B,MATCH($G5,'Základní list'!$A:$A,0),1)-1)</f>
        <v>Václav Kabourek</v>
      </c>
    </row>
    <row r="6" spans="1:11" ht="18" customHeight="1">
      <c r="A6" s="101">
        <v>4</v>
      </c>
      <c r="B6" s="105" t="s">
        <v>19</v>
      </c>
      <c r="C6" s="105">
        <v>4</v>
      </c>
      <c r="D6" s="100">
        <f>INDEX('1. závod'!$A:$BN,$C6+3,INDEX('Základní list'!$B:$B,MATCH($B6,'Základní list'!$A:$A,0),1))</f>
        <v>14240</v>
      </c>
      <c r="E6" s="100">
        <f>INDEX('1. závod'!$A:$BN,$C6+3,INDEX('Základní list'!$B:$B,MATCH($B6,'Základní list'!$A:$A,0),1)+2)</f>
        <v>2</v>
      </c>
      <c r="F6" s="102" t="str">
        <f>INDEX('1. závod'!$A:$BN,$C6+3,INDEX('Základní list'!$B:$B,MATCH($B6,'Základní list'!$A:$A,0),1)-1)</f>
        <v>Ludvík Jiří</v>
      </c>
      <c r="G6" s="105" t="s">
        <v>19</v>
      </c>
      <c r="H6" s="105">
        <v>4</v>
      </c>
      <c r="I6" s="100">
        <f>INDEX('2. závod'!$A:$BN,$H6+3,INDEX('Základní list'!$B:$B,MATCH($G6,'Základní list'!$A:$A,0),1))</f>
        <v>10700</v>
      </c>
      <c r="J6" s="100">
        <f>INDEX('2. závod'!$A:$BN,$H6+3,INDEX('Základní list'!$B:$B,MATCH($G6,'Základní list'!$A:$A,0),1)+2)</f>
        <v>3</v>
      </c>
      <c r="K6" s="102" t="str">
        <f>INDEX('2. závod'!$A:$BN,$H6+3,INDEX('Základní list'!$B:$B,MATCH($G6,'Základní list'!$A:$A,0),1)-1)</f>
        <v>Landvojtovič Jan</v>
      </c>
    </row>
    <row r="7" spans="1:11" ht="18" customHeight="1">
      <c r="A7" s="101">
        <v>5</v>
      </c>
      <c r="B7" s="105" t="s">
        <v>19</v>
      </c>
      <c r="C7" s="105">
        <v>5</v>
      </c>
      <c r="D7" s="100">
        <f>INDEX('1. závod'!$A:$BN,$C7+3,INDEX('Základní list'!$B:$B,MATCH($B7,'Základní list'!$A:$A,0),1))</f>
        <v>3560</v>
      </c>
      <c r="E7" s="100">
        <f>INDEX('1. závod'!$A:$BN,$C7+3,INDEX('Základní list'!$B:$B,MATCH($B7,'Základní list'!$A:$A,0),1)+2)</f>
        <v>12</v>
      </c>
      <c r="F7" s="102" t="str">
        <f>INDEX('1. závod'!$A:$BN,$C7+3,INDEX('Základní list'!$B:$B,MATCH($B7,'Základní list'!$A:$A,0),1)-1)</f>
        <v>Adam Podlaha</v>
      </c>
      <c r="G7" s="105" t="s">
        <v>19</v>
      </c>
      <c r="H7" s="105">
        <v>5</v>
      </c>
      <c r="I7" s="100">
        <f>INDEX('2. závod'!$A:$BN,$H7+3,INDEX('Základní list'!$B:$B,MATCH($G7,'Základní list'!$A:$A,0),1))</f>
        <v>0</v>
      </c>
      <c r="J7" s="100">
        <f>INDEX('2. závod'!$A:$BN,$H7+3,INDEX('Základní list'!$B:$B,MATCH($G7,'Základní list'!$A:$A,0),1)+2)</f>
        <v>15</v>
      </c>
      <c r="K7" s="102" t="str">
        <f>INDEX('2. závod'!$A:$BN,$H7+3,INDEX('Základní list'!$B:$B,MATCH($G7,'Základní list'!$A:$A,0),1)-1)</f>
        <v>Míra Matas</v>
      </c>
    </row>
    <row r="8" spans="1:11" ht="18" customHeight="1">
      <c r="A8" s="101">
        <v>6</v>
      </c>
      <c r="B8" s="105" t="s">
        <v>19</v>
      </c>
      <c r="C8" s="105">
        <v>6</v>
      </c>
      <c r="D8" s="100">
        <f>INDEX('1. závod'!$A:$BN,$C8+3,INDEX('Základní list'!$B:$B,MATCH($B8,'Základní list'!$A:$A,0),1))</f>
        <v>5550</v>
      </c>
      <c r="E8" s="100">
        <f>INDEX('1. závod'!$A:$BN,$C8+3,INDEX('Základní list'!$B:$B,MATCH($B8,'Základní list'!$A:$A,0),1)+2)</f>
        <v>9</v>
      </c>
      <c r="F8" s="102" t="str">
        <f>INDEX('1. závod'!$A:$BN,$C8+3,INDEX('Základní list'!$B:$B,MATCH($B8,'Základní list'!$A:$A,0),1)-1)</f>
        <v>Černý tomáš ml</v>
      </c>
      <c r="G8" s="105" t="s">
        <v>19</v>
      </c>
      <c r="H8" s="105">
        <v>6</v>
      </c>
      <c r="I8" s="100">
        <f>INDEX('2. závod'!$A:$BN,$H8+3,INDEX('Základní list'!$B:$B,MATCH($G8,'Základní list'!$A:$A,0),1))</f>
        <v>8170</v>
      </c>
      <c r="J8" s="100">
        <f>INDEX('2. závod'!$A:$BN,$H8+3,INDEX('Základní list'!$B:$B,MATCH($G8,'Základní list'!$A:$A,0),1)+2)</f>
        <v>6</v>
      </c>
      <c r="K8" s="102" t="str">
        <f>INDEX('2. závod'!$A:$BN,$H8+3,INDEX('Základní list'!$B:$B,MATCH($G8,'Základní list'!$A:$A,0),1)-1)</f>
        <v>David Sigmund</v>
      </c>
    </row>
    <row r="9" spans="1:11" ht="18" customHeight="1">
      <c r="A9" s="101">
        <v>7</v>
      </c>
      <c r="B9" s="105" t="s">
        <v>19</v>
      </c>
      <c r="C9" s="105">
        <v>7</v>
      </c>
      <c r="D9" s="100">
        <f>INDEX('1. závod'!$A:$BN,$C9+3,INDEX('Základní list'!$B:$B,MATCH($B9,'Základní list'!$A:$A,0),1))</f>
        <v>8500</v>
      </c>
      <c r="E9" s="100">
        <f>INDEX('1. závod'!$A:$BN,$C9+3,INDEX('Základní list'!$B:$B,MATCH($B9,'Základní list'!$A:$A,0),1)+2)</f>
        <v>6</v>
      </c>
      <c r="F9" s="102" t="str">
        <f>INDEX('1. závod'!$A:$BN,$C9+3,INDEX('Základní list'!$B:$B,MATCH($B9,'Základní list'!$A:$A,0),1)-1)</f>
        <v>Holčák Radak</v>
      </c>
      <c r="G9" s="105" t="s">
        <v>19</v>
      </c>
      <c r="H9" s="105">
        <v>7</v>
      </c>
      <c r="I9" s="100">
        <f>INDEX('2. závod'!$A:$BN,$H9+3,INDEX('Základní list'!$B:$B,MATCH($G9,'Základní list'!$A:$A,0),1))</f>
        <v>9850</v>
      </c>
      <c r="J9" s="100">
        <f>INDEX('2. závod'!$A:$BN,$H9+3,INDEX('Základní list'!$B:$B,MATCH($G9,'Základní list'!$A:$A,0),1)+2)</f>
        <v>5</v>
      </c>
      <c r="K9" s="102" t="str">
        <f>INDEX('2. závod'!$A:$BN,$H9+3,INDEX('Základní list'!$B:$B,MATCH($G9,'Základní list'!$A:$A,0),1)-1)</f>
        <v>Jan Douša </v>
      </c>
    </row>
    <row r="10" spans="1:11" ht="18" customHeight="1">
      <c r="A10" s="101">
        <v>8</v>
      </c>
      <c r="B10" s="105" t="s">
        <v>19</v>
      </c>
      <c r="C10" s="105">
        <v>8</v>
      </c>
      <c r="D10" s="100">
        <f>INDEX('1. závod'!$A:$BN,$C10+3,INDEX('Základní list'!$B:$B,MATCH($B10,'Základní list'!$A:$A,0),1))</f>
        <v>5940</v>
      </c>
      <c r="E10" s="100">
        <f>INDEX('1. závod'!$A:$BN,$C10+3,INDEX('Základní list'!$B:$B,MATCH($B10,'Základní list'!$A:$A,0),1)+2)</f>
        <v>8</v>
      </c>
      <c r="F10" s="102" t="str">
        <f>INDEX('1. závod'!$A:$BN,$C10+3,INDEX('Základní list'!$B:$B,MATCH($B10,'Základní list'!$A:$A,0),1)-1)</f>
        <v>Václav Špitálský</v>
      </c>
      <c r="G10" s="105" t="s">
        <v>19</v>
      </c>
      <c r="H10" s="105">
        <v>8</v>
      </c>
      <c r="I10" s="100">
        <f>INDEX('2. závod'!$A:$BN,$H10+3,INDEX('Základní list'!$B:$B,MATCH($G10,'Základní list'!$A:$A,0),1))</f>
        <v>2680</v>
      </c>
      <c r="J10" s="100">
        <f>INDEX('2. závod'!$A:$BN,$H10+3,INDEX('Základní list'!$B:$B,MATCH($G10,'Základní list'!$A:$A,0),1)+2)</f>
        <v>11</v>
      </c>
      <c r="K10" s="102" t="str">
        <f>INDEX('2. závod'!$A:$BN,$H10+3,INDEX('Základní list'!$B:$B,MATCH($G10,'Základní list'!$A:$A,0),1)-1)</f>
        <v>Cepák Josef</v>
      </c>
    </row>
    <row r="11" spans="1:11" ht="18" customHeight="1">
      <c r="A11" s="101">
        <v>9</v>
      </c>
      <c r="B11" s="105" t="s">
        <v>19</v>
      </c>
      <c r="C11" s="105">
        <v>9</v>
      </c>
      <c r="D11" s="100">
        <f>INDEX('1. závod'!$A:$BN,$C11+3,INDEX('Základní list'!$B:$B,MATCH($B11,'Základní list'!$A:$A,0),1))</f>
        <v>8970</v>
      </c>
      <c r="E11" s="100">
        <f>INDEX('1. závod'!$A:$BN,$C11+3,INDEX('Základní list'!$B:$B,MATCH($B11,'Základní list'!$A:$A,0),1)+2)</f>
        <v>5</v>
      </c>
      <c r="F11" s="102" t="str">
        <f>INDEX('1. závod'!$A:$BN,$C11+3,INDEX('Základní list'!$B:$B,MATCH($B11,'Základní list'!$A:$A,0),1)-1)</f>
        <v>Jakub Nagy</v>
      </c>
      <c r="G11" s="105" t="s">
        <v>19</v>
      </c>
      <c r="H11" s="105">
        <v>9</v>
      </c>
      <c r="I11" s="100">
        <f>INDEX('2. závod'!$A:$BN,$H11+3,INDEX('Základní list'!$B:$B,MATCH($G11,'Základní list'!$A:$A,0),1))</f>
        <v>3820</v>
      </c>
      <c r="J11" s="100">
        <f>INDEX('2. závod'!$A:$BN,$H11+3,INDEX('Základní list'!$B:$B,MATCH($G11,'Základní list'!$A:$A,0),1)+2)</f>
        <v>9</v>
      </c>
      <c r="K11" s="102" t="str">
        <f>INDEX('2. závod'!$A:$BN,$H11+3,INDEX('Základní list'!$B:$B,MATCH($G11,'Základní list'!$A:$A,0),1)-1)</f>
        <v>Dalibor Wúrz</v>
      </c>
    </row>
    <row r="12" spans="1:11" ht="18" customHeight="1">
      <c r="A12" s="101">
        <v>10</v>
      </c>
      <c r="B12" s="105" t="s">
        <v>19</v>
      </c>
      <c r="C12" s="105">
        <v>10</v>
      </c>
      <c r="D12" s="100">
        <f>INDEX('1. závod'!$A:$BN,$C12+3,INDEX('Základní list'!$B:$B,MATCH($B12,'Základní list'!$A:$A,0),1))</f>
        <v>18190</v>
      </c>
      <c r="E12" s="100">
        <f>INDEX('1. závod'!$A:$BN,$C12+3,INDEX('Základní list'!$B:$B,MATCH($B12,'Základní list'!$A:$A,0),1)+2)</f>
        <v>1</v>
      </c>
      <c r="F12" s="102" t="str">
        <f>INDEX('1. závod'!$A:$BN,$C12+3,INDEX('Základní list'!$B:$B,MATCH($B12,'Základní list'!$A:$A,0),1)-1)</f>
        <v>Pečta Radek</v>
      </c>
      <c r="G12" s="105" t="s">
        <v>19</v>
      </c>
      <c r="H12" s="105">
        <v>10</v>
      </c>
      <c r="I12" s="100">
        <f>INDEX('2. závod'!$A:$BN,$H12+3,INDEX('Základní list'!$B:$B,MATCH($G12,'Základní list'!$A:$A,0),1))</f>
        <v>3020</v>
      </c>
      <c r="J12" s="100">
        <f>INDEX('2. závod'!$A:$BN,$H12+3,INDEX('Základní list'!$B:$B,MATCH($G12,'Základní list'!$A:$A,0),1)+2)</f>
        <v>10</v>
      </c>
      <c r="K12" s="102" t="str">
        <f>INDEX('2. závod'!$A:$BN,$H12+3,INDEX('Základní list'!$B:$B,MATCH($G12,'Základní list'!$A:$A,0),1)-1)</f>
        <v>Petr Pluchta</v>
      </c>
    </row>
    <row r="13" spans="1:11" ht="18" customHeight="1">
      <c r="A13" s="101">
        <v>11</v>
      </c>
      <c r="B13" s="105" t="s">
        <v>19</v>
      </c>
      <c r="C13" s="105">
        <v>11</v>
      </c>
      <c r="D13" s="100">
        <f>INDEX('1. závod'!$A:$BN,$C13+3,INDEX('Základní list'!$B:$B,MATCH($B13,'Základní list'!$A:$A,0),1))</f>
        <v>10920</v>
      </c>
      <c r="E13" s="100">
        <f>INDEX('1. závod'!$A:$BN,$C13+3,INDEX('Základní list'!$B:$B,MATCH($B13,'Základní list'!$A:$A,0),1)+2)</f>
        <v>4</v>
      </c>
      <c r="F13" s="102" t="str">
        <f>INDEX('1. závod'!$A:$BN,$C13+3,INDEX('Základní list'!$B:$B,MATCH($B13,'Základní list'!$A:$A,0),1)-1)</f>
        <v>Landvojtovič Jan</v>
      </c>
      <c r="G13" s="105" t="s">
        <v>19</v>
      </c>
      <c r="H13" s="105">
        <v>11</v>
      </c>
      <c r="I13" s="100">
        <f>INDEX('2. závod'!$A:$BN,$H13+3,INDEX('Základní list'!$B:$B,MATCH($G13,'Základní list'!$A:$A,0),1))</f>
        <v>6100</v>
      </c>
      <c r="J13" s="100">
        <f>INDEX('2. závod'!$A:$BN,$H13+3,INDEX('Základní list'!$B:$B,MATCH($G13,'Základní list'!$A:$A,0),1)+2)</f>
        <v>8</v>
      </c>
      <c r="K13" s="102" t="str">
        <f>INDEX('2. závod'!$A:$BN,$H13+3,INDEX('Základní list'!$B:$B,MATCH($G13,'Základní list'!$A:$A,0),1)-1)</f>
        <v>Vitásek Jií</v>
      </c>
    </row>
    <row r="14" spans="1:11" ht="18" customHeight="1">
      <c r="A14" s="101">
        <v>12</v>
      </c>
      <c r="B14" s="105" t="s">
        <v>19</v>
      </c>
      <c r="C14" s="105">
        <v>12</v>
      </c>
      <c r="D14" s="100">
        <f>INDEX('1. závod'!$A:$BN,$C14+3,INDEX('Základní list'!$B:$B,MATCH($B14,'Základní list'!$A:$A,0),1))</f>
        <v>2140</v>
      </c>
      <c r="E14" s="100">
        <f>INDEX('1. závod'!$A:$BN,$C14+3,INDEX('Základní list'!$B:$B,MATCH($B14,'Základní list'!$A:$A,0),1)+2)</f>
        <v>15</v>
      </c>
      <c r="F14" s="102" t="str">
        <f>INDEX('1. závod'!$A:$BN,$C14+3,INDEX('Základní list'!$B:$B,MATCH($B14,'Základní list'!$A:$A,0),1)-1)</f>
        <v>Sičák Pavel</v>
      </c>
      <c r="G14" s="105" t="s">
        <v>19</v>
      </c>
      <c r="H14" s="105">
        <v>12</v>
      </c>
      <c r="I14" s="100">
        <f>INDEX('2. závod'!$A:$BN,$H14+3,INDEX('Základní list'!$B:$B,MATCH($G14,'Základní list'!$A:$A,0),1))</f>
        <v>2290</v>
      </c>
      <c r="J14" s="100">
        <f>INDEX('2. závod'!$A:$BN,$H14+3,INDEX('Základní list'!$B:$B,MATCH($G14,'Základní list'!$A:$A,0),1)+2)</f>
        <v>12</v>
      </c>
      <c r="K14" s="102" t="str">
        <f>INDEX('2. závod'!$A:$BN,$H14+3,INDEX('Základní list'!$B:$B,MATCH($G14,'Základní list'!$A:$A,0),1)-1)</f>
        <v>Václav Špitálský</v>
      </c>
    </row>
    <row r="15" spans="1:11" ht="18" customHeight="1">
      <c r="A15" s="101">
        <v>13</v>
      </c>
      <c r="B15" s="105" t="s">
        <v>19</v>
      </c>
      <c r="C15" s="105">
        <v>13</v>
      </c>
      <c r="D15" s="100">
        <f>INDEX('1. závod'!$A:$BN,$C15+3,INDEX('Základní list'!$B:$B,MATCH($B15,'Základní list'!$A:$A,0),1))</f>
        <v>3780</v>
      </c>
      <c r="E15" s="100">
        <f>INDEX('1. závod'!$A:$BN,$C15+3,INDEX('Základní list'!$B:$B,MATCH($B15,'Základní list'!$A:$A,0),1)+2)</f>
        <v>11</v>
      </c>
      <c r="F15" s="102" t="str">
        <f>INDEX('1. závod'!$A:$BN,$C15+3,INDEX('Základní list'!$B:$B,MATCH($B15,'Základní list'!$A:$A,0),1)-1)</f>
        <v>David Sigmund</v>
      </c>
      <c r="G15" s="105" t="s">
        <v>19</v>
      </c>
      <c r="H15" s="105">
        <v>13</v>
      </c>
      <c r="I15" s="100">
        <f>INDEX('2. závod'!$A:$BN,$H15+3,INDEX('Základní list'!$B:$B,MATCH($G15,'Základní list'!$A:$A,0),1))</f>
        <v>240</v>
      </c>
      <c r="J15" s="100">
        <f>INDEX('2. závod'!$A:$BN,$H15+3,INDEX('Základní list'!$B:$B,MATCH($G15,'Základní list'!$A:$A,0),1)+2)</f>
        <v>14</v>
      </c>
      <c r="K15" s="102" t="str">
        <f>INDEX('2. závod'!$A:$BN,$H15+3,INDEX('Základní list'!$B:$B,MATCH($G15,'Základní list'!$A:$A,0),1)-1)</f>
        <v>Lukáš Kapusta</v>
      </c>
    </row>
    <row r="16" spans="1:11" ht="18" customHeight="1">
      <c r="A16" s="101"/>
      <c r="B16" s="105"/>
      <c r="C16" s="105"/>
      <c r="D16" s="100"/>
      <c r="E16" s="100"/>
      <c r="F16" s="102"/>
      <c r="G16" s="105"/>
      <c r="H16" s="105"/>
      <c r="I16" s="100"/>
      <c r="J16" s="100"/>
      <c r="K16" s="102"/>
    </row>
    <row r="17" spans="1:11" ht="18" customHeight="1">
      <c r="A17" s="101">
        <v>16</v>
      </c>
      <c r="B17" s="105" t="s">
        <v>24</v>
      </c>
      <c r="C17" s="105">
        <v>1</v>
      </c>
      <c r="D17" s="100">
        <f>INDEX('1. závod'!$A:$BN,$C17+3,INDEX('Základní list'!$B:$B,MATCH($B17,'Základní list'!$A:$A,0),1))</f>
        <v>4960</v>
      </c>
      <c r="E17" s="100">
        <f>INDEX('1. závod'!$A:$BN,$C17+3,INDEX('Základní list'!$B:$B,MATCH($B17,'Základní list'!$A:$A,0),1)+2)</f>
        <v>8</v>
      </c>
      <c r="F17" s="102" t="str">
        <f>INDEX('1. závod'!$A:$BN,$C17+3,INDEX('Základní list'!$B:$B,MATCH($B17,'Základní list'!$A:$A,0),1)-1)</f>
        <v>Jirák Jan</v>
      </c>
      <c r="G17" s="105" t="s">
        <v>24</v>
      </c>
      <c r="H17" s="105">
        <v>1</v>
      </c>
      <c r="I17" s="100">
        <f>INDEX('2. závod'!$A:$BN,$H17+3,INDEX('Základní list'!$B:$B,MATCH($G17,'Základní list'!$A:$A,0),1))</f>
        <v>8690</v>
      </c>
      <c r="J17" s="100">
        <f>INDEX('2. závod'!$A:$BN,$H17+3,INDEX('Základní list'!$B:$B,MATCH($G17,'Základní list'!$A:$A,0),1)+2)</f>
        <v>2</v>
      </c>
      <c r="K17" s="102" t="str">
        <f>INDEX('2. závod'!$A:$BN,$H17+3,INDEX('Základní list'!$B:$B,MATCH($G17,'Základní list'!$A:$A,0),1)-1)</f>
        <v>Sičák Pavel</v>
      </c>
    </row>
    <row r="18" spans="1:11" ht="18" customHeight="1">
      <c r="A18" s="101">
        <v>17</v>
      </c>
      <c r="B18" s="105" t="s">
        <v>24</v>
      </c>
      <c r="C18" s="105">
        <v>2</v>
      </c>
      <c r="D18" s="100">
        <f>INDEX('1. závod'!$A:$BN,$C18+3,INDEX('Základní list'!$B:$B,MATCH($B18,'Základní list'!$A:$A,0),1))</f>
        <v>5080</v>
      </c>
      <c r="E18" s="100">
        <f>INDEX('1. závod'!$A:$BN,$C18+3,INDEX('Základní list'!$B:$B,MATCH($B18,'Základní list'!$A:$A,0),1)+2)</f>
        <v>7</v>
      </c>
      <c r="F18" s="102" t="str">
        <f>INDEX('1. závod'!$A:$BN,$C18+3,INDEX('Základní list'!$B:$B,MATCH($B18,'Základní list'!$A:$A,0),1)-1)</f>
        <v>Tichý Rudolf</v>
      </c>
      <c r="G18" s="105" t="s">
        <v>24</v>
      </c>
      <c r="H18" s="105">
        <v>2</v>
      </c>
      <c r="I18" s="100">
        <f>INDEX('2. závod'!$A:$BN,$H18+3,INDEX('Základní list'!$B:$B,MATCH($G18,'Základní list'!$A:$A,0),1))</f>
        <v>3330</v>
      </c>
      <c r="J18" s="100">
        <f>INDEX('2. závod'!$A:$BN,$H18+3,INDEX('Základní list'!$B:$B,MATCH($G18,'Základní list'!$A:$A,0),1)+2)</f>
        <v>7</v>
      </c>
      <c r="K18" s="102" t="str">
        <f>INDEX('2. závod'!$A:$BN,$H18+3,INDEX('Základní list'!$B:$B,MATCH($G18,'Základní list'!$A:$A,0),1)-1)</f>
        <v>Bank Jan</v>
      </c>
    </row>
    <row r="19" spans="1:11" ht="18" customHeight="1">
      <c r="A19" s="101">
        <v>18</v>
      </c>
      <c r="B19" s="105" t="s">
        <v>24</v>
      </c>
      <c r="C19" s="105">
        <v>3</v>
      </c>
      <c r="D19" s="100">
        <f>INDEX('1. závod'!$A:$BN,$C19+3,INDEX('Základní list'!$B:$B,MATCH($B19,'Základní list'!$A:$A,0),1))</f>
        <v>1000</v>
      </c>
      <c r="E19" s="100">
        <f>INDEX('1. závod'!$A:$BN,$C19+3,INDEX('Základní list'!$B:$B,MATCH($B19,'Základní list'!$A:$A,0),1)+2)</f>
        <v>13</v>
      </c>
      <c r="F19" s="102" t="str">
        <f>INDEX('1. závod'!$A:$BN,$C19+3,INDEX('Základní list'!$B:$B,MATCH($B19,'Základní list'!$A:$A,0),1)-1)</f>
        <v>Špitálská Aneta</v>
      </c>
      <c r="G19" s="105" t="s">
        <v>24</v>
      </c>
      <c r="H19" s="105">
        <v>3</v>
      </c>
      <c r="I19" s="100">
        <f>INDEX('2. závod'!$A:$BN,$H19+3,INDEX('Základní list'!$B:$B,MATCH($G19,'Základní list'!$A:$A,0),1))</f>
        <v>440</v>
      </c>
      <c r="J19" s="100">
        <f>INDEX('2. závod'!$A:$BN,$H19+3,INDEX('Základní list'!$B:$B,MATCH($G19,'Základní list'!$A:$A,0),1)+2)</f>
        <v>12</v>
      </c>
      <c r="K19" s="102" t="str">
        <f>INDEX('2. závod'!$A:$BN,$H19+3,INDEX('Základní list'!$B:$B,MATCH($G19,'Základní list'!$A:$A,0),1)-1)</f>
        <v>Michal Zumr</v>
      </c>
    </row>
    <row r="20" spans="1:11" ht="18" customHeight="1">
      <c r="A20" s="101">
        <v>19</v>
      </c>
      <c r="B20" s="105" t="s">
        <v>24</v>
      </c>
      <c r="C20" s="105">
        <v>4</v>
      </c>
      <c r="D20" s="100">
        <f>INDEX('1. závod'!$A:$BN,$C20+3,INDEX('Základní list'!$B:$B,MATCH($B20,'Základní list'!$A:$A,0),1))</f>
        <v>5090</v>
      </c>
      <c r="E20" s="100">
        <f>INDEX('1. závod'!$A:$BN,$C20+3,INDEX('Základní list'!$B:$B,MATCH($B20,'Základní list'!$A:$A,0),1)+2)</f>
        <v>6</v>
      </c>
      <c r="F20" s="102" t="str">
        <f>INDEX('1. závod'!$A:$BN,$C20+3,INDEX('Základní list'!$B:$B,MATCH($B20,'Základní list'!$A:$A,0),1)-1)</f>
        <v>Tichý Jan</v>
      </c>
      <c r="G20" s="105" t="s">
        <v>24</v>
      </c>
      <c r="H20" s="105">
        <v>4</v>
      </c>
      <c r="I20" s="100">
        <f>INDEX('2. závod'!$A:$BN,$H20+3,INDEX('Základní list'!$B:$B,MATCH($G20,'Základní list'!$A:$A,0),1))</f>
        <v>2930</v>
      </c>
      <c r="J20" s="100">
        <f>INDEX('2. závod'!$A:$BN,$H20+3,INDEX('Základní list'!$B:$B,MATCH($G20,'Základní list'!$A:$A,0),1)+2)</f>
        <v>8</v>
      </c>
      <c r="K20" s="102" t="str">
        <f>INDEX('2. závod'!$A:$BN,$H20+3,INDEX('Základní list'!$B:$B,MATCH($G20,'Základní list'!$A:$A,0),1)-1)</f>
        <v>Leibl Luděk</v>
      </c>
    </row>
    <row r="21" spans="1:11" ht="18" customHeight="1">
      <c r="A21" s="101">
        <v>20</v>
      </c>
      <c r="B21" s="105" t="s">
        <v>24</v>
      </c>
      <c r="C21" s="105">
        <v>5</v>
      </c>
      <c r="D21" s="100">
        <f>INDEX('1. závod'!$A:$BN,$C21+3,INDEX('Základní list'!$B:$B,MATCH($B21,'Základní list'!$A:$A,0),1))</f>
        <v>14350</v>
      </c>
      <c r="E21" s="100">
        <f>INDEX('1. závod'!$A:$BN,$C21+3,INDEX('Základní list'!$B:$B,MATCH($B21,'Základní list'!$A:$A,0),1)+2)</f>
        <v>1</v>
      </c>
      <c r="F21" s="102" t="str">
        <f>INDEX('1. závod'!$A:$BN,$C21+3,INDEX('Základní list'!$B:$B,MATCH($B21,'Základní list'!$A:$A,0),1)-1)</f>
        <v>Petr Havlíček</v>
      </c>
      <c r="G21" s="105" t="s">
        <v>24</v>
      </c>
      <c r="H21" s="105">
        <v>5</v>
      </c>
      <c r="I21" s="100">
        <f>INDEX('2. závod'!$A:$BN,$H21+3,INDEX('Základní list'!$B:$B,MATCH($G21,'Základní list'!$A:$A,0),1))</f>
        <v>0</v>
      </c>
      <c r="J21" s="100">
        <f>INDEX('2. závod'!$A:$BN,$H21+3,INDEX('Základní list'!$B:$B,MATCH($G21,'Základní list'!$A:$A,0),1)+2)</f>
        <v>13.5</v>
      </c>
      <c r="K21" s="102" t="str">
        <f>INDEX('2. závod'!$A:$BN,$H21+3,INDEX('Základní list'!$B:$B,MATCH($G21,'Základní list'!$A:$A,0),1)-1)</f>
        <v>Rosťa Nerad</v>
      </c>
    </row>
    <row r="22" spans="1:11" ht="18" customHeight="1">
      <c r="A22" s="101">
        <v>21</v>
      </c>
      <c r="B22" s="105" t="s">
        <v>24</v>
      </c>
      <c r="C22" s="105">
        <v>6</v>
      </c>
      <c r="D22" s="100">
        <f>INDEX('1. závod'!$A:$BN,$C22+3,INDEX('Základní list'!$B:$B,MATCH($B22,'Základní list'!$A:$A,0),1))</f>
        <v>3610</v>
      </c>
      <c r="E22" s="100">
        <f>INDEX('1. závod'!$A:$BN,$C22+3,INDEX('Základní list'!$B:$B,MATCH($B22,'Základní list'!$A:$A,0),1)+2)</f>
        <v>9</v>
      </c>
      <c r="F22" s="102" t="str">
        <f>INDEX('1. závod'!$A:$BN,$C22+3,INDEX('Základní list'!$B:$B,MATCH($B22,'Základní list'!$A:$A,0),1)-1)</f>
        <v>Michal řehoř</v>
      </c>
      <c r="G22" s="105" t="s">
        <v>24</v>
      </c>
      <c r="H22" s="105">
        <v>6</v>
      </c>
      <c r="I22" s="100">
        <f>INDEX('2. závod'!$A:$BN,$H22+3,INDEX('Základní list'!$B:$B,MATCH($G22,'Základní list'!$A:$A,0),1))</f>
        <v>2890</v>
      </c>
      <c r="J22" s="100">
        <f>INDEX('2. závod'!$A:$BN,$H22+3,INDEX('Základní list'!$B:$B,MATCH($G22,'Základní list'!$A:$A,0),1)+2)</f>
        <v>9</v>
      </c>
      <c r="K22" s="102" t="str">
        <f>INDEX('2. závod'!$A:$BN,$H22+3,INDEX('Základní list'!$B:$B,MATCH($G22,'Základní list'!$A:$A,0),1)-1)</f>
        <v>Tichý Jan</v>
      </c>
    </row>
    <row r="23" spans="1:11" ht="18" customHeight="1">
      <c r="A23" s="101">
        <v>22</v>
      </c>
      <c r="B23" s="105" t="s">
        <v>24</v>
      </c>
      <c r="C23" s="105">
        <v>7</v>
      </c>
      <c r="D23" s="100">
        <f>INDEX('1. závod'!$A:$BN,$C23+3,INDEX('Základní list'!$B:$B,MATCH($B23,'Základní list'!$A:$A,0),1))</f>
        <v>5760</v>
      </c>
      <c r="E23" s="100">
        <f>INDEX('1. závod'!$A:$BN,$C23+3,INDEX('Základní list'!$B:$B,MATCH($B23,'Základní list'!$A:$A,0),1)+2)</f>
        <v>5</v>
      </c>
      <c r="F23" s="102" t="str">
        <f>INDEX('1. závod'!$A:$BN,$C23+3,INDEX('Základní list'!$B:$B,MATCH($B23,'Základní list'!$A:$A,0),1)-1)</f>
        <v>Rosťa Nerad</v>
      </c>
      <c r="G23" s="105" t="s">
        <v>24</v>
      </c>
      <c r="H23" s="105">
        <v>7</v>
      </c>
      <c r="I23" s="100">
        <f>INDEX('2. závod'!$A:$BN,$H23+3,INDEX('Základní list'!$B:$B,MATCH($G23,'Základní list'!$A:$A,0),1))</f>
        <v>0</v>
      </c>
      <c r="J23" s="100">
        <f>INDEX('2. závod'!$A:$BN,$H23+3,INDEX('Základní list'!$B:$B,MATCH($G23,'Základní list'!$A:$A,0),1)+2)</f>
        <v>13.5</v>
      </c>
      <c r="K23" s="102" t="str">
        <f>INDEX('2. závod'!$A:$BN,$H23+3,INDEX('Základní list'!$B:$B,MATCH($G23,'Základní list'!$A:$A,0),1)-1)</f>
        <v>Varga Ladislav</v>
      </c>
    </row>
    <row r="24" spans="1:11" ht="18" customHeight="1">
      <c r="A24" s="101">
        <v>23</v>
      </c>
      <c r="B24" s="105" t="s">
        <v>24</v>
      </c>
      <c r="C24" s="105">
        <v>8</v>
      </c>
      <c r="D24" s="100">
        <f>INDEX('1. závod'!$A:$BN,$C24+3,INDEX('Základní list'!$B:$B,MATCH($B24,'Základní list'!$A:$A,0),1))</f>
        <v>11820</v>
      </c>
      <c r="E24" s="100">
        <f>INDEX('1. závod'!$A:$BN,$C24+3,INDEX('Základní list'!$B:$B,MATCH($B24,'Základní list'!$A:$A,0),1)+2)</f>
        <v>3</v>
      </c>
      <c r="F24" s="102" t="str">
        <f>INDEX('1. závod'!$A:$BN,$C24+3,INDEX('Základní list'!$B:$B,MATCH($B24,'Základní list'!$A:$A,0),1)-1)</f>
        <v>Kameník Jaroslav</v>
      </c>
      <c r="G24" s="105" t="s">
        <v>24</v>
      </c>
      <c r="H24" s="105">
        <v>8</v>
      </c>
      <c r="I24" s="100">
        <f>INDEX('2. závod'!$A:$BN,$H24+3,INDEX('Základní list'!$B:$B,MATCH($G24,'Základní list'!$A:$A,0),1))</f>
        <v>2130</v>
      </c>
      <c r="J24" s="100">
        <f>INDEX('2. závod'!$A:$BN,$H24+3,INDEX('Základní list'!$B:$B,MATCH($G24,'Základní list'!$A:$A,0),1)+2)</f>
        <v>11</v>
      </c>
      <c r="K24" s="102" t="str">
        <f>INDEX('2. závod'!$A:$BN,$H24+3,INDEX('Základní list'!$B:$B,MATCH($G24,'Základní list'!$A:$A,0),1)-1)</f>
        <v>Špitálská Aneta</v>
      </c>
    </row>
    <row r="25" spans="1:11" ht="18" customHeight="1">
      <c r="A25" s="101">
        <v>24</v>
      </c>
      <c r="B25" s="105" t="s">
        <v>24</v>
      </c>
      <c r="C25" s="105">
        <v>9</v>
      </c>
      <c r="D25" s="100">
        <f>INDEX('1. závod'!$A:$BN,$C25+3,INDEX('Základní list'!$B:$B,MATCH($B25,'Základní list'!$A:$A,0),1))</f>
        <v>720</v>
      </c>
      <c r="E25" s="100">
        <f>INDEX('1. závod'!$A:$BN,$C25+3,INDEX('Základní list'!$B:$B,MATCH($B25,'Základní list'!$A:$A,0),1)+2)</f>
        <v>14</v>
      </c>
      <c r="F25" s="102" t="str">
        <f>INDEX('1. závod'!$A:$BN,$C25+3,INDEX('Základní list'!$B:$B,MATCH($B25,'Základní list'!$A:$A,0),1)-1)</f>
        <v>Horák Vladimír</v>
      </c>
      <c r="G25" s="105" t="s">
        <v>24</v>
      </c>
      <c r="H25" s="105">
        <v>9</v>
      </c>
      <c r="I25" s="100">
        <f>INDEX('2. závod'!$A:$BN,$H25+3,INDEX('Základní list'!$B:$B,MATCH($G25,'Základní list'!$A:$A,0),1))</f>
        <v>5730</v>
      </c>
      <c r="J25" s="100">
        <f>INDEX('2. závod'!$A:$BN,$H25+3,INDEX('Základní list'!$B:$B,MATCH($G25,'Základní list'!$A:$A,0),1)+2)</f>
        <v>4</v>
      </c>
      <c r="K25" s="102" t="str">
        <f>INDEX('2. závod'!$A:$BN,$H25+3,INDEX('Základní list'!$B:$B,MATCH($G25,'Základní list'!$A:$A,0),1)-1)</f>
        <v>Roman Srb</v>
      </c>
    </row>
    <row r="26" spans="1:11" ht="18" customHeight="1">
      <c r="A26" s="101">
        <v>25</v>
      </c>
      <c r="B26" s="105" t="s">
        <v>24</v>
      </c>
      <c r="C26" s="105">
        <v>10</v>
      </c>
      <c r="D26" s="100">
        <f>INDEX('1. závod'!$A:$BN,$C26+3,INDEX('Základní list'!$B:$B,MATCH($B26,'Základní list'!$A:$A,0),1))</f>
        <v>1300</v>
      </c>
      <c r="E26" s="100">
        <f>INDEX('1. závod'!$A:$BN,$C26+3,INDEX('Základní list'!$B:$B,MATCH($B26,'Základní list'!$A:$A,0),1)+2)</f>
        <v>12</v>
      </c>
      <c r="F26" s="102" t="str">
        <f>INDEX('1. závod'!$A:$BN,$C26+3,INDEX('Základní list'!$B:$B,MATCH($B26,'Základní list'!$A:$A,0),1)-1)</f>
        <v>Leibl Luděk</v>
      </c>
      <c r="G26" s="105" t="s">
        <v>24</v>
      </c>
      <c r="H26" s="105">
        <v>10</v>
      </c>
      <c r="I26" s="100">
        <f>INDEX('2. závod'!$A:$BN,$H26+3,INDEX('Základní list'!$B:$B,MATCH($G26,'Základní list'!$A:$A,0),1))</f>
        <v>10130</v>
      </c>
      <c r="J26" s="100">
        <f>INDEX('2. závod'!$A:$BN,$H26+3,INDEX('Základní list'!$B:$B,MATCH($G26,'Základní list'!$A:$A,0),1)+2)</f>
        <v>1</v>
      </c>
      <c r="K26" s="102" t="str">
        <f>INDEX('2. závod'!$A:$BN,$H26+3,INDEX('Základní list'!$B:$B,MATCH($G26,'Základní list'!$A:$A,0),1)-1)</f>
        <v>Hájek Ondej</v>
      </c>
    </row>
    <row r="27" spans="1:11" ht="18" customHeight="1">
      <c r="A27" s="101">
        <v>26</v>
      </c>
      <c r="B27" s="105" t="s">
        <v>24</v>
      </c>
      <c r="C27" s="105">
        <v>11</v>
      </c>
      <c r="D27" s="100">
        <f>INDEX('1. závod'!$A:$BN,$C27+3,INDEX('Základní list'!$B:$B,MATCH($B27,'Základní list'!$A:$A,0),1))</f>
        <v>9930</v>
      </c>
      <c r="E27" s="100">
        <f>INDEX('1. závod'!$A:$BN,$C27+3,INDEX('Základní list'!$B:$B,MATCH($B27,'Základní list'!$A:$A,0),1)+2)</f>
        <v>4</v>
      </c>
      <c r="F27" s="102" t="str">
        <f>INDEX('1. závod'!$A:$BN,$C27+3,INDEX('Základní list'!$B:$B,MATCH($B27,'Základní list'!$A:$A,0),1)-1)</f>
        <v>Vydra Filip</v>
      </c>
      <c r="G27" s="105" t="s">
        <v>24</v>
      </c>
      <c r="H27" s="105">
        <v>11</v>
      </c>
      <c r="I27" s="100">
        <f>INDEX('2. závod'!$A:$BN,$H27+3,INDEX('Základní list'!$B:$B,MATCH($G27,'Základní list'!$A:$A,0),1))</f>
        <v>4910</v>
      </c>
      <c r="J27" s="100">
        <f>INDEX('2. závod'!$A:$BN,$H27+3,INDEX('Základní list'!$B:$B,MATCH($G27,'Základní list'!$A:$A,0),1)+2)</f>
        <v>5</v>
      </c>
      <c r="K27" s="102" t="str">
        <f>INDEX('2. závod'!$A:$BN,$H27+3,INDEX('Základní list'!$B:$B,MATCH($G27,'Základní list'!$A:$A,0),1)-1)</f>
        <v>Luboš Kuneš </v>
      </c>
    </row>
    <row r="28" spans="1:11" ht="18" customHeight="1">
      <c r="A28" s="101">
        <v>27</v>
      </c>
      <c r="B28" s="105" t="s">
        <v>24</v>
      </c>
      <c r="C28" s="105">
        <v>12</v>
      </c>
      <c r="D28" s="100">
        <f>INDEX('1. závod'!$A:$BN,$C28+3,INDEX('Základní list'!$B:$B,MATCH($B28,'Základní list'!$A:$A,0),1))</f>
        <v>14340</v>
      </c>
      <c r="E28" s="100">
        <f>INDEX('1. závod'!$A:$BN,$C28+3,INDEX('Základní list'!$B:$B,MATCH($B28,'Základní list'!$A:$A,0),1)+2)</f>
        <v>2</v>
      </c>
      <c r="F28" s="102" t="str">
        <f>INDEX('1. závod'!$A:$BN,$C28+3,INDEX('Základní list'!$B:$B,MATCH($B28,'Základní list'!$A:$A,0),1)-1)</f>
        <v>Poskočil Petr</v>
      </c>
      <c r="G28" s="105" t="s">
        <v>24</v>
      </c>
      <c r="H28" s="105">
        <v>12</v>
      </c>
      <c r="I28" s="100">
        <f>INDEX('2. závod'!$A:$BN,$H28+3,INDEX('Základní list'!$B:$B,MATCH($G28,'Základní list'!$A:$A,0),1))</f>
        <v>3500</v>
      </c>
      <c r="J28" s="100">
        <f>INDEX('2. závod'!$A:$BN,$H28+3,INDEX('Základní list'!$B:$B,MATCH($G28,'Základní list'!$A:$A,0),1)+2)</f>
        <v>6</v>
      </c>
      <c r="K28" s="102" t="str">
        <f>INDEX('2. závod'!$A:$BN,$H28+3,INDEX('Základní list'!$B:$B,MATCH($G28,'Základní list'!$A:$A,0),1)-1)</f>
        <v>Martin Hataš</v>
      </c>
    </row>
    <row r="29" spans="1:11" ht="18" customHeight="1">
      <c r="A29" s="101">
        <v>28</v>
      </c>
      <c r="B29" s="105" t="s">
        <v>24</v>
      </c>
      <c r="C29" s="105">
        <v>13</v>
      </c>
      <c r="D29" s="100">
        <f>INDEX('1. závod'!$A:$BN,$C29+3,INDEX('Základní list'!$B:$B,MATCH($B29,'Základní list'!$A:$A,0),1))</f>
        <v>3000</v>
      </c>
      <c r="E29" s="100">
        <f>INDEX('1. závod'!$A:$BN,$C29+3,INDEX('Základní list'!$B:$B,MATCH($B29,'Základní list'!$A:$A,0),1)+2)</f>
        <v>10</v>
      </c>
      <c r="F29" s="102" t="str">
        <f>INDEX('1. závod'!$A:$BN,$C29+3,INDEX('Základní list'!$B:$B,MATCH($B29,'Základní list'!$A:$A,0),1)-1)</f>
        <v>Černý Tomáš st</v>
      </c>
      <c r="G29" s="105" t="s">
        <v>24</v>
      </c>
      <c r="H29" s="105">
        <v>13</v>
      </c>
      <c r="I29" s="100">
        <f>INDEX('2. závod'!$A:$BN,$H29+3,INDEX('Základní list'!$B:$B,MATCH($G29,'Základní list'!$A:$A,0),1))</f>
        <v>7450</v>
      </c>
      <c r="J29" s="100">
        <f>INDEX('2. závod'!$A:$BN,$H29+3,INDEX('Základní list'!$B:$B,MATCH($G29,'Základní list'!$A:$A,0),1)+2)</f>
        <v>3</v>
      </c>
      <c r="K29" s="102" t="str">
        <f>INDEX('2. závod'!$A:$BN,$H29+3,INDEX('Základní list'!$B:$B,MATCH($G29,'Základní list'!$A:$A,0),1)-1)</f>
        <v>Jura Šurgota</v>
      </c>
    </row>
    <row r="30" spans="1:11" ht="18" customHeight="1">
      <c r="A30" s="101">
        <v>29</v>
      </c>
      <c r="B30" s="105" t="s">
        <v>24</v>
      </c>
      <c r="C30" s="105">
        <v>14</v>
      </c>
      <c r="D30" s="100">
        <f>INDEX('1. závod'!$A:$BN,$C30+3,INDEX('Základní list'!$B:$B,MATCH($B30,'Základní list'!$A:$A,0),1))</f>
        <v>2640</v>
      </c>
      <c r="E30" s="100">
        <f>INDEX('1. závod'!$A:$BN,$C30+3,INDEX('Základní list'!$B:$B,MATCH($B30,'Základní list'!$A:$A,0),1)+2)</f>
        <v>11</v>
      </c>
      <c r="F30" s="102" t="str">
        <f>INDEX('1. závod'!$A:$BN,$C30+3,INDEX('Základní list'!$B:$B,MATCH($B30,'Základní list'!$A:$A,0),1)-1)</f>
        <v>Bank Jan</v>
      </c>
      <c r="G30" s="105" t="s">
        <v>23</v>
      </c>
      <c r="H30" s="105">
        <v>1</v>
      </c>
      <c r="I30" s="100">
        <f>INDEX('2. závod'!$A:$BN,$H30+3,INDEX('Základní list'!$B:$B,MATCH($G30,'Základní list'!$A:$A,0),1))</f>
        <v>3680</v>
      </c>
      <c r="J30" s="100">
        <f>INDEX('2. závod'!$A:$BN,$H30+3,INDEX('Základní list'!$B:$B,MATCH($G30,'Základní list'!$A:$A,0),1)+2)</f>
        <v>10</v>
      </c>
      <c r="K30" s="102" t="str">
        <f>INDEX('2. závod'!$A:$BN,$H30+3,INDEX('Základní list'!$B:$B,MATCH($G30,'Základní list'!$A:$A,0),1)-1)</f>
        <v>Černý Tomáš st</v>
      </c>
    </row>
    <row r="31" spans="1:11" ht="18" customHeight="1">
      <c r="A31" s="101">
        <v>31</v>
      </c>
      <c r="B31" s="105" t="s">
        <v>23</v>
      </c>
      <c r="C31" s="105">
        <v>1</v>
      </c>
      <c r="D31" s="100">
        <f>INDEX('1. závod'!$A:$BN,$C31+3,INDEX('Základní list'!$B:$B,MATCH($B31,'Základní list'!$A:$A,0),1))</f>
        <v>9200</v>
      </c>
      <c r="E31" s="100">
        <f>INDEX('1. závod'!$A:$BN,$C31+3,INDEX('Základní list'!$B:$B,MATCH($B31,'Základní list'!$A:$A,0),1)+2)</f>
        <v>2</v>
      </c>
      <c r="F31" s="102" t="str">
        <f>INDEX('1. závod'!$A:$BN,$C31+3,INDEX('Základní list'!$B:$B,MATCH($B31,'Základní list'!$A:$A,0),1)-1)</f>
        <v>Jura Šurgota</v>
      </c>
      <c r="G31" s="105" t="s">
        <v>23</v>
      </c>
      <c r="H31" s="105">
        <v>2</v>
      </c>
      <c r="I31" s="100">
        <f>INDEX('2. závod'!$A:$BN,$H31+3,INDEX('Základní list'!$B:$B,MATCH($G31,'Základní list'!$A:$A,0),1))</f>
        <v>10580</v>
      </c>
      <c r="J31" s="100">
        <f>INDEX('2. závod'!$A:$BN,$H31+3,INDEX('Základní list'!$B:$B,MATCH($G31,'Základní list'!$A:$A,0),1)+2)</f>
        <v>1</v>
      </c>
      <c r="K31" s="102" t="str">
        <f>INDEX('2. závod'!$A:$BN,$H31+3,INDEX('Základní list'!$B:$B,MATCH($G31,'Základní list'!$A:$A,0),1)-1)</f>
        <v>Peterka Jaroslav  </v>
      </c>
    </row>
    <row r="32" spans="1:11" ht="18" customHeight="1">
      <c r="A32" s="101">
        <v>32</v>
      </c>
      <c r="B32" s="105" t="s">
        <v>23</v>
      </c>
      <c r="C32" s="105">
        <v>2</v>
      </c>
      <c r="D32" s="100">
        <f>INDEX('1. závod'!$A:$BN,$C32+3,INDEX('Základní list'!$B:$B,MATCH($B32,'Základní list'!$A:$A,0),1))</f>
        <v>2360</v>
      </c>
      <c r="E32" s="100">
        <f>INDEX('1. závod'!$A:$BN,$C32+3,INDEX('Základní list'!$B:$B,MATCH($B32,'Základní list'!$A:$A,0),1)+2)</f>
        <v>8</v>
      </c>
      <c r="F32" s="102" t="str">
        <f>INDEX('1. závod'!$A:$BN,$C32+3,INDEX('Základní list'!$B:$B,MATCH($B32,'Základní list'!$A:$A,0),1)-1)</f>
        <v>Vlodinir Shershen</v>
      </c>
      <c r="G32" s="105" t="s">
        <v>23</v>
      </c>
      <c r="H32" s="105">
        <v>3</v>
      </c>
      <c r="I32" s="100">
        <f>INDEX('2. závod'!$A:$BN,$H32+3,INDEX('Základní list'!$B:$B,MATCH($G32,'Základní list'!$A:$A,0),1))</f>
        <v>7940</v>
      </c>
      <c r="J32" s="100">
        <f>INDEX('2. závod'!$A:$BN,$H32+3,INDEX('Základní list'!$B:$B,MATCH($G32,'Základní list'!$A:$A,0),1)+2)</f>
        <v>2</v>
      </c>
      <c r="K32" s="102" t="str">
        <f>INDEX('2. závod'!$A:$BN,$H32+3,INDEX('Základní list'!$B:$B,MATCH($G32,'Základní list'!$A:$A,0),1)-1)</f>
        <v>Pavel Velebný</v>
      </c>
    </row>
    <row r="33" spans="1:11" ht="18" customHeight="1">
      <c r="A33" s="101">
        <v>33</v>
      </c>
      <c r="B33" s="105" t="s">
        <v>23</v>
      </c>
      <c r="C33" s="105">
        <v>3</v>
      </c>
      <c r="D33" s="100">
        <f>INDEX('1. závod'!$A:$BN,$C33+3,INDEX('Základní list'!$B:$B,MATCH($B33,'Základní list'!$A:$A,0),1))</f>
        <v>2540</v>
      </c>
      <c r="E33" s="100">
        <f>INDEX('1. závod'!$A:$BN,$C33+3,INDEX('Základní list'!$B:$B,MATCH($B33,'Základní list'!$A:$A,0),1)+2)</f>
        <v>7</v>
      </c>
      <c r="F33" s="102" t="str">
        <f>INDEX('1. závod'!$A:$BN,$C33+3,INDEX('Základní list'!$B:$B,MATCH($B33,'Základní list'!$A:$A,0),1)-1)</f>
        <v>Hejda Richard</v>
      </c>
      <c r="G33" s="105" t="s">
        <v>23</v>
      </c>
      <c r="H33" s="105">
        <v>4</v>
      </c>
      <c r="I33" s="100">
        <f>INDEX('2. závod'!$A:$BN,$H33+3,INDEX('Základní list'!$B:$B,MATCH($G33,'Základní list'!$A:$A,0),1))</f>
        <v>3780</v>
      </c>
      <c r="J33" s="100">
        <f>INDEX('2. závod'!$A:$BN,$H33+3,INDEX('Základní list'!$B:$B,MATCH($G33,'Základní list'!$A:$A,0),1)+2)</f>
        <v>9</v>
      </c>
      <c r="K33" s="102" t="str">
        <f>INDEX('2. závod'!$A:$BN,$H33+3,INDEX('Základní list'!$B:$B,MATCH($G33,'Základní list'!$A:$A,0),1)-1)</f>
        <v>Vlodinir Shershen</v>
      </c>
    </row>
    <row r="34" spans="1:11" ht="18" customHeight="1">
      <c r="A34" s="101">
        <v>34</v>
      </c>
      <c r="B34" s="105" t="s">
        <v>23</v>
      </c>
      <c r="C34" s="105">
        <v>4</v>
      </c>
      <c r="D34" s="100">
        <f>INDEX('1. závod'!$A:$BN,$C34+3,INDEX('Základní list'!$B:$B,MATCH($B34,'Základní list'!$A:$A,0),1))</f>
        <v>2940</v>
      </c>
      <c r="E34" s="100">
        <f>INDEX('1. závod'!$A:$BN,$C34+3,INDEX('Základní list'!$B:$B,MATCH($B34,'Základní list'!$A:$A,0),1)+2)</f>
        <v>5</v>
      </c>
      <c r="F34" s="102" t="str">
        <f>INDEX('1. závod'!$A:$BN,$C34+3,INDEX('Základní list'!$B:$B,MATCH($B34,'Základní list'!$A:$A,0),1)-1)</f>
        <v>Jan Prepsl</v>
      </c>
      <c r="G34" s="105" t="s">
        <v>23</v>
      </c>
      <c r="H34" s="105">
        <v>5</v>
      </c>
      <c r="I34" s="100">
        <f>INDEX('2. závod'!$A:$BN,$H34+3,INDEX('Základní list'!$B:$B,MATCH($G34,'Základní list'!$A:$A,0),1))</f>
        <v>5920</v>
      </c>
      <c r="J34" s="100">
        <f>INDEX('2. závod'!$A:$BN,$H34+3,INDEX('Základní list'!$B:$B,MATCH($G34,'Základní list'!$A:$A,0),1)+2)</f>
        <v>4</v>
      </c>
      <c r="K34" s="102" t="str">
        <f>INDEX('2. závod'!$A:$BN,$H34+3,INDEX('Základní list'!$B:$B,MATCH($G34,'Základní list'!$A:$A,0),1)-1)</f>
        <v>Pečta Radek</v>
      </c>
    </row>
    <row r="35" spans="1:11" ht="18" customHeight="1">
      <c r="A35" s="101">
        <v>35</v>
      </c>
      <c r="B35" s="105" t="s">
        <v>23</v>
      </c>
      <c r="C35" s="105">
        <v>5</v>
      </c>
      <c r="D35" s="100">
        <f>INDEX('1. závod'!$A:$BN,$C35+3,INDEX('Základní list'!$B:$B,MATCH($B35,'Základní list'!$A:$A,0),1))</f>
        <v>3680</v>
      </c>
      <c r="E35" s="100">
        <f>INDEX('1. závod'!$A:$BN,$C35+3,INDEX('Základní list'!$B:$B,MATCH($B35,'Základní list'!$A:$A,0),1)+2)</f>
        <v>3</v>
      </c>
      <c r="F35" s="102" t="str">
        <f>INDEX('1. závod'!$A:$BN,$C35+3,INDEX('Základní list'!$B:$B,MATCH($B35,'Základní list'!$A:$A,0),1)-1)</f>
        <v>Luboš Kuneš </v>
      </c>
      <c r="G35" s="105" t="s">
        <v>23</v>
      </c>
      <c r="H35" s="105">
        <v>6</v>
      </c>
      <c r="I35" s="100">
        <f>INDEX('2. závod'!$A:$BN,$H35+3,INDEX('Základní list'!$B:$B,MATCH($G35,'Základní list'!$A:$A,0),1))</f>
        <v>4930</v>
      </c>
      <c r="J35" s="100">
        <f>INDEX('2. závod'!$A:$BN,$H35+3,INDEX('Základní list'!$B:$B,MATCH($G35,'Základní list'!$A:$A,0),1)+2)</f>
        <v>6</v>
      </c>
      <c r="K35" s="102" t="str">
        <f>INDEX('2. závod'!$A:$BN,$H35+3,INDEX('Základní list'!$B:$B,MATCH($G35,'Základní list'!$A:$A,0),1)-1)</f>
        <v>Kameník Jiří</v>
      </c>
    </row>
    <row r="36" spans="1:11" ht="18" customHeight="1">
      <c r="A36" s="101">
        <v>36</v>
      </c>
      <c r="B36" s="105" t="s">
        <v>23</v>
      </c>
      <c r="C36" s="105">
        <v>6</v>
      </c>
      <c r="D36" s="100">
        <f>INDEX('1. závod'!$A:$BN,$C36+3,INDEX('Základní list'!$B:$B,MATCH($B36,'Základní list'!$A:$A,0),1))</f>
        <v>2880</v>
      </c>
      <c r="E36" s="100">
        <f>INDEX('1. závod'!$A:$BN,$C36+3,INDEX('Základní list'!$B:$B,MATCH($B36,'Základní list'!$A:$A,0),1)+2)</f>
        <v>6</v>
      </c>
      <c r="F36" s="102" t="str">
        <f>INDEX('1. závod'!$A:$BN,$C36+3,INDEX('Základní list'!$B:$B,MATCH($B36,'Základní list'!$A:$A,0),1)-1)</f>
        <v>Roman Srb</v>
      </c>
      <c r="G36" s="105" t="s">
        <v>23</v>
      </c>
      <c r="H36" s="105">
        <v>7</v>
      </c>
      <c r="I36" s="100">
        <f>INDEX('2. závod'!$A:$BN,$H36+3,INDEX('Základní list'!$B:$B,MATCH($G36,'Základní list'!$A:$A,0),1))</f>
        <v>3260</v>
      </c>
      <c r="J36" s="100">
        <f>INDEX('2. závod'!$A:$BN,$H36+3,INDEX('Základní list'!$B:$B,MATCH($G36,'Základní list'!$A:$A,0),1)+2)</f>
        <v>12</v>
      </c>
      <c r="K36" s="102" t="str">
        <f>INDEX('2. závod'!$A:$BN,$H36+3,INDEX('Základní list'!$B:$B,MATCH($G36,'Základní list'!$A:$A,0),1)-1)</f>
        <v>Michal řehoř</v>
      </c>
    </row>
    <row r="37" spans="1:11" ht="18" customHeight="1">
      <c r="A37" s="101">
        <v>37</v>
      </c>
      <c r="B37" s="105" t="s">
        <v>23</v>
      </c>
      <c r="C37" s="105">
        <v>7</v>
      </c>
      <c r="D37" s="100">
        <f>INDEX('1. závod'!$A:$BN,$C37+3,INDEX('Základní list'!$B:$B,MATCH($B37,'Základní list'!$A:$A,0),1))</f>
        <v>3100</v>
      </c>
      <c r="E37" s="100">
        <f>INDEX('1. závod'!$A:$BN,$C37+3,INDEX('Základní list'!$B:$B,MATCH($B37,'Základní list'!$A:$A,0),1)+2)</f>
        <v>4</v>
      </c>
      <c r="F37" s="102" t="str">
        <f>INDEX('1. závod'!$A:$BN,$C37+3,INDEX('Základní list'!$B:$B,MATCH($B37,'Základní list'!$A:$A,0),1)-1)</f>
        <v>Míra Tvarůžek</v>
      </c>
      <c r="G37" s="105" t="s">
        <v>23</v>
      </c>
      <c r="H37" s="105">
        <v>8</v>
      </c>
      <c r="I37" s="100">
        <f>INDEX('2. závod'!$A:$BN,$H37+3,INDEX('Základní list'!$B:$B,MATCH($G37,'Základní list'!$A:$A,0),1))</f>
        <v>4720</v>
      </c>
      <c r="J37" s="100">
        <f>INDEX('2. závod'!$A:$BN,$H37+3,INDEX('Základní list'!$B:$B,MATCH($G37,'Základní list'!$A:$A,0),1)+2)</f>
        <v>7</v>
      </c>
      <c r="K37" s="102" t="str">
        <f>INDEX('2. závod'!$A:$BN,$H37+3,INDEX('Základní list'!$B:$B,MATCH($G37,'Základní list'!$A:$A,0),1)-1)</f>
        <v>Tichý Rudolf</v>
      </c>
    </row>
    <row r="38" spans="1:11" ht="18" customHeight="1">
      <c r="A38" s="101">
        <v>38</v>
      </c>
      <c r="B38" s="105" t="s">
        <v>23</v>
      </c>
      <c r="C38" s="105">
        <v>8</v>
      </c>
      <c r="D38" s="100">
        <f>INDEX('1. závod'!$A:$BN,$C38+3,INDEX('Základní list'!$B:$B,MATCH($B38,'Základní list'!$A:$A,0),1))</f>
        <v>1500</v>
      </c>
      <c r="E38" s="100">
        <f>INDEX('1. závod'!$A:$BN,$C38+3,INDEX('Základní list'!$B:$B,MATCH($B38,'Základní list'!$A:$A,0),1)+2)</f>
        <v>10</v>
      </c>
      <c r="F38" s="102" t="str">
        <f>INDEX('1. závod'!$A:$BN,$C38+3,INDEX('Základní list'!$B:$B,MATCH($B38,'Základní list'!$A:$A,0),1)-1)</f>
        <v>Michal Zumr</v>
      </c>
      <c r="G38" s="105" t="s">
        <v>23</v>
      </c>
      <c r="H38" s="105">
        <v>9</v>
      </c>
      <c r="I38" s="100">
        <f>INDEX('2. závod'!$A:$BN,$H38+3,INDEX('Základní list'!$B:$B,MATCH($G38,'Základní list'!$A:$A,0),1))</f>
        <v>7220</v>
      </c>
      <c r="J38" s="100">
        <f>INDEX('2. závod'!$A:$BN,$H38+3,INDEX('Základní list'!$B:$B,MATCH($G38,'Základní list'!$A:$A,0),1)+2)</f>
        <v>3</v>
      </c>
      <c r="K38" s="102" t="str">
        <f>INDEX('2. závod'!$A:$BN,$H38+3,INDEX('Základní list'!$B:$B,MATCH($G38,'Základní list'!$A:$A,0),1)-1)</f>
        <v>Adam Podlaha</v>
      </c>
    </row>
    <row r="39" spans="1:11" ht="18" customHeight="1">
      <c r="A39" s="101">
        <v>39</v>
      </c>
      <c r="B39" s="105" t="s">
        <v>23</v>
      </c>
      <c r="C39" s="105">
        <v>9</v>
      </c>
      <c r="D39" s="100">
        <f>INDEX('1. závod'!$A:$BN,$C39+3,INDEX('Základní list'!$B:$B,MATCH($B39,'Základní list'!$A:$A,0),1))</f>
        <v>12360</v>
      </c>
      <c r="E39" s="100">
        <f>INDEX('1. závod'!$A:$BN,$C39+3,INDEX('Základní list'!$B:$B,MATCH($B39,'Základní list'!$A:$A,0),1)+2)</f>
        <v>1</v>
      </c>
      <c r="F39" s="102" t="str">
        <f>INDEX('1. závod'!$A:$BN,$C39+3,INDEX('Základní list'!$B:$B,MATCH($B39,'Základní list'!$A:$A,0),1)-1)</f>
        <v>Vitásek Jií</v>
      </c>
      <c r="G39" s="105" t="s">
        <v>23</v>
      </c>
      <c r="H39" s="105">
        <v>10</v>
      </c>
      <c r="I39" s="100">
        <f>INDEX('2. závod'!$A:$BN,$H39+3,INDEX('Základní list'!$B:$B,MATCH($G39,'Základní list'!$A:$A,0),1))</f>
        <v>3320</v>
      </c>
      <c r="J39" s="100">
        <f>INDEX('2. závod'!$A:$BN,$H39+3,INDEX('Základní list'!$B:$B,MATCH($G39,'Základní list'!$A:$A,0),1)+2)</f>
        <v>11</v>
      </c>
      <c r="K39" s="102" t="str">
        <f>INDEX('2. závod'!$A:$BN,$H39+3,INDEX('Základní list'!$B:$B,MATCH($G39,'Základní list'!$A:$A,0),1)-1)</f>
        <v>Pet Staňek</v>
      </c>
    </row>
    <row r="40" spans="1:11" ht="18" customHeight="1">
      <c r="A40" s="101">
        <v>40</v>
      </c>
      <c r="B40" s="105" t="s">
        <v>23</v>
      </c>
      <c r="C40" s="105">
        <v>10</v>
      </c>
      <c r="D40" s="100">
        <f>INDEX('1. závod'!$A:$BN,$C40+3,INDEX('Základní list'!$B:$B,MATCH($B40,'Základní list'!$A:$A,0),1))</f>
        <v>600</v>
      </c>
      <c r="E40" s="100">
        <f>INDEX('1. závod'!$A:$BN,$C40+3,INDEX('Základní list'!$B:$B,MATCH($B40,'Základní list'!$A:$A,0),1)+2)</f>
        <v>13</v>
      </c>
      <c r="F40" s="102" t="str">
        <f>INDEX('1. závod'!$A:$BN,$C40+3,INDEX('Základní list'!$B:$B,MATCH($B40,'Základní list'!$A:$A,0),1)-1)</f>
        <v>Jan Staněk</v>
      </c>
      <c r="G40" s="105" t="s">
        <v>23</v>
      </c>
      <c r="H40" s="105">
        <v>11</v>
      </c>
      <c r="I40" s="100">
        <f>INDEX('2. závod'!$A:$BN,$H40+3,INDEX('Základní list'!$B:$B,MATCH($G40,'Základní list'!$A:$A,0),1))</f>
        <v>2700</v>
      </c>
      <c r="J40" s="100">
        <f>INDEX('2. závod'!$A:$BN,$H40+3,INDEX('Základní list'!$B:$B,MATCH($G40,'Základní list'!$A:$A,0),1)+2)</f>
        <v>13</v>
      </c>
      <c r="K40" s="102" t="str">
        <f>INDEX('2. závod'!$A:$BN,$H40+3,INDEX('Základní list'!$B:$B,MATCH($G40,'Základní list'!$A:$A,0),1)-1)</f>
        <v>Míra Tvarůžek</v>
      </c>
    </row>
    <row r="41" spans="1:11" ht="18" customHeight="1">
      <c r="A41" s="101">
        <v>41</v>
      </c>
      <c r="B41" s="105" t="s">
        <v>23</v>
      </c>
      <c r="C41" s="105">
        <v>11</v>
      </c>
      <c r="D41" s="100">
        <f>INDEX('1. závod'!$A:$BN,$C41+3,INDEX('Základní list'!$B:$B,MATCH($B41,'Základní list'!$A:$A,0),1))</f>
        <v>1260</v>
      </c>
      <c r="E41" s="100">
        <f>INDEX('1. závod'!$A:$BN,$C41+3,INDEX('Základní list'!$B:$B,MATCH($B41,'Základní list'!$A:$A,0),1)+2)</f>
        <v>11</v>
      </c>
      <c r="F41" s="102" t="str">
        <f>INDEX('1. závod'!$A:$BN,$C41+3,INDEX('Základní list'!$B:$B,MATCH($B41,'Základní list'!$A:$A,0),1)-1)</f>
        <v>Jaroslav Konopásek</v>
      </c>
      <c r="G41" s="105" t="s">
        <v>23</v>
      </c>
      <c r="H41" s="105">
        <v>12</v>
      </c>
      <c r="I41" s="100">
        <f>INDEX('2. závod'!$A:$BN,$H41+3,INDEX('Základní list'!$B:$B,MATCH($G41,'Základní list'!$A:$A,0),1))</f>
        <v>5220</v>
      </c>
      <c r="J41" s="100">
        <f>INDEX('2. závod'!$A:$BN,$H41+3,INDEX('Základní list'!$B:$B,MATCH($G41,'Základní list'!$A:$A,0),1)+2)</f>
        <v>5</v>
      </c>
      <c r="K41" s="102" t="str">
        <f>INDEX('2. závod'!$A:$BN,$H41+3,INDEX('Základní list'!$B:$B,MATCH($G41,'Základní list'!$A:$A,0),1)-1)</f>
        <v>Karel Plzák</v>
      </c>
    </row>
    <row r="42" spans="1:11" ht="18" customHeight="1">
      <c r="A42" s="101">
        <v>42</v>
      </c>
      <c r="B42" s="105" t="s">
        <v>23</v>
      </c>
      <c r="C42" s="105">
        <v>12</v>
      </c>
      <c r="D42" s="100">
        <f>INDEX('1. závod'!$A:$BN,$C42+3,INDEX('Základní list'!$B:$B,MATCH($B42,'Základní list'!$A:$A,0),1))</f>
        <v>640</v>
      </c>
      <c r="E42" s="100">
        <f>INDEX('1. závod'!$A:$BN,$C42+3,INDEX('Základní list'!$B:$B,MATCH($B42,'Základní list'!$A:$A,0),1)+2)</f>
        <v>12</v>
      </c>
      <c r="F42" s="102" t="str">
        <f>INDEX('1. závod'!$A:$BN,$C42+3,INDEX('Základní list'!$B:$B,MATCH($B42,'Základní list'!$A:$A,0),1)-1)</f>
        <v>Jan Douša </v>
      </c>
      <c r="G42" s="105" t="s">
        <v>23</v>
      </c>
      <c r="H42" s="105">
        <v>13</v>
      </c>
      <c r="I42" s="100">
        <f>INDEX('2. závod'!$A:$BN,$H42+3,INDEX('Základní list'!$B:$B,MATCH($G42,'Základní list'!$A:$A,0),1))</f>
        <v>240</v>
      </c>
      <c r="J42" s="100">
        <f>INDEX('2. závod'!$A:$BN,$H42+3,INDEX('Základní list'!$B:$B,MATCH($G42,'Základní list'!$A:$A,0),1)+2)</f>
        <v>14</v>
      </c>
      <c r="K42" s="102" t="str">
        <f>INDEX('2. závod'!$A:$BN,$H42+3,INDEX('Základní list'!$B:$B,MATCH($G42,'Základní list'!$A:$A,0),1)-1)</f>
        <v>Jirák Jan</v>
      </c>
    </row>
    <row r="43" spans="1:11" ht="18" customHeight="1">
      <c r="A43" s="101">
        <v>43</v>
      </c>
      <c r="B43" s="105" t="s">
        <v>23</v>
      </c>
      <c r="C43" s="105">
        <v>13</v>
      </c>
      <c r="D43" s="100">
        <f>INDEX('1. závod'!$A:$BN,$C43+3,INDEX('Základní list'!$B:$B,MATCH($B43,'Základní list'!$A:$A,0),1))</f>
        <v>380</v>
      </c>
      <c r="E43" s="100">
        <f>INDEX('1. závod'!$A:$BN,$C43+3,INDEX('Základní list'!$B:$B,MATCH($B43,'Základní list'!$A:$A,0),1)+2)</f>
        <v>14</v>
      </c>
      <c r="F43" s="102" t="str">
        <f>INDEX('1. závod'!$A:$BN,$C43+3,INDEX('Základní list'!$B:$B,MATCH($B43,'Základní list'!$A:$A,0),1)-1)</f>
        <v>Meisner Jakub</v>
      </c>
      <c r="G43" s="105" t="s">
        <v>20</v>
      </c>
      <c r="H43" s="105">
        <v>1</v>
      </c>
      <c r="I43" s="100">
        <f>INDEX('2. závod'!$A:$BN,$H43+3,INDEX('Základní list'!$B:$B,MATCH($G43,'Základní list'!$A:$A,0),1))</f>
        <v>8200</v>
      </c>
      <c r="J43" s="100">
        <f>INDEX('2. závod'!$A:$BN,$H43+3,INDEX('Základní list'!$B:$B,MATCH($G43,'Základní list'!$A:$A,0),1)+2)</f>
        <v>3</v>
      </c>
      <c r="K43" s="102" t="str">
        <f>INDEX('2. závod'!$A:$BN,$H43+3,INDEX('Základní list'!$B:$B,MATCH($G43,'Základní list'!$A:$A,0),1)-1)</f>
        <v>Holčák Radak</v>
      </c>
    </row>
    <row r="44" spans="1:11" ht="18" customHeight="1">
      <c r="A44" s="101">
        <v>46</v>
      </c>
      <c r="B44" s="105" t="s">
        <v>20</v>
      </c>
      <c r="C44" s="105">
        <v>1</v>
      </c>
      <c r="D44" s="100">
        <f>INDEX('1. závod'!$A:$BN,$C44+3,INDEX('Základní list'!$B:$B,MATCH($B44,'Základní list'!$A:$A,0),1))</f>
        <v>1640</v>
      </c>
      <c r="E44" s="100">
        <f>INDEX('1. závod'!$A:$BN,$C44+3,INDEX('Základní list'!$B:$B,MATCH($B44,'Základní list'!$A:$A,0),1)+2)</f>
        <v>12</v>
      </c>
      <c r="F44" s="102" t="str">
        <f>INDEX('1. závod'!$A:$BN,$C44+3,INDEX('Základní list'!$B:$B,MATCH($B44,'Základní list'!$A:$A,0),1)-1)</f>
        <v>Pet Staňek</v>
      </c>
      <c r="G44" s="105" t="s">
        <v>20</v>
      </c>
      <c r="H44" s="105">
        <v>2</v>
      </c>
      <c r="I44" s="100">
        <f>INDEX('2. závod'!$A:$BN,$H44+3,INDEX('Základní list'!$B:$B,MATCH($G44,'Základní list'!$A:$A,0),1))</f>
        <v>1800</v>
      </c>
      <c r="J44" s="100">
        <f>INDEX('2. závod'!$A:$BN,$H44+3,INDEX('Základní list'!$B:$B,MATCH($G44,'Základní list'!$A:$A,0),1)+2)</f>
        <v>13</v>
      </c>
      <c r="K44" s="102" t="str">
        <f>INDEX('2. závod'!$A:$BN,$H44+3,INDEX('Základní list'!$B:$B,MATCH($G44,'Základní list'!$A:$A,0),1)-1)</f>
        <v>Jan Staněk</v>
      </c>
    </row>
    <row r="45" spans="1:11" ht="18" customHeight="1">
      <c r="A45" s="101">
        <v>47</v>
      </c>
      <c r="B45" s="105" t="s">
        <v>20</v>
      </c>
      <c r="C45" s="105">
        <v>2</v>
      </c>
      <c r="D45" s="100">
        <f>INDEX('1. závod'!$A:$BN,$C45+3,INDEX('Základní list'!$B:$B,MATCH($B45,'Základní list'!$A:$A,0),1))</f>
        <v>2780</v>
      </c>
      <c r="E45" s="100">
        <f>INDEX('1. závod'!$A:$BN,$C45+3,INDEX('Základní list'!$B:$B,MATCH($B45,'Základní list'!$A:$A,0),1)+2)</f>
        <v>11</v>
      </c>
      <c r="F45" s="102" t="str">
        <f>INDEX('1. závod'!$A:$BN,$C45+3,INDEX('Základní list'!$B:$B,MATCH($B45,'Základní list'!$A:$A,0),1)-1)</f>
        <v>Marek Paulovič</v>
      </c>
      <c r="G45" s="105" t="s">
        <v>20</v>
      </c>
      <c r="H45" s="105">
        <v>3</v>
      </c>
      <c r="I45" s="100">
        <f>INDEX('2. závod'!$A:$BN,$H45+3,INDEX('Základní list'!$B:$B,MATCH($G45,'Základní list'!$A:$A,0),1))</f>
        <v>3300</v>
      </c>
      <c r="J45" s="100">
        <f>INDEX('2. závod'!$A:$BN,$H45+3,INDEX('Základní list'!$B:$B,MATCH($G45,'Základní list'!$A:$A,0),1)+2)</f>
        <v>9</v>
      </c>
      <c r="K45" s="102" t="str">
        <f>INDEX('2. závod'!$A:$BN,$H45+3,INDEX('Základní list'!$B:$B,MATCH($G45,'Základní list'!$A:$A,0),1)-1)</f>
        <v>Palo Matula</v>
      </c>
    </row>
    <row r="46" spans="1:11" ht="18" customHeight="1">
      <c r="A46" s="101">
        <v>48</v>
      </c>
      <c r="B46" s="105" t="s">
        <v>20</v>
      </c>
      <c r="C46" s="105">
        <v>3</v>
      </c>
      <c r="D46" s="100">
        <f>INDEX('1. závod'!$A:$BN,$C46+3,INDEX('Základní list'!$B:$B,MATCH($B46,'Základní list'!$A:$A,0),1))</f>
        <v>12600</v>
      </c>
      <c r="E46" s="100">
        <f>INDEX('1. závod'!$A:$BN,$C46+3,INDEX('Základní list'!$B:$B,MATCH($B46,'Základní list'!$A:$A,0),1)+2)</f>
        <v>2</v>
      </c>
      <c r="F46" s="102" t="str">
        <f>INDEX('1. závod'!$A:$BN,$C46+3,INDEX('Základní list'!$B:$B,MATCH($B46,'Základní list'!$A:$A,0),1)-1)</f>
        <v>Pavel Velebný</v>
      </c>
      <c r="G46" s="105" t="s">
        <v>20</v>
      </c>
      <c r="H46" s="105">
        <v>4</v>
      </c>
      <c r="I46" s="100">
        <f>INDEX('2. závod'!$A:$BN,$H46+3,INDEX('Základní list'!$B:$B,MATCH($G46,'Základní list'!$A:$A,0),1))</f>
        <v>440</v>
      </c>
      <c r="J46" s="100">
        <f>INDEX('2. závod'!$A:$BN,$H46+3,INDEX('Základní list'!$B:$B,MATCH($G46,'Základní list'!$A:$A,0),1)+2)</f>
        <v>14</v>
      </c>
      <c r="K46" s="102" t="str">
        <f>INDEX('2. závod'!$A:$BN,$H46+3,INDEX('Základní list'!$B:$B,MATCH($G46,'Základní list'!$A:$A,0),1)-1)</f>
        <v>Hejda Richard</v>
      </c>
    </row>
    <row r="47" spans="1:11" ht="18" customHeight="1">
      <c r="A47" s="101">
        <v>49</v>
      </c>
      <c r="B47" s="105" t="s">
        <v>20</v>
      </c>
      <c r="C47" s="105">
        <v>4</v>
      </c>
      <c r="D47" s="100">
        <f>INDEX('1. závod'!$A:$BN,$C47+3,INDEX('Základní list'!$B:$B,MATCH($B47,'Základní list'!$A:$A,0),1))</f>
        <v>7360</v>
      </c>
      <c r="E47" s="100">
        <f>INDEX('1. závod'!$A:$BN,$C47+3,INDEX('Základní list'!$B:$B,MATCH($B47,'Základní list'!$A:$A,0),1)+2)</f>
        <v>4</v>
      </c>
      <c r="F47" s="102" t="str">
        <f>INDEX('1. závod'!$A:$BN,$C47+3,INDEX('Základní list'!$B:$B,MATCH($B47,'Základní list'!$A:$A,0),1)-1)</f>
        <v>Karel Staněk</v>
      </c>
      <c r="G47" s="105" t="s">
        <v>20</v>
      </c>
      <c r="H47" s="105">
        <v>5</v>
      </c>
      <c r="I47" s="100">
        <f>INDEX('2. závod'!$A:$BN,$H47+3,INDEX('Základní list'!$B:$B,MATCH($G47,'Základní list'!$A:$A,0),1))</f>
        <v>4740</v>
      </c>
      <c r="J47" s="100">
        <f>INDEX('2. závod'!$A:$BN,$H47+3,INDEX('Základní list'!$B:$B,MATCH($G47,'Základní list'!$A:$A,0),1)+2)</f>
        <v>8</v>
      </c>
      <c r="K47" s="102" t="str">
        <f>INDEX('2. závod'!$A:$BN,$H47+3,INDEX('Základní list'!$B:$B,MATCH($G47,'Základní list'!$A:$A,0),1)-1)</f>
        <v>Poskočil Petr</v>
      </c>
    </row>
    <row r="48" spans="1:11" ht="18" customHeight="1">
      <c r="A48" s="101">
        <v>50</v>
      </c>
      <c r="B48" s="105" t="s">
        <v>20</v>
      </c>
      <c r="C48" s="105">
        <v>5</v>
      </c>
      <c r="D48" s="100">
        <f>INDEX('1. závod'!$A:$BN,$C48+3,INDEX('Základní list'!$B:$B,MATCH($B48,'Základní list'!$A:$A,0),1))</f>
        <v>0</v>
      </c>
      <c r="E48" s="100">
        <f>INDEX('1. závod'!$A:$BN,$C48+3,INDEX('Základní list'!$B:$B,MATCH($B48,'Základní list'!$A:$A,0),1)+2)</f>
        <v>14.5</v>
      </c>
      <c r="F48" s="102" t="str">
        <f>INDEX('1. závod'!$A:$BN,$C48+3,INDEX('Základní list'!$B:$B,MATCH($B48,'Základní list'!$A:$A,0),1)-1)</f>
        <v>Jiří Škába</v>
      </c>
      <c r="G48" s="105" t="s">
        <v>20</v>
      </c>
      <c r="H48" s="105">
        <v>6</v>
      </c>
      <c r="I48" s="100">
        <f>INDEX('2. závod'!$A:$BN,$H48+3,INDEX('Základní list'!$B:$B,MATCH($G48,'Základní list'!$A:$A,0),1))</f>
        <v>4960</v>
      </c>
      <c r="J48" s="100">
        <f>INDEX('2. závod'!$A:$BN,$H48+3,INDEX('Základní list'!$B:$B,MATCH($G48,'Základní list'!$A:$A,0),1)+2)</f>
        <v>6</v>
      </c>
      <c r="K48" s="102" t="str">
        <f>INDEX('2. závod'!$A:$BN,$H48+3,INDEX('Základní list'!$B:$B,MATCH($G48,'Základní list'!$A:$A,0),1)-1)</f>
        <v>Jakub Nagy</v>
      </c>
    </row>
    <row r="49" spans="1:11" ht="18" customHeight="1">
      <c r="A49" s="101">
        <v>51</v>
      </c>
      <c r="B49" s="105" t="s">
        <v>20</v>
      </c>
      <c r="C49" s="105">
        <v>6</v>
      </c>
      <c r="D49" s="100">
        <f>INDEX('1. závod'!$A:$BN,$C49+3,INDEX('Základní list'!$B:$B,MATCH($B49,'Základní list'!$A:$A,0),1))</f>
        <v>0</v>
      </c>
      <c r="E49" s="100">
        <f>INDEX('1. závod'!$A:$BN,$C49+3,INDEX('Základní list'!$B:$B,MATCH($B49,'Základní list'!$A:$A,0),1)+2)</f>
        <v>14.5</v>
      </c>
      <c r="F49" s="102" t="str">
        <f>INDEX('1. závod'!$A:$BN,$C49+3,INDEX('Základní list'!$B:$B,MATCH($B49,'Základní list'!$A:$A,0),1)-1)</f>
        <v>Miková Adéla</v>
      </c>
      <c r="G49" s="105" t="s">
        <v>20</v>
      </c>
      <c r="H49" s="105">
        <v>7</v>
      </c>
      <c r="I49" s="100">
        <f>INDEX('2. závod'!$A:$BN,$H49+3,INDEX('Základní list'!$B:$B,MATCH($G49,'Základní list'!$A:$A,0),1))</f>
        <v>2840</v>
      </c>
      <c r="J49" s="100">
        <f>INDEX('2. závod'!$A:$BN,$H49+3,INDEX('Základní list'!$B:$B,MATCH($G49,'Základní list'!$A:$A,0),1)+2)</f>
        <v>10</v>
      </c>
      <c r="K49" s="102" t="str">
        <f>INDEX('2. závod'!$A:$BN,$H49+3,INDEX('Základní list'!$B:$B,MATCH($G49,'Základní list'!$A:$A,0),1)-1)</f>
        <v>Jan Prepsl</v>
      </c>
    </row>
    <row r="50" spans="1:11" ht="18" customHeight="1">
      <c r="A50" s="101">
        <v>52</v>
      </c>
      <c r="B50" s="105" t="s">
        <v>20</v>
      </c>
      <c r="C50" s="105">
        <v>7</v>
      </c>
      <c r="D50" s="100">
        <f>INDEX('1. závod'!$A:$BN,$C50+3,INDEX('Základní list'!$B:$B,MATCH($B50,'Základní list'!$A:$A,0),1))</f>
        <v>3980</v>
      </c>
      <c r="E50" s="100">
        <f>INDEX('1. závod'!$A:$BN,$C50+3,INDEX('Základní list'!$B:$B,MATCH($B50,'Základní list'!$A:$A,0),1)+2)</f>
        <v>9</v>
      </c>
      <c r="F50" s="102" t="str">
        <f>INDEX('1. závod'!$A:$BN,$C50+3,INDEX('Základní list'!$B:$B,MATCH($B50,'Základní list'!$A:$A,0),1)-1)</f>
        <v>Cepák Josef</v>
      </c>
      <c r="G50" s="105" t="s">
        <v>20</v>
      </c>
      <c r="H50" s="105">
        <v>8</v>
      </c>
      <c r="I50" s="100">
        <f>INDEX('2. závod'!$A:$BN,$H50+3,INDEX('Základní list'!$B:$B,MATCH($G50,'Základní list'!$A:$A,0),1))</f>
        <v>8120</v>
      </c>
      <c r="J50" s="100">
        <f>INDEX('2. závod'!$A:$BN,$H50+3,INDEX('Základní list'!$B:$B,MATCH($G50,'Základní list'!$A:$A,0),1)+2)</f>
        <v>4</v>
      </c>
      <c r="K50" s="102" t="str">
        <f>INDEX('2. závod'!$A:$BN,$H50+3,INDEX('Základní list'!$B:$B,MATCH($G50,'Základní list'!$A:$A,0),1)-1)</f>
        <v>Jaroslav Podlaha</v>
      </c>
    </row>
    <row r="51" spans="1:11" ht="18" customHeight="1">
      <c r="A51" s="101">
        <v>53</v>
      </c>
      <c r="B51" s="105" t="s">
        <v>20</v>
      </c>
      <c r="C51" s="105">
        <v>8</v>
      </c>
      <c r="D51" s="100">
        <f>INDEX('1. závod'!$A:$BN,$C51+3,INDEX('Základní list'!$B:$B,MATCH($B51,'Základní list'!$A:$A,0),1))</f>
        <v>5240</v>
      </c>
      <c r="E51" s="100">
        <f>INDEX('1. závod'!$A:$BN,$C51+3,INDEX('Základní list'!$B:$B,MATCH($B51,'Základní list'!$A:$A,0),1)+2)</f>
        <v>6</v>
      </c>
      <c r="F51" s="102" t="str">
        <f>INDEX('1. závod'!$A:$BN,$C51+3,INDEX('Základní list'!$B:$B,MATCH($B51,'Základní list'!$A:$A,0),1)-1)</f>
        <v>Peterka Jaroslav  </v>
      </c>
      <c r="G51" s="105" t="s">
        <v>20</v>
      </c>
      <c r="H51" s="105">
        <v>9</v>
      </c>
      <c r="I51" s="100">
        <f>INDEX('2. závod'!$A:$BN,$H51+3,INDEX('Základní list'!$B:$B,MATCH($G51,'Základní list'!$A:$A,0),1))</f>
        <v>4820</v>
      </c>
      <c r="J51" s="100">
        <f>INDEX('2. závod'!$A:$BN,$H51+3,INDEX('Základní list'!$B:$B,MATCH($G51,'Základní list'!$A:$A,0),1)+2)</f>
        <v>7</v>
      </c>
      <c r="K51" s="102" t="str">
        <f>INDEX('2. závod'!$A:$BN,$H51+3,INDEX('Základní list'!$B:$B,MATCH($G51,'Základní list'!$A:$A,0),1)-1)</f>
        <v>Jaroslav Konopásek</v>
      </c>
    </row>
    <row r="52" spans="1:11" ht="18" customHeight="1">
      <c r="A52" s="101">
        <v>54</v>
      </c>
      <c r="B52" s="105" t="s">
        <v>20</v>
      </c>
      <c r="C52" s="105">
        <v>9</v>
      </c>
      <c r="D52" s="100">
        <f>INDEX('1. závod'!$A:$BN,$C52+3,INDEX('Základní list'!$B:$B,MATCH($B52,'Základní list'!$A:$A,0),1))</f>
        <v>3600</v>
      </c>
      <c r="E52" s="100">
        <f>INDEX('1. závod'!$A:$BN,$C52+3,INDEX('Základní list'!$B:$B,MATCH($B52,'Základní list'!$A:$A,0),1)+2)</f>
        <v>10</v>
      </c>
      <c r="F52" s="102" t="str">
        <f>INDEX('1. závod'!$A:$BN,$C52+3,INDEX('Základní list'!$B:$B,MATCH($B52,'Základní list'!$A:$A,0),1)-1)</f>
        <v>Kameník Jiří</v>
      </c>
      <c r="G52" s="105" t="s">
        <v>20</v>
      </c>
      <c r="H52" s="105">
        <v>10</v>
      </c>
      <c r="I52" s="100">
        <f>INDEX('2. závod'!$A:$BN,$H52+3,INDEX('Základní list'!$B:$B,MATCH($G52,'Základní list'!$A:$A,0),1))</f>
        <v>10100</v>
      </c>
      <c r="J52" s="100">
        <f>INDEX('2. závod'!$A:$BN,$H52+3,INDEX('Základní list'!$B:$B,MATCH($G52,'Základní list'!$A:$A,0),1)+2)</f>
        <v>2</v>
      </c>
      <c r="K52" s="102" t="str">
        <f>INDEX('2. závod'!$A:$BN,$H52+3,INDEX('Základní list'!$B:$B,MATCH($G52,'Základní list'!$A:$A,0),1)-1)</f>
        <v>Ludvík Jiří</v>
      </c>
    </row>
    <row r="53" spans="1:11" ht="18" customHeight="1">
      <c r="A53" s="101">
        <v>55</v>
      </c>
      <c r="B53" s="105" t="s">
        <v>20</v>
      </c>
      <c r="C53" s="105">
        <v>10</v>
      </c>
      <c r="D53" s="100">
        <f>INDEX('1. závod'!$A:$BN,$C53+3,INDEX('Základní list'!$B:$B,MATCH($B53,'Základní list'!$A:$A,0),1))</f>
        <v>800</v>
      </c>
      <c r="E53" s="100">
        <f>INDEX('1. závod'!$A:$BN,$C53+3,INDEX('Základní list'!$B:$B,MATCH($B53,'Základní list'!$A:$A,0),1)+2)</f>
        <v>13</v>
      </c>
      <c r="F53" s="102" t="str">
        <f>INDEX('1. závod'!$A:$BN,$C53+3,INDEX('Základní list'!$B:$B,MATCH($B53,'Základní list'!$A:$A,0),1)-1)</f>
        <v>Lukáš Kapusta</v>
      </c>
      <c r="G53" s="105" t="s">
        <v>20</v>
      </c>
      <c r="H53" s="105">
        <v>11</v>
      </c>
      <c r="I53" s="100">
        <f>INDEX('2. závod'!$A:$BN,$H53+3,INDEX('Základní list'!$B:$B,MATCH($G53,'Základní list'!$A:$A,0),1))</f>
        <v>11300</v>
      </c>
      <c r="J53" s="100">
        <f>INDEX('2. závod'!$A:$BN,$H53+3,INDEX('Základní list'!$B:$B,MATCH($G53,'Základní list'!$A:$A,0),1)+2)</f>
        <v>1</v>
      </c>
      <c r="K53" s="102" t="str">
        <f>INDEX('2. závod'!$A:$BN,$H53+3,INDEX('Základní list'!$B:$B,MATCH($G53,'Základní list'!$A:$A,0),1)-1)</f>
        <v>Štětina Petr</v>
      </c>
    </row>
    <row r="54" spans="1:11" ht="18" customHeight="1">
      <c r="A54" s="101">
        <v>56</v>
      </c>
      <c r="B54" s="105" t="s">
        <v>20</v>
      </c>
      <c r="C54" s="105">
        <v>11</v>
      </c>
      <c r="D54" s="100">
        <f>INDEX('1. závod'!$A:$BN,$C54+3,INDEX('Základní list'!$B:$B,MATCH($B54,'Základní list'!$A:$A,0),1))</f>
        <v>4200</v>
      </c>
      <c r="E54" s="100">
        <f>INDEX('1. závod'!$A:$BN,$C54+3,INDEX('Základní list'!$B:$B,MATCH($B54,'Základní list'!$A:$A,0),1)+2)</f>
        <v>7</v>
      </c>
      <c r="F54" s="102" t="str">
        <f>INDEX('1. závod'!$A:$BN,$C54+3,INDEX('Základní list'!$B:$B,MATCH($B54,'Základní list'!$A:$A,0),1)-1)</f>
        <v>Karel Plzák</v>
      </c>
      <c r="G54" s="105" t="s">
        <v>20</v>
      </c>
      <c r="H54" s="105">
        <v>12</v>
      </c>
      <c r="I54" s="100">
        <f>INDEX('2. závod'!$A:$BN,$H54+3,INDEX('Základní list'!$B:$B,MATCH($G54,'Základní list'!$A:$A,0),1))</f>
        <v>6700</v>
      </c>
      <c r="J54" s="100">
        <f>INDEX('2. závod'!$A:$BN,$H54+3,INDEX('Základní list'!$B:$B,MATCH($G54,'Základní list'!$A:$A,0),1)+2)</f>
        <v>5</v>
      </c>
      <c r="K54" s="102" t="str">
        <f>INDEX('2. závod'!$A:$BN,$H54+3,INDEX('Základní list'!$B:$B,MATCH($G54,'Základní list'!$A:$A,0),1)-1)</f>
        <v>Pietrzyk Piotr</v>
      </c>
    </row>
    <row r="55" spans="1:11" ht="18" customHeight="1">
      <c r="A55" s="101">
        <v>57</v>
      </c>
      <c r="B55" s="105" t="s">
        <v>20</v>
      </c>
      <c r="C55" s="105">
        <v>12</v>
      </c>
      <c r="D55" s="100">
        <f>INDEX('1. závod'!$A:$BN,$C55+3,INDEX('Základní list'!$B:$B,MATCH($B55,'Základní list'!$A:$A,0),1))</f>
        <v>12640</v>
      </c>
      <c r="E55" s="100">
        <f>INDEX('1. závod'!$A:$BN,$C55+3,INDEX('Základní list'!$B:$B,MATCH($B55,'Základní list'!$A:$A,0),1)+2)</f>
        <v>1</v>
      </c>
      <c r="F55" s="102" t="str">
        <f>INDEX('1. závod'!$A:$BN,$C55+3,INDEX('Základní list'!$B:$B,MATCH($B55,'Základní list'!$A:$A,0),1)-1)</f>
        <v>Štětina Petr</v>
      </c>
      <c r="G55" s="105" t="s">
        <v>20</v>
      </c>
      <c r="H55" s="105">
        <v>13</v>
      </c>
      <c r="I55" s="100">
        <f>INDEX('2. závod'!$A:$BN,$H55+3,INDEX('Základní list'!$B:$B,MATCH($G55,'Základní list'!$A:$A,0),1))</f>
        <v>2100</v>
      </c>
      <c r="J55" s="100">
        <f>INDEX('2. závod'!$A:$BN,$H55+3,INDEX('Základní list'!$B:$B,MATCH($G55,'Základní list'!$A:$A,0),1)+2)</f>
        <v>12</v>
      </c>
      <c r="K55" s="102" t="str">
        <f>INDEX('2. závod'!$A:$BN,$H55+3,INDEX('Základní list'!$B:$B,MATCH($G55,'Základní list'!$A:$A,0),1)-1)</f>
        <v>Černý tomáš ml</v>
      </c>
    </row>
    <row r="56" spans="1:11" ht="18" customHeight="1">
      <c r="A56" s="101">
        <v>58</v>
      </c>
      <c r="B56" s="105" t="s">
        <v>20</v>
      </c>
      <c r="C56" s="105">
        <v>13</v>
      </c>
      <c r="D56" s="100">
        <f>INDEX('1. závod'!$A:$BN,$C56+3,INDEX('Základní list'!$B:$B,MATCH($B56,'Základní list'!$A:$A,0),1))</f>
        <v>4100</v>
      </c>
      <c r="E56" s="100">
        <f>INDEX('1. závod'!$A:$BN,$C56+3,INDEX('Základní list'!$B:$B,MATCH($B56,'Základní list'!$A:$A,0),1)+2)</f>
        <v>8</v>
      </c>
      <c r="F56" s="102" t="str">
        <f>INDEX('1. závod'!$A:$BN,$C56+3,INDEX('Základní list'!$B:$B,MATCH($B56,'Základní list'!$A:$A,0),1)-1)</f>
        <v>Palo Matula</v>
      </c>
      <c r="G56" s="105" t="s">
        <v>20</v>
      </c>
      <c r="H56" s="105">
        <v>14</v>
      </c>
      <c r="I56" s="100">
        <f>INDEX('2. závod'!$A:$BN,$H56+3,INDEX('Základní list'!$B:$B,MATCH($G56,'Základní list'!$A:$A,0),1))</f>
        <v>2620</v>
      </c>
      <c r="J56" s="100">
        <f>INDEX('2. závod'!$A:$BN,$H56+3,INDEX('Základní list'!$B:$B,MATCH($G56,'Základní list'!$A:$A,0),1)+2)</f>
        <v>11</v>
      </c>
      <c r="K56" s="102" t="str">
        <f>INDEX('2. závod'!$A:$BN,$H56+3,INDEX('Základní list'!$B:$B,MATCH($G56,'Základní list'!$A:$A,0),1)-1)</f>
        <v>Marek Paulovič</v>
      </c>
    </row>
    <row r="57" spans="1:11" ht="12.75">
      <c r="A57" s="101">
        <v>56</v>
      </c>
      <c r="B57" s="105" t="s">
        <v>20</v>
      </c>
      <c r="C57" s="105">
        <v>11</v>
      </c>
      <c r="D57" s="100">
        <f>INDEX('1. závod'!$A:$BN,$C57+3,INDEX('Základní list'!$B:$B,MATCH($B57,'Základní list'!$A:$A,0),1))</f>
        <v>4200</v>
      </c>
      <c r="E57" s="100">
        <f>INDEX('1. závod'!$A:$BN,$C57+3,INDEX('Základní list'!$B:$B,MATCH($B57,'Základní list'!$A:$A,0),1)+2)</f>
        <v>7</v>
      </c>
      <c r="F57" s="102" t="str">
        <f>INDEX('1. závod'!$A:$BN,$C57+3,INDEX('Základní list'!$B:$B,MATCH($B57,'Základní list'!$A:$A,0),1)-1)</f>
        <v>Karel Plzák</v>
      </c>
      <c r="G57" s="105" t="s">
        <v>20</v>
      </c>
      <c r="H57" s="105">
        <v>12</v>
      </c>
      <c r="I57" s="100">
        <f>INDEX('2. závod'!$A:$BN,$H57+3,INDEX('Základní list'!$B:$B,MATCH($G57,'Základní list'!$A:$A,0),1))</f>
        <v>6700</v>
      </c>
      <c r="J57" s="100">
        <f>INDEX('2. závod'!$A:$BN,$H57+3,INDEX('Základní list'!$B:$B,MATCH($G57,'Základní list'!$A:$A,0),1)+2)</f>
        <v>5</v>
      </c>
      <c r="K57" s="102" t="str">
        <f>INDEX('2. závod'!$A:$BN,$H57+3,INDEX('Základní list'!$B:$B,MATCH($G57,'Základní list'!$A:$A,0),1)-1)</f>
        <v>Pietrzyk Piotr</v>
      </c>
    </row>
    <row r="58" spans="1:11" ht="12.75">
      <c r="A58" s="101">
        <v>57</v>
      </c>
      <c r="B58" s="105" t="s">
        <v>20</v>
      </c>
      <c r="C58" s="105">
        <v>12</v>
      </c>
      <c r="D58" s="100">
        <f>INDEX('1. závod'!$A:$BN,$C58+3,INDEX('Základní list'!$B:$B,MATCH($B58,'Základní list'!$A:$A,0),1))</f>
        <v>12640</v>
      </c>
      <c r="E58" s="100">
        <f>INDEX('1. závod'!$A:$BN,$C58+3,INDEX('Základní list'!$B:$B,MATCH($B58,'Základní list'!$A:$A,0),1)+2)</f>
        <v>1</v>
      </c>
      <c r="F58" s="102" t="str">
        <f>INDEX('1. závod'!$A:$BN,$C58+3,INDEX('Základní list'!$B:$B,MATCH($B58,'Základní list'!$A:$A,0),1)-1)</f>
        <v>Štětina Petr</v>
      </c>
      <c r="G58" s="105" t="s">
        <v>20</v>
      </c>
      <c r="H58" s="105">
        <v>13</v>
      </c>
      <c r="I58" s="100">
        <f>INDEX('2. závod'!$A:$BN,$H58+3,INDEX('Základní list'!$B:$B,MATCH($G58,'Základní list'!$A:$A,0),1))</f>
        <v>2100</v>
      </c>
      <c r="J58" s="100">
        <f>INDEX('2. závod'!$A:$BN,$H58+3,INDEX('Základní list'!$B:$B,MATCH($G58,'Základní list'!$A:$A,0),1)+2)</f>
        <v>12</v>
      </c>
      <c r="K58" s="102" t="str">
        <f>INDEX('2. závod'!$A:$BN,$H58+3,INDEX('Základní list'!$B:$B,MATCH($G58,'Základní list'!$A:$A,0),1)-1)</f>
        <v>Černý tomáš ml</v>
      </c>
    </row>
    <row r="59" spans="1:11" ht="12.75">
      <c r="A59" s="101">
        <v>58</v>
      </c>
      <c r="B59" s="105" t="s">
        <v>20</v>
      </c>
      <c r="C59" s="105">
        <v>13</v>
      </c>
      <c r="D59" s="100">
        <f>INDEX('1. závod'!$A:$BN,$C59+3,INDEX('Základní list'!$B:$B,MATCH($B59,'Základní list'!$A:$A,0),1))</f>
        <v>4100</v>
      </c>
      <c r="E59" s="100">
        <f>INDEX('1. závod'!$A:$BN,$C59+3,INDEX('Základní list'!$B:$B,MATCH($B59,'Základní list'!$A:$A,0),1)+2)</f>
        <v>8</v>
      </c>
      <c r="F59" s="102" t="str">
        <f>INDEX('1. závod'!$A:$BN,$C59+3,INDEX('Základní list'!$B:$B,MATCH($B59,'Základní list'!$A:$A,0),1)-1)</f>
        <v>Palo Matula</v>
      </c>
      <c r="G59" s="105" t="s">
        <v>20</v>
      </c>
      <c r="H59" s="105">
        <v>14</v>
      </c>
      <c r="I59" s="100">
        <f>INDEX('2. závod'!$A:$BN,$H59+3,INDEX('Základní list'!$B:$B,MATCH($G59,'Základní list'!$A:$A,0),1))</f>
        <v>2620</v>
      </c>
      <c r="J59" s="100">
        <f>INDEX('2. závod'!$A:$BN,$H59+3,INDEX('Základní list'!$B:$B,MATCH($G59,'Základní list'!$A:$A,0),1)+2)</f>
        <v>11</v>
      </c>
      <c r="K59" s="102" t="str">
        <f>INDEX('2. závod'!$A:$BN,$H59+3,INDEX('Základní list'!$B:$B,MATCH($G59,'Základní list'!$A:$A,0),1)-1)</f>
        <v>Marek Paulovič</v>
      </c>
    </row>
    <row r="60" spans="2:8" ht="12.75">
      <c r="B60" s="104"/>
      <c r="C60" s="104"/>
      <c r="G60" s="104"/>
      <c r="H60" s="104"/>
    </row>
    <row r="61" spans="2:8" ht="12.75">
      <c r="B61" s="104"/>
      <c r="C61" s="104"/>
      <c r="G61" s="104"/>
      <c r="H61" s="104"/>
    </row>
    <row r="62" spans="2:8" ht="12.75">
      <c r="B62" s="104"/>
      <c r="C62" s="104"/>
      <c r="G62" s="104"/>
      <c r="H62" s="104"/>
    </row>
    <row r="63" spans="2:8" ht="12.75">
      <c r="B63" s="104"/>
      <c r="C63" s="104"/>
      <c r="G63" s="104"/>
      <c r="H63" s="104"/>
    </row>
    <row r="64" spans="2:8" ht="12.75">
      <c r="B64" s="104"/>
      <c r="C64" s="104"/>
      <c r="G64" s="104"/>
      <c r="H64" s="104"/>
    </row>
    <row r="65" spans="2:8" ht="12.75">
      <c r="B65" s="104"/>
      <c r="C65" s="104"/>
      <c r="G65" s="104"/>
      <c r="H65" s="104"/>
    </row>
    <row r="66" spans="2:8" ht="12.75">
      <c r="B66" s="104"/>
      <c r="C66" s="104"/>
      <c r="G66" s="104"/>
      <c r="H66" s="104"/>
    </row>
    <row r="67" spans="2:8" ht="12.75">
      <c r="B67" s="104"/>
      <c r="C67" s="104"/>
      <c r="G67" s="104"/>
      <c r="H67" s="104"/>
    </row>
    <row r="68" spans="2:8" ht="12.75">
      <c r="B68" s="104"/>
      <c r="C68" s="104"/>
      <c r="G68" s="104"/>
      <c r="H68" s="104"/>
    </row>
    <row r="69" spans="2:8" ht="12.75">
      <c r="B69" s="104"/>
      <c r="C69" s="104"/>
      <c r="G69" s="104"/>
      <c r="H69" s="104"/>
    </row>
    <row r="70" spans="2:8" ht="12.75">
      <c r="B70" s="104"/>
      <c r="C70" s="104"/>
      <c r="G70" s="104"/>
      <c r="H70" s="104"/>
    </row>
    <row r="71" spans="2:8" ht="12.75">
      <c r="B71" s="104"/>
      <c r="C71" s="104"/>
      <c r="G71" s="104"/>
      <c r="H71" s="104"/>
    </row>
    <row r="72" spans="2:8" ht="12.75">
      <c r="B72" s="104"/>
      <c r="C72" s="104"/>
      <c r="G72" s="104"/>
      <c r="H72" s="104"/>
    </row>
    <row r="73" spans="2:8" ht="12.75">
      <c r="B73" s="104"/>
      <c r="C73" s="104"/>
      <c r="G73" s="104"/>
      <c r="H73" s="104"/>
    </row>
    <row r="74" spans="2:8" ht="12.75">
      <c r="B74" s="104"/>
      <c r="C74" s="104"/>
      <c r="G74" s="104"/>
      <c r="H74" s="104"/>
    </row>
    <row r="75" spans="2:8" ht="12.75">
      <c r="B75" s="104"/>
      <c r="C75" s="104"/>
      <c r="G75" s="104"/>
      <c r="H75" s="104"/>
    </row>
    <row r="76" spans="2:3" ht="12.75">
      <c r="B76" s="104"/>
      <c r="C76" s="104"/>
    </row>
    <row r="77" spans="2:3" ht="12.75">
      <c r="B77" s="104"/>
      <c r="C77" s="104"/>
    </row>
    <row r="78" spans="2:3" ht="12.75">
      <c r="B78" s="104"/>
      <c r="C78" s="104"/>
    </row>
    <row r="79" spans="2:3" ht="12.75">
      <c r="B79" s="104"/>
      <c r="C79" s="104"/>
    </row>
    <row r="80" spans="2:3" ht="12.75">
      <c r="B80" s="104"/>
      <c r="C80" s="104"/>
    </row>
    <row r="81" spans="2:3" ht="12.75">
      <c r="B81" s="104"/>
      <c r="C81" s="104"/>
    </row>
    <row r="82" spans="2:3" ht="12.75">
      <c r="B82" s="104"/>
      <c r="C82" s="104"/>
    </row>
    <row r="83" spans="2:3" ht="12.75">
      <c r="B83" s="104"/>
      <c r="C83" s="104"/>
    </row>
    <row r="84" spans="2:3" ht="12.75">
      <c r="B84" s="104"/>
      <c r="C84" s="104"/>
    </row>
    <row r="85" spans="2:3" ht="12.75">
      <c r="B85" s="104"/>
      <c r="C85" s="104"/>
    </row>
    <row r="86" spans="2:3" ht="12.75">
      <c r="B86" s="104"/>
      <c r="C86" s="104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C38" sqref="C3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64" t="s">
        <v>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7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265" t="s">
        <v>63</v>
      </c>
      <c r="B3" s="267" t="s">
        <v>71</v>
      </c>
      <c r="C3" s="269" t="s">
        <v>38</v>
      </c>
      <c r="D3" s="200" t="s">
        <v>40</v>
      </c>
      <c r="E3" s="201"/>
      <c r="F3" s="201"/>
      <c r="G3" s="201"/>
      <c r="H3" s="208"/>
      <c r="I3" s="200" t="s">
        <v>41</v>
      </c>
      <c r="J3" s="201"/>
      <c r="K3" s="201"/>
      <c r="L3" s="201"/>
      <c r="M3" s="208"/>
      <c r="N3" s="212" t="s">
        <v>62</v>
      </c>
      <c r="O3" s="212"/>
      <c r="P3" s="202"/>
    </row>
    <row r="4" spans="1:16" ht="12.75">
      <c r="A4" s="266"/>
      <c r="B4" s="268"/>
      <c r="C4" s="270"/>
      <c r="D4" s="187" t="s">
        <v>61</v>
      </c>
      <c r="E4" s="188"/>
      <c r="F4" s="250" t="s">
        <v>62</v>
      </c>
      <c r="G4" s="251"/>
      <c r="H4" s="252"/>
      <c r="I4" s="187" t="s">
        <v>61</v>
      </c>
      <c r="J4" s="188"/>
      <c r="K4" s="250" t="s">
        <v>62</v>
      </c>
      <c r="L4" s="251"/>
      <c r="M4" s="252"/>
      <c r="N4" s="214"/>
      <c r="O4" s="214"/>
      <c r="P4" s="215"/>
    </row>
    <row r="5" spans="1:16" ht="16.5" thickBot="1">
      <c r="A5" s="266"/>
      <c r="B5" s="268"/>
      <c r="C5" s="270"/>
      <c r="D5" s="89" t="s">
        <v>4</v>
      </c>
      <c r="E5" s="84" t="s">
        <v>16</v>
      </c>
      <c r="F5" s="84" t="s">
        <v>4</v>
      </c>
      <c r="G5" s="84" t="s">
        <v>6</v>
      </c>
      <c r="H5" s="85" t="s">
        <v>5</v>
      </c>
      <c r="I5" s="89" t="s">
        <v>4</v>
      </c>
      <c r="J5" s="84" t="s">
        <v>16</v>
      </c>
      <c r="K5" s="84" t="s">
        <v>4</v>
      </c>
      <c r="L5" s="84" t="s">
        <v>6</v>
      </c>
      <c r="M5" s="85" t="s">
        <v>5</v>
      </c>
      <c r="N5" s="88" t="s">
        <v>4</v>
      </c>
      <c r="O5" s="84" t="s">
        <v>6</v>
      </c>
      <c r="P5" s="85" t="s">
        <v>5</v>
      </c>
    </row>
    <row r="6" spans="1:16" ht="12.75" customHeight="1">
      <c r="A6" s="253"/>
      <c r="B6" s="136"/>
      <c r="C6" s="137">
        <f>IF(ISBLANK($B6),"",INDEX('Výsledková listina'!PRINT_AREA,MATCH($B6,'Výsledková listina'!$E:$E,0),2))</f>
      </c>
      <c r="D6" s="138">
        <f>IF(ISBLANK($B6),"",INDEX('Výsledková listina'!PRINT_AREA,MATCH($B6,'Výsledková listina'!$E:$E,0),8))</f>
      </c>
      <c r="E6" s="139">
        <f>IF(ISBLANK($B6),"",INDEX('Výsledková listina'!PRINT_AREA,MATCH($B6,'Výsledková listina'!$E:$E,0),9))</f>
      </c>
      <c r="F6" s="239">
        <f>IF(ISBLANK($A6),"",SUM(D6:D8))</f>
      </c>
      <c r="G6" s="239">
        <f>IF(ISBLANK($A6),"",SUM(E6:E8))</f>
      </c>
      <c r="H6" s="259">
        <f>IF(ISBLANK($A6),"",RANK(G6,G:G,1))</f>
      </c>
      <c r="I6" s="138">
        <f>IF(ISBLANK($B6),"",INDEX('Výsledková listina'!PRINT_AREA,MATCH($B6,'Výsledková listina'!$E:$E,0),12))</f>
      </c>
      <c r="J6" s="139">
        <f>IF(ISBLANK($B6),"",INDEX('Výsledková listina'!PRINT_AREA,MATCH($B6,'Výsledková listina'!$E:$E,0),13))</f>
      </c>
      <c r="K6" s="239">
        <f>IF(ISBLANK($A6),"",SUM(I6:I8))</f>
      </c>
      <c r="L6" s="239">
        <f>IF(ISBLANK($A6),"",SUM(J6:J8))</f>
      </c>
      <c r="M6" s="262">
        <f>IF(ISBLANK($A6),"",RANK(L6,L:L,1))</f>
      </c>
      <c r="N6" s="247">
        <f>IF(ISBLANK($A6),"",SUM(F6,K6))</f>
      </c>
      <c r="O6" s="271">
        <f>IF(ISBLANK($A6),"",SUM(G6,L6))</f>
      </c>
      <c r="P6" s="262">
        <f>IF(N6="","",RANK(O6,O:O,1))</f>
      </c>
    </row>
    <row r="7" spans="1:16" ht="12.75" customHeight="1">
      <c r="A7" s="254"/>
      <c r="B7" s="140"/>
      <c r="C7" s="141">
        <f>IF(ISBLANK($B7),"",INDEX('Výsledková listina'!PRINT_AREA,MATCH($B7,'Výsledková listina'!$E:$E,0),2))</f>
      </c>
      <c r="D7" s="142">
        <f>IF(ISBLANK($B7),"",INDEX('Výsledková listina'!PRINT_AREA,MATCH($B7,'Výsledková listina'!$E:$E,0),8))</f>
      </c>
      <c r="E7" s="143">
        <f>IF(ISBLANK($B7),"",INDEX('Výsledková listina'!PRINT_AREA,MATCH($B7,'Výsledková listina'!$E:$E,0),9))</f>
      </c>
      <c r="F7" s="240"/>
      <c r="G7" s="240"/>
      <c r="H7" s="260"/>
      <c r="I7" s="142">
        <f>IF(ISBLANK($B7),"",INDEX('Výsledková listina'!PRINT_AREA,MATCH($B7,'Výsledková listina'!$E:$E,0),12))</f>
      </c>
      <c r="J7" s="143">
        <f>IF(ISBLANK($B7),"",INDEX('Výsledková listina'!PRINT_AREA,MATCH($B7,'Výsledková listina'!$E:$E,0),13))</f>
      </c>
      <c r="K7" s="240"/>
      <c r="L7" s="240"/>
      <c r="M7" s="260"/>
      <c r="N7" s="248"/>
      <c r="O7" s="272"/>
      <c r="P7" s="260"/>
    </row>
    <row r="8" spans="1:16" ht="13.5" customHeight="1" thickBot="1">
      <c r="A8" s="255"/>
      <c r="B8" s="144"/>
      <c r="C8" s="145">
        <f>IF(ISBLANK($B8),"",INDEX('Výsledková listina'!PRINT_AREA,MATCH($B8,'Výsledková listina'!$E:$E,0),2))</f>
      </c>
      <c r="D8" s="146">
        <f>IF(ISBLANK($B8),"",INDEX('Výsledková listina'!PRINT_AREA,MATCH($B8,'Výsledková listina'!$E:$E,0),8))</f>
      </c>
      <c r="E8" s="147">
        <f>IF(ISBLANK($B8),"",INDEX('Výsledková listina'!PRINT_AREA,MATCH($B8,'Výsledková listina'!$E:$E,0),9))</f>
      </c>
      <c r="F8" s="241"/>
      <c r="G8" s="241"/>
      <c r="H8" s="261"/>
      <c r="I8" s="146">
        <f>IF(ISBLANK($B8),"",INDEX('Výsledková listina'!PRINT_AREA,MATCH($B8,'Výsledková listina'!$E:$E,0),12))</f>
      </c>
      <c r="J8" s="147">
        <f>IF(ISBLANK($B8),"",INDEX('Výsledková listina'!PRINT_AREA,MATCH($B8,'Výsledková listina'!$E:$E,0),13))</f>
      </c>
      <c r="K8" s="241"/>
      <c r="L8" s="241"/>
      <c r="M8" s="263"/>
      <c r="N8" s="249"/>
      <c r="O8" s="273"/>
      <c r="P8" s="263"/>
    </row>
    <row r="9" spans="1:16" ht="12.75" customHeight="1">
      <c r="A9" s="256"/>
      <c r="B9" s="148"/>
      <c r="C9" s="137">
        <f>IF(ISBLANK($B9),"",INDEX('Výsledková listina'!PRINT_AREA,MATCH($B9,'Výsledková listina'!$E:$E,0),2))</f>
      </c>
      <c r="D9" s="138">
        <f>IF(ISBLANK($B9),"",INDEX('Výsledková listina'!PRINT_AREA,MATCH($B9,'Výsledková listina'!$E:$E,0),8))</f>
      </c>
      <c r="E9" s="139">
        <f>IF(ISBLANK($B9),"",INDEX('Výsledková listina'!PRINT_AREA,MATCH($B9,'Výsledková listina'!$E:$E,0),9))</f>
      </c>
      <c r="F9" s="239">
        <f>IF(ISBLANK($A9),"",SUM(D9:D11))</f>
      </c>
      <c r="G9" s="239">
        <f>IF(ISBLANK($A9),"",SUM(E9:E11))</f>
      </c>
      <c r="H9" s="259">
        <f>IF(ISBLANK($A9),"",RANK(G9,G:G,1))</f>
      </c>
      <c r="I9" s="138">
        <f>IF(ISBLANK($B9),"",INDEX('Výsledková listina'!PRINT_AREA,MATCH($B9,'Výsledková listina'!$E:$E,0),12))</f>
      </c>
      <c r="J9" s="139">
        <f>IF(ISBLANK($B9),"",INDEX('Výsledková listina'!PRINT_AREA,MATCH($B9,'Výsledková listina'!$E:$E,0),13))</f>
      </c>
      <c r="K9" s="239">
        <f>IF(ISBLANK($A9),"",SUM(I9:I11))</f>
      </c>
      <c r="L9" s="239">
        <f>IF(ISBLANK($A9),"",SUM(J9:J11))</f>
      </c>
      <c r="M9" s="262">
        <f>IF(ISBLANK($A9),"",RANK(L9,L:L,1))</f>
      </c>
      <c r="N9" s="247">
        <f>IF(ISBLANK($A9),"",SUM(F9,K9))</f>
      </c>
      <c r="O9" s="271">
        <f>IF(ISBLANK($A9),"",SUM(G9,L9))</f>
      </c>
      <c r="P9" s="262">
        <f>IF(N9="","",RANK(O9,O:O,1))</f>
      </c>
    </row>
    <row r="10" spans="1:16" ht="12.75" customHeight="1">
      <c r="A10" s="257"/>
      <c r="B10" s="149"/>
      <c r="C10" s="141">
        <f>IF(ISBLANK($B10),"",INDEX('Výsledková listina'!PRINT_AREA,MATCH($B10,'Výsledková listina'!$E:$E,0),2))</f>
      </c>
      <c r="D10" s="142">
        <f>IF(ISBLANK($B10),"",INDEX('Výsledková listina'!PRINT_AREA,MATCH($B10,'Výsledková listina'!$E:$E,0),8))</f>
      </c>
      <c r="E10" s="143">
        <f>IF(ISBLANK($B10),"",INDEX('Výsledková listina'!PRINT_AREA,MATCH($B10,'Výsledková listina'!$E:$E,0),9))</f>
      </c>
      <c r="F10" s="240"/>
      <c r="G10" s="240"/>
      <c r="H10" s="260"/>
      <c r="I10" s="142">
        <f>IF(ISBLANK($B10),"",INDEX('Výsledková listina'!PRINT_AREA,MATCH($B10,'Výsledková listina'!$E:$E,0),12))</f>
      </c>
      <c r="J10" s="143">
        <f>IF(ISBLANK($B10),"",INDEX('Výsledková listina'!PRINT_AREA,MATCH($B10,'Výsledková listina'!$E:$E,0),13))</f>
      </c>
      <c r="K10" s="240"/>
      <c r="L10" s="240"/>
      <c r="M10" s="260"/>
      <c r="N10" s="248"/>
      <c r="O10" s="272"/>
      <c r="P10" s="260"/>
    </row>
    <row r="11" spans="1:16" ht="13.5" customHeight="1" thickBot="1">
      <c r="A11" s="258"/>
      <c r="B11" s="150"/>
      <c r="C11" s="145">
        <f>IF(ISBLANK($B11),"",INDEX('Výsledková listina'!PRINT_AREA,MATCH($B11,'Výsledková listina'!$E:$E,0),2))</f>
      </c>
      <c r="D11" s="146">
        <f>IF(ISBLANK($B11),"",INDEX('Výsledková listina'!PRINT_AREA,MATCH($B11,'Výsledková listina'!$E:$E,0),8))</f>
      </c>
      <c r="E11" s="147">
        <f>IF(ISBLANK($B11),"",INDEX('Výsledková listina'!PRINT_AREA,MATCH($B11,'Výsledková listina'!$E:$E,0),9))</f>
      </c>
      <c r="F11" s="241"/>
      <c r="G11" s="241"/>
      <c r="H11" s="261"/>
      <c r="I11" s="146">
        <f>IF(ISBLANK($B11),"",INDEX('Výsledková listina'!PRINT_AREA,MATCH($B11,'Výsledková listina'!$E:$E,0),12))</f>
      </c>
      <c r="J11" s="147">
        <f>IF(ISBLANK($B11),"",INDEX('Výsledková listina'!PRINT_AREA,MATCH($B11,'Výsledková listina'!$E:$E,0),13))</f>
      </c>
      <c r="K11" s="241"/>
      <c r="L11" s="241"/>
      <c r="M11" s="263"/>
      <c r="N11" s="249"/>
      <c r="O11" s="273"/>
      <c r="P11" s="263"/>
    </row>
    <row r="12" spans="1:16" ht="12.75" customHeight="1">
      <c r="A12" s="256"/>
      <c r="B12" s="148"/>
      <c r="C12" s="137">
        <f>IF(ISBLANK($B12),"",INDEX('Výsledková listina'!PRINT_AREA,MATCH($B12,'Výsledková listina'!$E:$E,0),2))</f>
      </c>
      <c r="D12" s="138">
        <f>IF(ISBLANK($B12),"",INDEX('Výsledková listina'!PRINT_AREA,MATCH($B12,'Výsledková listina'!$E:$E,0),8))</f>
      </c>
      <c r="E12" s="139">
        <f>IF(ISBLANK($B12),"",INDEX('Výsledková listina'!PRINT_AREA,MATCH($B12,'Výsledková listina'!$E:$E,0),9))</f>
      </c>
      <c r="F12" s="239">
        <f>IF(ISBLANK($A12),"",SUM(D12:D14))</f>
      </c>
      <c r="G12" s="239">
        <f>IF(ISBLANK($A12),"",SUM(E12:E14))</f>
      </c>
      <c r="H12" s="259">
        <f>IF(ISBLANK($A12),"",RANK(G12,G:G,1))</f>
      </c>
      <c r="I12" s="138">
        <f>IF(ISBLANK($B12),"",INDEX('Výsledková listina'!PRINT_AREA,MATCH($B12,'Výsledková listina'!$E:$E,0),12))</f>
      </c>
      <c r="J12" s="139">
        <f>IF(ISBLANK($B12),"",INDEX('Výsledková listina'!PRINT_AREA,MATCH($B12,'Výsledková listina'!$E:$E,0),13))</f>
      </c>
      <c r="K12" s="239">
        <f>IF(ISBLANK($A12),"",SUM(I12:I14))</f>
      </c>
      <c r="L12" s="239">
        <f>IF(ISBLANK($A12),"",SUM(J12:J14))</f>
      </c>
      <c r="M12" s="262">
        <f>IF(ISBLANK($A12),"",RANK(L12,L:L,1))</f>
      </c>
      <c r="N12" s="247">
        <f>IF(ISBLANK($A12),"",SUM(F12,K12))</f>
      </c>
      <c r="O12" s="271">
        <f>IF(ISBLANK($A12),"",SUM(G12,L12))</f>
      </c>
      <c r="P12" s="262">
        <f>IF(N12="","",RANK(O12,O:O,1))</f>
      </c>
    </row>
    <row r="13" spans="1:16" ht="12.75" customHeight="1">
      <c r="A13" s="257"/>
      <c r="B13" s="149"/>
      <c r="C13" s="141">
        <f>IF(ISBLANK($B13),"",INDEX('Výsledková listina'!PRINT_AREA,MATCH($B13,'Výsledková listina'!$E:$E,0),2))</f>
      </c>
      <c r="D13" s="142">
        <f>IF(ISBLANK($B13),"",INDEX('Výsledková listina'!PRINT_AREA,MATCH($B13,'Výsledková listina'!$E:$E,0),8))</f>
      </c>
      <c r="E13" s="143">
        <f>IF(ISBLANK($B13),"",INDEX('Výsledková listina'!PRINT_AREA,MATCH($B13,'Výsledková listina'!$E:$E,0),9))</f>
      </c>
      <c r="F13" s="240"/>
      <c r="G13" s="240"/>
      <c r="H13" s="260"/>
      <c r="I13" s="142">
        <f>IF(ISBLANK($B13),"",INDEX('Výsledková listina'!PRINT_AREA,MATCH($B13,'Výsledková listina'!$E:$E,0),12))</f>
      </c>
      <c r="J13" s="143">
        <f>IF(ISBLANK($B13),"",INDEX('Výsledková listina'!PRINT_AREA,MATCH($B13,'Výsledková listina'!$E:$E,0),13))</f>
      </c>
      <c r="K13" s="240"/>
      <c r="L13" s="240"/>
      <c r="M13" s="260"/>
      <c r="N13" s="248"/>
      <c r="O13" s="272"/>
      <c r="P13" s="260"/>
    </row>
    <row r="14" spans="1:16" ht="13.5" customHeight="1" thickBot="1">
      <c r="A14" s="258"/>
      <c r="B14" s="150"/>
      <c r="C14" s="145">
        <f>IF(ISBLANK($B14),"",INDEX('Výsledková listina'!PRINT_AREA,MATCH($B14,'Výsledková listina'!$E:$E,0),2))</f>
      </c>
      <c r="D14" s="146">
        <f>IF(ISBLANK($B14),"",INDEX('Výsledková listina'!PRINT_AREA,MATCH($B14,'Výsledková listina'!$E:$E,0),8))</f>
      </c>
      <c r="E14" s="147">
        <f>IF(ISBLANK($B14),"",INDEX('Výsledková listina'!PRINT_AREA,MATCH($B14,'Výsledková listina'!$E:$E,0),9))</f>
      </c>
      <c r="F14" s="241"/>
      <c r="G14" s="241"/>
      <c r="H14" s="261"/>
      <c r="I14" s="146">
        <f>IF(ISBLANK($B14),"",INDEX('Výsledková listina'!PRINT_AREA,MATCH($B14,'Výsledková listina'!$E:$E,0),12))</f>
      </c>
      <c r="J14" s="147">
        <f>IF(ISBLANK($B14),"",INDEX('Výsledková listina'!PRINT_AREA,MATCH($B14,'Výsledková listina'!$E:$E,0),13))</f>
      </c>
      <c r="K14" s="241"/>
      <c r="L14" s="241"/>
      <c r="M14" s="263"/>
      <c r="N14" s="249"/>
      <c r="O14" s="273"/>
      <c r="P14" s="263"/>
    </row>
    <row r="15" spans="1:16" ht="12.75" customHeight="1">
      <c r="A15" s="256"/>
      <c r="B15" s="148"/>
      <c r="C15" s="137">
        <f>IF(ISBLANK($B15),"",INDEX('Výsledková listina'!PRINT_AREA,MATCH($B15,'Výsledková listina'!$E:$E,0),2))</f>
      </c>
      <c r="D15" s="138">
        <f>IF(ISBLANK($B15),"",INDEX('Výsledková listina'!PRINT_AREA,MATCH($B15,'Výsledková listina'!$E:$E,0),8))</f>
      </c>
      <c r="E15" s="139">
        <f>IF(ISBLANK($B15),"",INDEX('Výsledková listina'!PRINT_AREA,MATCH($B15,'Výsledková listina'!$E:$E,0),9))</f>
      </c>
      <c r="F15" s="239">
        <f>IF(ISBLANK($A15),"",SUM(D15:D17))</f>
      </c>
      <c r="G15" s="239">
        <f>IF(ISBLANK($A15),"",SUM(E15:E17))</f>
      </c>
      <c r="H15" s="259">
        <f>IF(ISBLANK($A15),"",RANK(G15,G:G,1))</f>
      </c>
      <c r="I15" s="138">
        <f>IF(ISBLANK($B15),"",INDEX('Výsledková listina'!PRINT_AREA,MATCH($B15,'Výsledková listina'!$E:$E,0),12))</f>
      </c>
      <c r="J15" s="139">
        <f>IF(ISBLANK($B15),"",INDEX('Výsledková listina'!PRINT_AREA,MATCH($B15,'Výsledková listina'!$E:$E,0),13))</f>
      </c>
      <c r="K15" s="239">
        <f>IF(ISBLANK($A15),"",SUM(I15:I17))</f>
      </c>
      <c r="L15" s="239">
        <f>IF(ISBLANK($A15),"",SUM(J15:J17))</f>
      </c>
      <c r="M15" s="262">
        <f>IF(ISBLANK($A15),"",RANK(L15,L:L,1))</f>
      </c>
      <c r="N15" s="247">
        <f>IF(ISBLANK($A15),"",SUM(F15,K15))</f>
      </c>
      <c r="O15" s="271">
        <f>IF(ISBLANK($A15),"",SUM(G15,L15))</f>
      </c>
      <c r="P15" s="262">
        <f>IF(N15="","",RANK(O15,O:O,1))</f>
      </c>
    </row>
    <row r="16" spans="1:16" ht="12.75" customHeight="1">
      <c r="A16" s="257"/>
      <c r="B16" s="149"/>
      <c r="C16" s="141">
        <f>IF(ISBLANK($B16),"",INDEX('Výsledková listina'!PRINT_AREA,MATCH($B16,'Výsledková listina'!$E:$E,0),2))</f>
      </c>
      <c r="D16" s="142">
        <f>IF(ISBLANK($B16),"",INDEX('Výsledková listina'!PRINT_AREA,MATCH($B16,'Výsledková listina'!$E:$E,0),8))</f>
      </c>
      <c r="E16" s="143">
        <f>IF(ISBLANK($B16),"",INDEX('Výsledková listina'!PRINT_AREA,MATCH($B16,'Výsledková listina'!$E:$E,0),9))</f>
      </c>
      <c r="F16" s="240"/>
      <c r="G16" s="240"/>
      <c r="H16" s="260"/>
      <c r="I16" s="142">
        <f>IF(ISBLANK($B16),"",INDEX('Výsledková listina'!PRINT_AREA,MATCH($B16,'Výsledková listina'!$E:$E,0),12))</f>
      </c>
      <c r="J16" s="143">
        <f>IF(ISBLANK($B16),"",INDEX('Výsledková listina'!PRINT_AREA,MATCH($B16,'Výsledková listina'!$E:$E,0),13))</f>
      </c>
      <c r="K16" s="240"/>
      <c r="L16" s="240"/>
      <c r="M16" s="260"/>
      <c r="N16" s="248"/>
      <c r="O16" s="272"/>
      <c r="P16" s="260"/>
    </row>
    <row r="17" spans="1:16" ht="13.5" customHeight="1" thickBot="1">
      <c r="A17" s="258"/>
      <c r="B17" s="150"/>
      <c r="C17" s="145">
        <f>IF(ISBLANK($B17),"",INDEX('Výsledková listina'!PRINT_AREA,MATCH($B17,'Výsledková listina'!$E:$E,0),2))</f>
      </c>
      <c r="D17" s="146">
        <f>IF(ISBLANK($B17),"",INDEX('Výsledková listina'!PRINT_AREA,MATCH($B17,'Výsledková listina'!$E:$E,0),8))</f>
      </c>
      <c r="E17" s="147">
        <f>IF(ISBLANK($B17),"",INDEX('Výsledková listina'!PRINT_AREA,MATCH($B17,'Výsledková listina'!$E:$E,0),9))</f>
      </c>
      <c r="F17" s="241"/>
      <c r="G17" s="241"/>
      <c r="H17" s="261"/>
      <c r="I17" s="146">
        <f>IF(ISBLANK($B17),"",INDEX('Výsledková listina'!PRINT_AREA,MATCH($B17,'Výsledková listina'!$E:$E,0),12))</f>
      </c>
      <c r="J17" s="147">
        <f>IF(ISBLANK($B17),"",INDEX('Výsledková listina'!PRINT_AREA,MATCH($B17,'Výsledková listina'!$E:$E,0),13))</f>
      </c>
      <c r="K17" s="241"/>
      <c r="L17" s="241"/>
      <c r="M17" s="263"/>
      <c r="N17" s="249"/>
      <c r="O17" s="273"/>
      <c r="P17" s="263"/>
    </row>
    <row r="18" spans="1:16" ht="12.75" customHeight="1">
      <c r="A18" s="253"/>
      <c r="B18" s="148"/>
      <c r="C18" s="137">
        <f>IF(ISBLANK($B18),"",INDEX('Výsledková listina'!PRINT_AREA,MATCH($B18,'Výsledková listina'!$E:$E,0),2))</f>
      </c>
      <c r="D18" s="138">
        <f>IF(ISBLANK($B18),"",INDEX('Výsledková listina'!PRINT_AREA,MATCH($B18,'Výsledková listina'!$E:$E,0),8))</f>
      </c>
      <c r="E18" s="139">
        <f>IF(ISBLANK($B18),"",INDEX('Výsledková listina'!PRINT_AREA,MATCH($B18,'Výsledková listina'!$E:$E,0),9))</f>
      </c>
      <c r="F18" s="239">
        <f>IF(ISBLANK($A18),"",SUM(D18:D20))</f>
      </c>
      <c r="G18" s="239">
        <f>IF(ISBLANK($A18),"",SUM(E18:E20))</f>
      </c>
      <c r="H18" s="259">
        <f>IF(ISBLANK($A18),"",RANK(G18,G:G,1))</f>
      </c>
      <c r="I18" s="138">
        <f>IF(ISBLANK($B18),"",INDEX('Výsledková listina'!PRINT_AREA,MATCH($B18,'Výsledková listina'!$E:$E,0),12))</f>
      </c>
      <c r="J18" s="139">
        <f>IF(ISBLANK($B18),"",INDEX('Výsledková listina'!PRINT_AREA,MATCH($B18,'Výsledková listina'!$E:$E,0),13))</f>
      </c>
      <c r="K18" s="239">
        <f>IF(ISBLANK($A18),"",SUM(I18:I20))</f>
      </c>
      <c r="L18" s="239">
        <f>IF(ISBLANK($A18),"",SUM(J18:J20))</f>
      </c>
      <c r="M18" s="262">
        <f>IF(ISBLANK($A18),"",RANK(L18,L:L,1))</f>
      </c>
      <c r="N18" s="247">
        <f>IF(ISBLANK($A18),"",SUM(F18,K18))</f>
      </c>
      <c r="O18" s="271">
        <f>IF(ISBLANK($A18),"",SUM(G18,L18))</f>
      </c>
      <c r="P18" s="262">
        <f>IF(N18="","",RANK(O18,O:O,1))</f>
      </c>
    </row>
    <row r="19" spans="1:16" ht="12.75" customHeight="1">
      <c r="A19" s="254"/>
      <c r="B19" s="149"/>
      <c r="C19" s="141">
        <f>IF(ISBLANK($B19),"",INDEX('Výsledková listina'!PRINT_AREA,MATCH($B19,'Výsledková listina'!$E:$E,0),2))</f>
      </c>
      <c r="D19" s="142">
        <f>IF(ISBLANK($B19),"",INDEX('Výsledková listina'!PRINT_AREA,MATCH($B19,'Výsledková listina'!$E:$E,0),8))</f>
      </c>
      <c r="E19" s="143">
        <f>IF(ISBLANK($B19),"",INDEX('Výsledková listina'!PRINT_AREA,MATCH($B19,'Výsledková listina'!$E:$E,0),9))</f>
      </c>
      <c r="F19" s="240"/>
      <c r="G19" s="240"/>
      <c r="H19" s="260"/>
      <c r="I19" s="142">
        <f>IF(ISBLANK($B19),"",INDEX('Výsledková listina'!PRINT_AREA,MATCH($B19,'Výsledková listina'!$E:$E,0),12))</f>
      </c>
      <c r="J19" s="143">
        <f>IF(ISBLANK($B19),"",INDEX('Výsledková listina'!PRINT_AREA,MATCH($B19,'Výsledková listina'!$E:$E,0),13))</f>
      </c>
      <c r="K19" s="240"/>
      <c r="L19" s="240"/>
      <c r="M19" s="260"/>
      <c r="N19" s="248"/>
      <c r="O19" s="272"/>
      <c r="P19" s="260"/>
    </row>
    <row r="20" spans="1:16" ht="13.5" customHeight="1" thickBot="1">
      <c r="A20" s="255"/>
      <c r="B20" s="140"/>
      <c r="C20" s="151">
        <f>IF(ISBLANK($B20),"",INDEX('Výsledková listina'!PRINT_AREA,MATCH($B20,'Výsledková listina'!$E:$E,0),2))</f>
      </c>
      <c r="D20" s="152">
        <f>IF(ISBLANK($B20),"",INDEX('Výsledková listina'!PRINT_AREA,MATCH($B20,'Výsledková listina'!$E:$E,0),8))</f>
      </c>
      <c r="E20" s="153">
        <f>IF(ISBLANK($B20),"",INDEX('Výsledková listina'!PRINT_AREA,MATCH($B20,'Výsledková listina'!$E:$E,0),9))</f>
      </c>
      <c r="F20" s="241"/>
      <c r="G20" s="241"/>
      <c r="H20" s="261"/>
      <c r="I20" s="152">
        <f>IF(ISBLANK($B20),"",INDEX('Výsledková listina'!PRINT_AREA,MATCH($B20,'Výsledková listina'!$E:$E,0),12))</f>
      </c>
      <c r="J20" s="153">
        <f>IF(ISBLANK($B20),"",INDEX('Výsledková listina'!PRINT_AREA,MATCH($B20,'Výsledková listina'!$E:$E,0),13))</f>
      </c>
      <c r="K20" s="241"/>
      <c r="L20" s="241"/>
      <c r="M20" s="263"/>
      <c r="N20" s="249"/>
      <c r="O20" s="273"/>
      <c r="P20" s="263"/>
    </row>
    <row r="21" spans="1:16" ht="12.75" customHeight="1">
      <c r="A21" s="253"/>
      <c r="B21" s="148"/>
      <c r="C21" s="137">
        <f>IF(ISBLANK($B21),"",INDEX('Výsledková listina'!PRINT_AREA,MATCH($B21,'Výsledková listina'!$E:$E,0),2))</f>
      </c>
      <c r="D21" s="138">
        <f>IF(ISBLANK($B21),"",INDEX('Výsledková listina'!PRINT_AREA,MATCH($B21,'Výsledková listina'!$E:$E,0),8))</f>
      </c>
      <c r="E21" s="139">
        <f>IF(ISBLANK($B21),"",INDEX('Výsledková listina'!PRINT_AREA,MATCH($B21,'Výsledková listina'!$E:$E,0),9))</f>
      </c>
      <c r="F21" s="239">
        <f>IF(ISBLANK($A21),"",SUM(D21:D23))</f>
      </c>
      <c r="G21" s="239">
        <f>IF(ISBLANK($A21),"",SUM(E21:E23))</f>
      </c>
      <c r="H21" s="259">
        <f>IF(ISBLANK($A21),"",RANK(G21,G:G,1))</f>
      </c>
      <c r="I21" s="138">
        <f>IF(ISBLANK($B21),"",INDEX('Výsledková listina'!PRINT_AREA,MATCH($B21,'Výsledková listina'!$E:$E,0),12))</f>
      </c>
      <c r="J21" s="139">
        <f>IF(ISBLANK($B21),"",INDEX('Výsledková listina'!PRINT_AREA,MATCH($B21,'Výsledková listina'!$E:$E,0),13))</f>
      </c>
      <c r="K21" s="239">
        <f>IF(ISBLANK($A21),"",SUM(I21:I23))</f>
      </c>
      <c r="L21" s="239">
        <f>IF(ISBLANK($A21),"",SUM(J21:J23))</f>
      </c>
      <c r="M21" s="262">
        <f>IF(ISBLANK($A21),"",RANK(L21,L:L,1))</f>
      </c>
      <c r="N21" s="247">
        <f>IF(ISBLANK($A21),"",SUM(F21,K21))</f>
      </c>
      <c r="O21" s="271">
        <f>IF(ISBLANK($A21),"",SUM(G21,L21))</f>
      </c>
      <c r="P21" s="262">
        <f>IF(N21="","",RANK(O21,O:O,1))</f>
      </c>
    </row>
    <row r="22" spans="1:16" ht="12.75" customHeight="1">
      <c r="A22" s="254"/>
      <c r="B22" s="149"/>
      <c r="C22" s="141">
        <f>IF(ISBLANK($B22),"",INDEX('Výsledková listina'!PRINT_AREA,MATCH($B22,'Výsledková listina'!$E:$E,0),2))</f>
      </c>
      <c r="D22" s="142">
        <f>IF(ISBLANK($B22),"",INDEX('Výsledková listina'!PRINT_AREA,MATCH($B22,'Výsledková listina'!$E:$E,0),8))</f>
      </c>
      <c r="E22" s="143">
        <f>IF(ISBLANK($B22),"",INDEX('Výsledková listina'!PRINT_AREA,MATCH($B22,'Výsledková listina'!$E:$E,0),9))</f>
      </c>
      <c r="F22" s="240"/>
      <c r="G22" s="240"/>
      <c r="H22" s="260"/>
      <c r="I22" s="142">
        <f>IF(ISBLANK($B22),"",INDEX('Výsledková listina'!PRINT_AREA,MATCH($B22,'Výsledková listina'!$E:$E,0),12))</f>
      </c>
      <c r="J22" s="143">
        <f>IF(ISBLANK($B22),"",INDEX('Výsledková listina'!PRINT_AREA,MATCH($B22,'Výsledková listina'!$E:$E,0),13))</f>
      </c>
      <c r="K22" s="240"/>
      <c r="L22" s="240"/>
      <c r="M22" s="260"/>
      <c r="N22" s="248"/>
      <c r="O22" s="272"/>
      <c r="P22" s="260"/>
    </row>
    <row r="23" spans="1:16" ht="13.5" customHeight="1" thickBot="1">
      <c r="A23" s="255"/>
      <c r="B23" s="150"/>
      <c r="C23" s="145">
        <f>IF(ISBLANK($B23),"",INDEX('Výsledková listina'!PRINT_AREA,MATCH($B23,'Výsledková listina'!$E:$E,0),2))</f>
      </c>
      <c r="D23" s="146">
        <f>IF(ISBLANK($B23),"",INDEX('Výsledková listina'!PRINT_AREA,MATCH($B23,'Výsledková listina'!$E:$E,0),8))</f>
      </c>
      <c r="E23" s="147">
        <f>IF(ISBLANK($B23),"",INDEX('Výsledková listina'!PRINT_AREA,MATCH($B23,'Výsledková listina'!$E:$E,0),9))</f>
      </c>
      <c r="F23" s="241"/>
      <c r="G23" s="241"/>
      <c r="H23" s="261"/>
      <c r="I23" s="146">
        <f>IF(ISBLANK($B23),"",INDEX('Výsledková listina'!PRINT_AREA,MATCH($B23,'Výsledková listina'!$E:$E,0),12))</f>
      </c>
      <c r="J23" s="147">
        <f>IF(ISBLANK($B23),"",INDEX('Výsledková listina'!PRINT_AREA,MATCH($B23,'Výsledková listina'!$E:$E,0),13))</f>
      </c>
      <c r="K23" s="241"/>
      <c r="L23" s="241"/>
      <c r="M23" s="263"/>
      <c r="N23" s="249"/>
      <c r="O23" s="273"/>
      <c r="P23" s="263"/>
    </row>
    <row r="24" spans="1:16" ht="12.75" customHeight="1">
      <c r="A24" s="253"/>
      <c r="B24" s="148"/>
      <c r="C24" s="137">
        <f>IF(ISBLANK($B24),"",INDEX('Výsledková listina'!PRINT_AREA,MATCH($B24,'Výsledková listina'!$E:$E,0),2))</f>
      </c>
      <c r="D24" s="138">
        <f>IF(ISBLANK($B24),"",INDEX('Výsledková listina'!PRINT_AREA,MATCH($B24,'Výsledková listina'!$E:$E,0),8))</f>
      </c>
      <c r="E24" s="139">
        <f>IF(ISBLANK($B24),"",INDEX('Výsledková listina'!PRINT_AREA,MATCH($B24,'Výsledková listina'!$E:$E,0),9))</f>
      </c>
      <c r="F24" s="239">
        <f>IF(ISBLANK($A24),"",SUM(D24:D26))</f>
      </c>
      <c r="G24" s="239">
        <f>IF(ISBLANK($A24),"",SUM(E24:E26))</f>
      </c>
      <c r="H24" s="259">
        <f>IF(ISBLANK($A24),"",RANK(G24,G:G,1))</f>
      </c>
      <c r="I24" s="138">
        <f>IF(ISBLANK($B24),"",INDEX('Výsledková listina'!PRINT_AREA,MATCH($B24,'Výsledková listina'!$E:$E,0),12))</f>
      </c>
      <c r="J24" s="139">
        <f>IF(ISBLANK($B24),"",INDEX('Výsledková listina'!PRINT_AREA,MATCH($B24,'Výsledková listina'!$E:$E,0),13))</f>
      </c>
      <c r="K24" s="239">
        <f>IF(ISBLANK($A24),"",SUM(I24:I26))</f>
      </c>
      <c r="L24" s="239">
        <f>IF(ISBLANK($A24),"",SUM(J24:J26))</f>
      </c>
      <c r="M24" s="262">
        <f>IF(ISBLANK($A24),"",RANK(L24,L:L,1))</f>
      </c>
      <c r="N24" s="247">
        <f>IF(ISBLANK($A24),"",SUM(F24,K24))</f>
      </c>
      <c r="O24" s="271">
        <f>IF(ISBLANK($A24),"",SUM(G24,L24))</f>
      </c>
      <c r="P24" s="262">
        <f>IF(N24="","",RANK(O24,O:O,1))</f>
      </c>
    </row>
    <row r="25" spans="1:16" ht="12.75" customHeight="1">
      <c r="A25" s="254"/>
      <c r="B25" s="149"/>
      <c r="C25" s="141">
        <f>IF(ISBLANK($B25),"",INDEX('Výsledková listina'!PRINT_AREA,MATCH($B25,'Výsledková listina'!$E:$E,0),2))</f>
      </c>
      <c r="D25" s="142">
        <f>IF(ISBLANK($B25),"",INDEX('Výsledková listina'!PRINT_AREA,MATCH($B25,'Výsledková listina'!$E:$E,0),8))</f>
      </c>
      <c r="E25" s="143">
        <f>IF(ISBLANK($B25),"",INDEX('Výsledková listina'!PRINT_AREA,MATCH($B25,'Výsledková listina'!$E:$E,0),9))</f>
      </c>
      <c r="F25" s="240"/>
      <c r="G25" s="240"/>
      <c r="H25" s="260"/>
      <c r="I25" s="142">
        <f>IF(ISBLANK($B25),"",INDEX('Výsledková listina'!PRINT_AREA,MATCH($B25,'Výsledková listina'!$E:$E,0),12))</f>
      </c>
      <c r="J25" s="143">
        <f>IF(ISBLANK($B25),"",INDEX('Výsledková listina'!PRINT_AREA,MATCH($B25,'Výsledková listina'!$E:$E,0),13))</f>
      </c>
      <c r="K25" s="240"/>
      <c r="L25" s="240"/>
      <c r="M25" s="260"/>
      <c r="N25" s="248"/>
      <c r="O25" s="272"/>
      <c r="P25" s="260"/>
    </row>
    <row r="26" spans="1:16" ht="13.5" customHeight="1" thickBot="1">
      <c r="A26" s="255"/>
      <c r="B26" s="150"/>
      <c r="C26" s="145">
        <f>IF(ISBLANK($B26),"",INDEX('Výsledková listina'!PRINT_AREA,MATCH($B26,'Výsledková listina'!$E:$E,0),2))</f>
      </c>
      <c r="D26" s="146">
        <f>IF(ISBLANK($B26),"",INDEX('Výsledková listina'!PRINT_AREA,MATCH($B26,'Výsledková listina'!$E:$E,0),8))</f>
      </c>
      <c r="E26" s="147">
        <f>IF(ISBLANK($B26),"",INDEX('Výsledková listina'!PRINT_AREA,MATCH($B26,'Výsledková listina'!$E:$E,0),9))</f>
      </c>
      <c r="F26" s="241"/>
      <c r="G26" s="241"/>
      <c r="H26" s="261"/>
      <c r="I26" s="146">
        <f>IF(ISBLANK($B26),"",INDEX('Výsledková listina'!PRINT_AREA,MATCH($B26,'Výsledková listina'!$E:$E,0),12))</f>
      </c>
      <c r="J26" s="147">
        <f>IF(ISBLANK($B26),"",INDEX('Výsledková listina'!PRINT_AREA,MATCH($B26,'Výsledková listina'!$E:$E,0),13))</f>
      </c>
      <c r="K26" s="241"/>
      <c r="L26" s="241"/>
      <c r="M26" s="263"/>
      <c r="N26" s="249"/>
      <c r="O26" s="273"/>
      <c r="P26" s="263"/>
    </row>
    <row r="27" spans="1:16" ht="12.75" customHeight="1">
      <c r="A27" s="256"/>
      <c r="B27" s="109"/>
      <c r="C27" s="107">
        <f>IF(ISBLANK($B27),"",INDEX('Výsledková listina'!PRINT_AREA,MATCH($B27,'Výsledková listina'!$E:$E,0),2))</f>
      </c>
      <c r="D27" s="110">
        <f>IF(ISBLANK($B27),"",INDEX('Výsledková listina'!PRINT_AREA,MATCH($B27,'Výsledková listina'!$E:$E,0),8))</f>
      </c>
      <c r="E27" s="111">
        <f>IF(ISBLANK($B27),"",INDEX('Výsledková listina'!PRINT_AREA,MATCH($B27,'Výsledková listina'!$E:$E,0),9))</f>
      </c>
      <c r="F27" s="239">
        <f>IF(ISBLANK($A27),"",SUM(D27:D29))</f>
      </c>
      <c r="G27" s="239">
        <f>IF(ISBLANK($A27),"",SUM(E27:E29))</f>
      </c>
      <c r="H27" s="242">
        <f>IF(ISBLANK($A27),"",RANK(G27,G:G,1))</f>
      </c>
      <c r="I27" s="110">
        <f>IF(ISBLANK($B27),"",INDEX('Výsledková listina'!PRINT_AREA,MATCH($B27,'Výsledková listina'!$E:$E,0),12))</f>
      </c>
      <c r="J27" s="111">
        <f>IF(ISBLANK($B27),"",INDEX('Výsledková listina'!PRINT_AREA,MATCH($B27,'Výsledková listina'!$E:$E,0),13))</f>
      </c>
      <c r="K27" s="239">
        <f>IF(ISBLANK($A27),"",SUM(I27:I29))</f>
      </c>
      <c r="L27" s="239">
        <f>IF(ISBLANK($A27),"",SUM(J27:J29))</f>
      </c>
      <c r="M27" s="230">
        <f>IF(ISBLANK($A27),"",RANK(L27,L:L,1))</f>
      </c>
      <c r="N27" s="244">
        <f>IF(ISBLANK($A27),"",SUM(F27,K27))</f>
      </c>
      <c r="O27" s="233">
        <f>IF(ISBLANK($A27),"",SUM(G27,L27))</f>
      </c>
      <c r="P27" s="230">
        <f>IF(N27="","",RANK(O27,O:O,1))</f>
      </c>
    </row>
    <row r="28" spans="1:16" ht="12.75" customHeight="1">
      <c r="A28" s="257"/>
      <c r="B28" s="115"/>
      <c r="C28" s="108">
        <f>IF(ISBLANK($B28),"",INDEX('Výsledková listina'!PRINT_AREA,MATCH($B28,'Výsledková listina'!$E:$E,0),2))</f>
      </c>
      <c r="D28" s="116">
        <f>IF(ISBLANK($B28),"",INDEX('Výsledková listina'!PRINT_AREA,MATCH($B28,'Výsledková listina'!$E:$E,0),8))</f>
      </c>
      <c r="E28" s="117">
        <f>IF(ISBLANK($B28),"",INDEX('Výsledková listina'!PRINT_AREA,MATCH($B28,'Výsledková listina'!$E:$E,0),9))</f>
      </c>
      <c r="F28" s="240"/>
      <c r="G28" s="240"/>
      <c r="H28" s="231"/>
      <c r="I28" s="116">
        <f>IF(ISBLANK($B28),"",INDEX('Výsledková listina'!PRINT_AREA,MATCH($B28,'Výsledková listina'!$E:$E,0),12))</f>
      </c>
      <c r="J28" s="117">
        <f>IF(ISBLANK($B28),"",INDEX('Výsledková listina'!PRINT_AREA,MATCH($B28,'Výsledková listina'!$E:$E,0),13))</f>
      </c>
      <c r="K28" s="240"/>
      <c r="L28" s="240"/>
      <c r="M28" s="231"/>
      <c r="N28" s="245"/>
      <c r="O28" s="234"/>
      <c r="P28" s="231"/>
    </row>
    <row r="29" spans="1:16" ht="13.5" customHeight="1" thickBot="1">
      <c r="A29" s="258"/>
      <c r="B29" s="112"/>
      <c r="C29" s="106">
        <f>IF(ISBLANK($B29),"",INDEX('Výsledková listina'!PRINT_AREA,MATCH($B29,'Výsledková listina'!$E:$E,0),2))</f>
      </c>
      <c r="D29" s="113">
        <f>IF(ISBLANK($B29),"",INDEX('Výsledková listina'!PRINT_AREA,MATCH($B29,'Výsledková listina'!$E:$E,0),8))</f>
      </c>
      <c r="E29" s="114">
        <f>IF(ISBLANK($B29),"",INDEX('Výsledková listina'!PRINT_AREA,MATCH($B29,'Výsledková listina'!$E:$E,0),9))</f>
      </c>
      <c r="F29" s="241"/>
      <c r="G29" s="241"/>
      <c r="H29" s="243"/>
      <c r="I29" s="113">
        <f>IF(ISBLANK($B29),"",INDEX('Výsledková listina'!PRINT_AREA,MATCH($B29,'Výsledková listina'!$E:$E,0),12))</f>
      </c>
      <c r="J29" s="114">
        <f>IF(ISBLANK($B29),"",INDEX('Výsledková listina'!PRINT_AREA,MATCH($B29,'Výsledková listina'!$E:$E,0),13))</f>
      </c>
      <c r="K29" s="241"/>
      <c r="L29" s="241"/>
      <c r="M29" s="232"/>
      <c r="N29" s="246"/>
      <c r="O29" s="235"/>
      <c r="P29" s="232"/>
    </row>
    <row r="30" spans="1:16" ht="12.75" customHeight="1">
      <c r="A30" s="256"/>
      <c r="B30" s="109"/>
      <c r="C30" s="107">
        <f>IF(ISBLANK($B30),"",INDEX('Výsledková listina'!PRINT_AREA,MATCH($B30,'Výsledková listina'!$E:$E,0),2))</f>
      </c>
      <c r="D30" s="110">
        <f>IF(ISBLANK($B30),"",INDEX('Výsledková listina'!PRINT_AREA,MATCH($B30,'Výsledková listina'!$E:$E,0),8))</f>
      </c>
      <c r="E30" s="111">
        <f>IF(ISBLANK($B30),"",INDEX('Výsledková listina'!PRINT_AREA,MATCH($B30,'Výsledková listina'!$E:$E,0),9))</f>
      </c>
      <c r="F30" s="239">
        <f>IF(ISBLANK($A30),"",SUM(D30:D32))</f>
      </c>
      <c r="G30" s="239">
        <f>IF(ISBLANK($A30),"",SUM(E30:E32))</f>
      </c>
      <c r="H30" s="242">
        <f>IF(ISBLANK($A30),"",RANK(G30,G:G,1))</f>
      </c>
      <c r="I30" s="110">
        <f>IF(ISBLANK($B30),"",INDEX('Výsledková listina'!PRINT_AREA,MATCH($B30,'Výsledková listina'!$E:$E,0),12))</f>
      </c>
      <c r="J30" s="111">
        <f>IF(ISBLANK($B30),"",INDEX('Výsledková listina'!PRINT_AREA,MATCH($B30,'Výsledková listina'!$E:$E,0),13))</f>
      </c>
      <c r="K30" s="239">
        <f>IF(ISBLANK($A30),"",SUM(I30:I32))</f>
      </c>
      <c r="L30" s="239">
        <f>IF(ISBLANK($A30),"",SUM(J30:J32))</f>
      </c>
      <c r="M30" s="230">
        <f>IF(ISBLANK($A30),"",RANK(L30,L:L,1))</f>
      </c>
      <c r="N30" s="244">
        <f>IF(ISBLANK($A30),"",SUM(F30,K30))</f>
      </c>
      <c r="O30" s="233">
        <f>IF(ISBLANK($A30),"",SUM(G30,L30))</f>
      </c>
      <c r="P30" s="230">
        <f>IF(N30="","",RANK(O30,O:O,1))</f>
      </c>
    </row>
    <row r="31" spans="1:16" ht="12.75" customHeight="1">
      <c r="A31" s="257"/>
      <c r="B31" s="115"/>
      <c r="C31" s="108">
        <f>IF(ISBLANK($B31),"",INDEX('Výsledková listina'!PRINT_AREA,MATCH($B31,'Výsledková listina'!$E:$E,0),2))</f>
      </c>
      <c r="D31" s="116">
        <f>IF(ISBLANK($B31),"",INDEX('Výsledková listina'!PRINT_AREA,MATCH($B31,'Výsledková listina'!$E:$E,0),8))</f>
      </c>
      <c r="E31" s="117">
        <f>IF(ISBLANK($B31),"",INDEX('Výsledková listina'!PRINT_AREA,MATCH($B31,'Výsledková listina'!$E:$E,0),9))</f>
      </c>
      <c r="F31" s="240"/>
      <c r="G31" s="240"/>
      <c r="H31" s="231"/>
      <c r="I31" s="116">
        <f>IF(ISBLANK($B31),"",INDEX('Výsledková listina'!PRINT_AREA,MATCH($B31,'Výsledková listina'!$E:$E,0),12))</f>
      </c>
      <c r="J31" s="117">
        <f>IF(ISBLANK($B31),"",INDEX('Výsledková listina'!PRINT_AREA,MATCH($B31,'Výsledková listina'!$E:$E,0),13))</f>
      </c>
      <c r="K31" s="240"/>
      <c r="L31" s="240"/>
      <c r="M31" s="231"/>
      <c r="N31" s="245"/>
      <c r="O31" s="234"/>
      <c r="P31" s="231"/>
    </row>
    <row r="32" spans="1:16" ht="13.5" customHeight="1" thickBot="1">
      <c r="A32" s="258"/>
      <c r="B32" s="112"/>
      <c r="C32" s="106">
        <f>IF(ISBLANK($B32),"",INDEX('Výsledková listina'!PRINT_AREA,MATCH($B32,'Výsledková listina'!$E:$E,0),2))</f>
      </c>
      <c r="D32" s="113">
        <f>IF(ISBLANK($B32),"",INDEX('Výsledková listina'!PRINT_AREA,MATCH($B32,'Výsledková listina'!$E:$E,0),8))</f>
      </c>
      <c r="E32" s="114">
        <f>IF(ISBLANK($B32),"",INDEX('Výsledková listina'!PRINT_AREA,MATCH($B32,'Výsledková listina'!$E:$E,0),9))</f>
      </c>
      <c r="F32" s="241"/>
      <c r="G32" s="241"/>
      <c r="H32" s="243"/>
      <c r="I32" s="113">
        <f>IF(ISBLANK($B32),"",INDEX('Výsledková listina'!PRINT_AREA,MATCH($B32,'Výsledková listina'!$E:$E,0),12))</f>
      </c>
      <c r="J32" s="114">
        <f>IF(ISBLANK($B32),"",INDEX('Výsledková listina'!PRINT_AREA,MATCH($B32,'Výsledková listina'!$E:$E,0),13))</f>
      </c>
      <c r="K32" s="241"/>
      <c r="L32" s="241"/>
      <c r="M32" s="232"/>
      <c r="N32" s="246"/>
      <c r="O32" s="235"/>
      <c r="P32" s="232"/>
    </row>
    <row r="33" spans="1:16" ht="12.75" customHeight="1">
      <c r="A33" s="236"/>
      <c r="B33" s="109"/>
      <c r="C33" s="107">
        <f>IF(ISBLANK($B33),"",INDEX('Výsledková listina'!PRINT_AREA,MATCH($B33,'Výsledková listina'!$E:$E,0),2))</f>
      </c>
      <c r="D33" s="110">
        <f>IF(ISBLANK($B33),"",INDEX('Výsledková listina'!PRINT_AREA,MATCH($B33,'Výsledková listina'!$E:$E,0),8))</f>
      </c>
      <c r="E33" s="111">
        <f>IF(ISBLANK($B33),"",INDEX('Výsledková listina'!PRINT_AREA,MATCH($B33,'Výsledková listina'!$E:$E,0),9))</f>
      </c>
      <c r="F33" s="239">
        <f>IF(ISBLANK($A33),"",SUM(D33:D35))</f>
      </c>
      <c r="G33" s="239">
        <f>IF(ISBLANK($A33),"",SUM(E33:E35))</f>
      </c>
      <c r="H33" s="242">
        <f>IF(ISBLANK($A33),"",RANK(G33,G:G,1))</f>
      </c>
      <c r="I33" s="110">
        <f>IF(ISBLANK($B33),"",INDEX('Výsledková listina'!PRINT_AREA,MATCH($B33,'Výsledková listina'!$E:$E,0),12))</f>
      </c>
      <c r="J33" s="111">
        <f>IF(ISBLANK($B33),"",INDEX('Výsledková listina'!PRINT_AREA,MATCH($B33,'Výsledková listina'!$E:$E,0),13))</f>
      </c>
      <c r="K33" s="239">
        <f>IF(ISBLANK($A33),"",SUM(I33:I35))</f>
      </c>
      <c r="L33" s="239">
        <f>IF(ISBLANK($A33),"",SUM(J33:J35))</f>
      </c>
      <c r="M33" s="230">
        <f>IF(ISBLANK($A33),"",RANK(L33,L:L,1))</f>
      </c>
      <c r="N33" s="244">
        <f>IF(ISBLANK($A33),"",SUM(F33,K33))</f>
      </c>
      <c r="O33" s="233">
        <f>IF(ISBLANK($A33),"",SUM(G33,L33))</f>
      </c>
      <c r="P33" s="230">
        <f>IF(N33="","",RANK(O33,O:O,1))</f>
      </c>
    </row>
    <row r="34" spans="1:16" ht="12.75" customHeight="1">
      <c r="A34" s="237"/>
      <c r="B34" s="115"/>
      <c r="C34" s="108">
        <f>IF(ISBLANK($B34),"",INDEX('Výsledková listina'!PRINT_AREA,MATCH($B34,'Výsledková listina'!$E:$E,0),2))</f>
      </c>
      <c r="D34" s="116">
        <f>IF(ISBLANK($B34),"",INDEX('Výsledková listina'!PRINT_AREA,MATCH($B34,'Výsledková listina'!$E:$E,0),8))</f>
      </c>
      <c r="E34" s="117">
        <f>IF(ISBLANK($B34),"",INDEX('Výsledková listina'!PRINT_AREA,MATCH($B34,'Výsledková listina'!$E:$E,0),9))</f>
      </c>
      <c r="F34" s="240"/>
      <c r="G34" s="240"/>
      <c r="H34" s="231"/>
      <c r="I34" s="116">
        <f>IF(ISBLANK($B34),"",INDEX('Výsledková listina'!PRINT_AREA,MATCH($B34,'Výsledková listina'!$E:$E,0),12))</f>
      </c>
      <c r="J34" s="117">
        <f>IF(ISBLANK($B34),"",INDEX('Výsledková listina'!PRINT_AREA,MATCH($B34,'Výsledková listina'!$E:$E,0),13))</f>
      </c>
      <c r="K34" s="240"/>
      <c r="L34" s="240"/>
      <c r="M34" s="231"/>
      <c r="N34" s="245"/>
      <c r="O34" s="234"/>
      <c r="P34" s="231"/>
    </row>
    <row r="35" spans="1:16" ht="13.5" customHeight="1" thickBot="1">
      <c r="A35" s="238"/>
      <c r="B35" s="112"/>
      <c r="C35" s="106">
        <f>IF(ISBLANK($B35),"",INDEX('Výsledková listina'!PRINT_AREA,MATCH($B35,'Výsledková listina'!$E:$E,0),2))</f>
      </c>
      <c r="D35" s="113">
        <f>IF(ISBLANK($B35),"",INDEX('Výsledková listina'!PRINT_AREA,MATCH($B35,'Výsledková listina'!$E:$E,0),8))</f>
      </c>
      <c r="E35" s="114">
        <f>IF(ISBLANK($B35),"",INDEX('Výsledková listina'!PRINT_AREA,MATCH($B35,'Výsledková listina'!$E:$E,0),9))</f>
      </c>
      <c r="F35" s="241"/>
      <c r="G35" s="241"/>
      <c r="H35" s="243"/>
      <c r="I35" s="113">
        <f>IF(ISBLANK($B35),"",INDEX('Výsledková listina'!PRINT_AREA,MATCH($B35,'Výsledková listina'!$E:$E,0),12))</f>
      </c>
      <c r="J35" s="114">
        <f>IF(ISBLANK($B35),"",INDEX('Výsledková listina'!PRINT_AREA,MATCH($B35,'Výsledková listina'!$E:$E,0),13))</f>
      </c>
      <c r="K35" s="241"/>
      <c r="L35" s="241"/>
      <c r="M35" s="232"/>
      <c r="N35" s="246"/>
      <c r="O35" s="235"/>
      <c r="P35" s="232"/>
    </row>
    <row r="36" spans="1:16" ht="12.75" customHeight="1">
      <c r="A36" s="236"/>
      <c r="B36" s="109"/>
      <c r="C36" s="107">
        <f>IF(ISBLANK($B36),"",INDEX('Výsledková listina'!PRINT_AREA,MATCH($B36,'Výsledková listina'!$E:$E,0),2))</f>
      </c>
      <c r="D36" s="110">
        <f>IF(ISBLANK($B36),"",INDEX('Výsledková listina'!PRINT_AREA,MATCH($B36,'Výsledková listina'!$E:$E,0),8))</f>
      </c>
      <c r="E36" s="111">
        <f>IF(ISBLANK($B36),"",INDEX('Výsledková listina'!PRINT_AREA,MATCH($B36,'Výsledková listina'!$E:$E,0),9))</f>
      </c>
      <c r="F36" s="239">
        <f>IF(ISBLANK($A36),"",SUM(D36:D38))</f>
      </c>
      <c r="G36" s="239">
        <f>IF(ISBLANK($A36),"",SUM(E36:E38))</f>
      </c>
      <c r="H36" s="242">
        <f>IF(ISBLANK($A36),"",RANK(G36,G:G,1))</f>
      </c>
      <c r="I36" s="110">
        <f>IF(ISBLANK($B36),"",INDEX('Výsledková listina'!PRINT_AREA,MATCH($B36,'Výsledková listina'!$E:$E,0),12))</f>
      </c>
      <c r="J36" s="111">
        <f>IF(ISBLANK($B36),"",INDEX('Výsledková listina'!PRINT_AREA,MATCH($B36,'Výsledková listina'!$E:$E,0),13))</f>
      </c>
      <c r="K36" s="239">
        <f>IF(ISBLANK($A36),"",SUM(I36:I38))</f>
      </c>
      <c r="L36" s="239">
        <f>IF(ISBLANK($A36),"",SUM(J36:J38))</f>
      </c>
      <c r="M36" s="230">
        <f>IF(ISBLANK($A36),"",RANK(L36,L:L,1))</f>
      </c>
      <c r="N36" s="244">
        <f>IF(ISBLANK($A36),"",SUM(F36,K36))</f>
      </c>
      <c r="O36" s="233">
        <f>IF(ISBLANK($A36),"",SUM(G36,L36))</f>
      </c>
      <c r="P36" s="230">
        <f>IF(N36="","",RANK(O36,O:O,1))</f>
      </c>
    </row>
    <row r="37" spans="1:16" ht="12.75" customHeight="1">
      <c r="A37" s="237"/>
      <c r="B37" s="115"/>
      <c r="C37" s="108">
        <f>IF(ISBLANK($B37),"",INDEX('Výsledková listina'!PRINT_AREA,MATCH($B37,'Výsledková listina'!$E:$E,0),2))</f>
      </c>
      <c r="D37" s="116">
        <f>IF(ISBLANK($B37),"",INDEX('Výsledková listina'!PRINT_AREA,MATCH($B37,'Výsledková listina'!$E:$E,0),8))</f>
      </c>
      <c r="E37" s="117">
        <f>IF(ISBLANK($B37),"",INDEX('Výsledková listina'!PRINT_AREA,MATCH($B37,'Výsledková listina'!$E:$E,0),9))</f>
      </c>
      <c r="F37" s="240"/>
      <c r="G37" s="240"/>
      <c r="H37" s="231"/>
      <c r="I37" s="116">
        <f>IF(ISBLANK($B37),"",INDEX('Výsledková listina'!PRINT_AREA,MATCH($B37,'Výsledková listina'!$E:$E,0),12))</f>
      </c>
      <c r="J37" s="117">
        <f>IF(ISBLANK($B37),"",INDEX('Výsledková listina'!PRINT_AREA,MATCH($B37,'Výsledková listina'!$E:$E,0),13))</f>
      </c>
      <c r="K37" s="240"/>
      <c r="L37" s="240"/>
      <c r="M37" s="231"/>
      <c r="N37" s="245"/>
      <c r="O37" s="234"/>
      <c r="P37" s="231"/>
    </row>
    <row r="38" spans="1:16" ht="13.5" customHeight="1" thickBot="1">
      <c r="A38" s="238"/>
      <c r="B38" s="112"/>
      <c r="C38" s="106">
        <f>IF(ISBLANK($B38),"",INDEX('Výsledková listina'!PRINT_AREA,MATCH($B38,'Výsledková listina'!$E:$E,0),2))</f>
      </c>
      <c r="D38" s="113">
        <f>IF(ISBLANK($B38),"",INDEX('Výsledková listina'!PRINT_AREA,MATCH($B38,'Výsledková listina'!$E:$E,0),8))</f>
      </c>
      <c r="E38" s="114">
        <f>IF(ISBLANK($B38),"",INDEX('Výsledková listina'!PRINT_AREA,MATCH($B38,'Výsledková listina'!$E:$E,0),9))</f>
      </c>
      <c r="F38" s="241"/>
      <c r="G38" s="241"/>
      <c r="H38" s="243"/>
      <c r="I38" s="113">
        <f>IF(ISBLANK($B38),"",INDEX('Výsledková listina'!PRINT_AREA,MATCH($B38,'Výsledková listina'!$E:$E,0),12))</f>
      </c>
      <c r="J38" s="114">
        <f>IF(ISBLANK($B38),"",INDEX('Výsledková listina'!PRINT_AREA,MATCH($B38,'Výsledková listina'!$E:$E,0),13))</f>
      </c>
      <c r="K38" s="241"/>
      <c r="L38" s="241"/>
      <c r="M38" s="232"/>
      <c r="N38" s="246"/>
      <c r="O38" s="235"/>
      <c r="P38" s="232"/>
    </row>
    <row r="39" spans="1:16" ht="12.75" customHeight="1">
      <c r="A39" s="236"/>
      <c r="B39" s="109"/>
      <c r="C39" s="107">
        <f>IF(ISBLANK($B39),"",INDEX('Výsledková listina'!PRINT_AREA,MATCH($B39,'Výsledková listina'!$E:$E,0),2))</f>
      </c>
      <c r="D39" s="110">
        <f>IF(ISBLANK($B39),"",INDEX('Výsledková listina'!PRINT_AREA,MATCH($B39,'Výsledková listina'!$E:$E,0),8))</f>
      </c>
      <c r="E39" s="111">
        <f>IF(ISBLANK($B39),"",INDEX('Výsledková listina'!PRINT_AREA,MATCH($B39,'Výsledková listina'!$E:$E,0),9))</f>
      </c>
      <c r="F39" s="239">
        <f>IF(ISBLANK($A39),"",SUM(D39:D41))</f>
      </c>
      <c r="G39" s="239">
        <f>IF(ISBLANK($A39),"",SUM(E39:E41))</f>
      </c>
      <c r="H39" s="242">
        <f>IF(ISBLANK($A39),"",RANK(G39,G:G,1))</f>
      </c>
      <c r="I39" s="110">
        <f>IF(ISBLANK($B39),"",INDEX('Výsledková listina'!PRINT_AREA,MATCH($B39,'Výsledková listina'!$E:$E,0),12))</f>
      </c>
      <c r="J39" s="111">
        <f>IF(ISBLANK($B39),"",INDEX('Výsledková listina'!PRINT_AREA,MATCH($B39,'Výsledková listina'!$E:$E,0),13))</f>
      </c>
      <c r="K39" s="239">
        <f>IF(ISBLANK($A39),"",SUM(I39:I41))</f>
      </c>
      <c r="L39" s="239">
        <f>IF(ISBLANK($A39),"",SUM(J39:J41))</f>
      </c>
      <c r="M39" s="230">
        <f>IF(ISBLANK($A39),"",RANK(L39,L:L,1))</f>
      </c>
      <c r="N39" s="244">
        <f>IF(ISBLANK($A39),"",SUM(F39,K39))</f>
      </c>
      <c r="O39" s="233">
        <f>IF(ISBLANK($A39),"",SUM(G39,L39))</f>
      </c>
      <c r="P39" s="230">
        <f>IF(N39="","",RANK(O39,O:O,1))</f>
      </c>
    </row>
    <row r="40" spans="1:16" ht="12.75" customHeight="1">
      <c r="A40" s="237"/>
      <c r="B40" s="115"/>
      <c r="C40" s="108">
        <f>IF(ISBLANK($B40),"",INDEX('Výsledková listina'!PRINT_AREA,MATCH($B40,'Výsledková listina'!$E:$E,0),2))</f>
      </c>
      <c r="D40" s="116">
        <f>IF(ISBLANK($B40),"",INDEX('Výsledková listina'!PRINT_AREA,MATCH($B40,'Výsledková listina'!$E:$E,0),8))</f>
      </c>
      <c r="E40" s="117">
        <f>IF(ISBLANK($B40),"",INDEX('Výsledková listina'!PRINT_AREA,MATCH($B40,'Výsledková listina'!$E:$E,0),9))</f>
      </c>
      <c r="F40" s="240"/>
      <c r="G40" s="240"/>
      <c r="H40" s="231"/>
      <c r="I40" s="116">
        <f>IF(ISBLANK($B40),"",INDEX('Výsledková listina'!PRINT_AREA,MATCH($B40,'Výsledková listina'!$E:$E,0),12))</f>
      </c>
      <c r="J40" s="117">
        <f>IF(ISBLANK($B40),"",INDEX('Výsledková listina'!PRINT_AREA,MATCH($B40,'Výsledková listina'!$E:$E,0),13))</f>
      </c>
      <c r="K40" s="240"/>
      <c r="L40" s="240"/>
      <c r="M40" s="231"/>
      <c r="N40" s="245"/>
      <c r="O40" s="234"/>
      <c r="P40" s="231"/>
    </row>
    <row r="41" spans="1:16" ht="13.5" customHeight="1" thickBot="1">
      <c r="A41" s="238"/>
      <c r="B41" s="112"/>
      <c r="C41" s="106">
        <f>IF(ISBLANK($B41),"",INDEX('Výsledková listina'!PRINT_AREA,MATCH($B41,'Výsledková listina'!$E:$E,0),2))</f>
      </c>
      <c r="D41" s="113">
        <f>IF(ISBLANK($B41),"",INDEX('Výsledková listina'!PRINT_AREA,MATCH($B41,'Výsledková listina'!$E:$E,0),8))</f>
      </c>
      <c r="E41" s="114">
        <f>IF(ISBLANK($B41),"",INDEX('Výsledková listina'!PRINT_AREA,MATCH($B41,'Výsledková listina'!$E:$E,0),9))</f>
      </c>
      <c r="F41" s="241"/>
      <c r="G41" s="241"/>
      <c r="H41" s="243"/>
      <c r="I41" s="113">
        <f>IF(ISBLANK($B41),"",INDEX('Výsledková listina'!PRINT_AREA,MATCH($B41,'Výsledková listina'!$E:$E,0),12))</f>
      </c>
      <c r="J41" s="114">
        <f>IF(ISBLANK($B41),"",INDEX('Výsledková listina'!PRINT_AREA,MATCH($B41,'Výsledková listina'!$E:$E,0),13))</f>
      </c>
      <c r="K41" s="241"/>
      <c r="L41" s="241"/>
      <c r="M41" s="232"/>
      <c r="N41" s="246"/>
      <c r="O41" s="235"/>
      <c r="P41" s="232"/>
    </row>
    <row r="42" spans="1:16" ht="12.75" customHeight="1">
      <c r="A42" s="236"/>
      <c r="B42" s="109"/>
      <c r="C42" s="107">
        <f>IF(ISBLANK($B42),"",INDEX('Výsledková listina'!PRINT_AREA,MATCH($B42,'Výsledková listina'!$E:$E,0),2))</f>
      </c>
      <c r="D42" s="110">
        <f>IF(ISBLANK($B42),"",INDEX('Výsledková listina'!PRINT_AREA,MATCH($B42,'Výsledková listina'!$E:$E,0),8))</f>
      </c>
      <c r="E42" s="111">
        <f>IF(ISBLANK($B42),"",INDEX('Výsledková listina'!PRINT_AREA,MATCH($B42,'Výsledková listina'!$E:$E,0),9))</f>
      </c>
      <c r="F42" s="239">
        <f>IF(ISBLANK($A42),"",SUM(D42:D44))</f>
      </c>
      <c r="G42" s="239">
        <f>IF(ISBLANK($A42),"",SUM(E42:E44))</f>
      </c>
      <c r="H42" s="242">
        <f>IF(ISBLANK($A42),"",RANK(G42,G:G,1))</f>
      </c>
      <c r="I42" s="110">
        <f>IF(ISBLANK($B42),"",INDEX('Výsledková listina'!PRINT_AREA,MATCH($B42,'Výsledková listina'!$E:$E,0),12))</f>
      </c>
      <c r="J42" s="111">
        <f>IF(ISBLANK($B42),"",INDEX('Výsledková listina'!PRINT_AREA,MATCH($B42,'Výsledková listina'!$E:$E,0),13))</f>
      </c>
      <c r="K42" s="239">
        <f>IF(ISBLANK($A42),"",SUM(I42:I44))</f>
      </c>
      <c r="L42" s="239">
        <f>IF(ISBLANK($A42),"",SUM(J42:J44))</f>
      </c>
      <c r="M42" s="230">
        <f>IF(ISBLANK($A42),"",RANK(L42,L:L,1))</f>
      </c>
      <c r="N42" s="244">
        <f>IF(ISBLANK($A42),"",SUM(F42,K42))</f>
      </c>
      <c r="O42" s="233">
        <f>IF(ISBLANK($A42),"",SUM(G42,L42))</f>
      </c>
      <c r="P42" s="230">
        <f>IF(N42="","",RANK(O42,O:O,1))</f>
      </c>
    </row>
    <row r="43" spans="1:16" ht="12.75" customHeight="1">
      <c r="A43" s="237"/>
      <c r="B43" s="115"/>
      <c r="C43" s="108">
        <f>IF(ISBLANK($B43),"",INDEX('Výsledková listina'!PRINT_AREA,MATCH($B43,'Výsledková listina'!$E:$E,0),2))</f>
      </c>
      <c r="D43" s="116">
        <f>IF(ISBLANK($B43),"",INDEX('Výsledková listina'!PRINT_AREA,MATCH($B43,'Výsledková listina'!$E:$E,0),8))</f>
      </c>
      <c r="E43" s="117">
        <f>IF(ISBLANK($B43),"",INDEX('Výsledková listina'!PRINT_AREA,MATCH($B43,'Výsledková listina'!$E:$E,0),9))</f>
      </c>
      <c r="F43" s="240"/>
      <c r="G43" s="240"/>
      <c r="H43" s="231"/>
      <c r="I43" s="116">
        <f>IF(ISBLANK($B43),"",INDEX('Výsledková listina'!PRINT_AREA,MATCH($B43,'Výsledková listina'!$E:$E,0),12))</f>
      </c>
      <c r="J43" s="117">
        <f>IF(ISBLANK($B43),"",INDEX('Výsledková listina'!PRINT_AREA,MATCH($B43,'Výsledková listina'!$E:$E,0),13))</f>
      </c>
      <c r="K43" s="240"/>
      <c r="L43" s="240"/>
      <c r="M43" s="231"/>
      <c r="N43" s="245"/>
      <c r="O43" s="234"/>
      <c r="P43" s="231"/>
    </row>
    <row r="44" spans="1:16" ht="13.5" customHeight="1" thickBot="1">
      <c r="A44" s="238"/>
      <c r="B44" s="112"/>
      <c r="C44" s="106">
        <f>IF(ISBLANK($B44),"",INDEX('Výsledková listina'!PRINT_AREA,MATCH($B44,'Výsledková listina'!$E:$E,0),2))</f>
      </c>
      <c r="D44" s="113">
        <f>IF(ISBLANK($B44),"",INDEX('Výsledková listina'!PRINT_AREA,MATCH($B44,'Výsledková listina'!$E:$E,0),8))</f>
      </c>
      <c r="E44" s="114">
        <f>IF(ISBLANK($B44),"",INDEX('Výsledková listina'!PRINT_AREA,MATCH($B44,'Výsledková listina'!$E:$E,0),9))</f>
      </c>
      <c r="F44" s="241"/>
      <c r="G44" s="241"/>
      <c r="H44" s="243"/>
      <c r="I44" s="113">
        <f>IF(ISBLANK($B44),"",INDEX('Výsledková listina'!PRINT_AREA,MATCH($B44,'Výsledková listina'!$E:$E,0),12))</f>
      </c>
      <c r="J44" s="114">
        <f>IF(ISBLANK($B44),"",INDEX('Výsledková listina'!PRINT_AREA,MATCH($B44,'Výsledková listina'!$E:$E,0),13))</f>
      </c>
      <c r="K44" s="241"/>
      <c r="L44" s="241"/>
      <c r="M44" s="232"/>
      <c r="N44" s="246"/>
      <c r="O44" s="235"/>
      <c r="P44" s="232"/>
    </row>
    <row r="45" spans="1:16" ht="12.75" customHeight="1">
      <c r="A45" s="236"/>
      <c r="B45" s="109"/>
      <c r="C45" s="107">
        <f>IF(ISBLANK($B45),"",INDEX('Výsledková listina'!PRINT_AREA,MATCH($B45,'Výsledková listina'!$E:$E,0),2))</f>
      </c>
      <c r="D45" s="110">
        <f>IF(ISBLANK($B45),"",INDEX('Výsledková listina'!PRINT_AREA,MATCH($B45,'Výsledková listina'!$E:$E,0),8))</f>
      </c>
      <c r="E45" s="111">
        <f>IF(ISBLANK($B45),"",INDEX('Výsledková listina'!PRINT_AREA,MATCH($B45,'Výsledková listina'!$E:$E,0),9))</f>
      </c>
      <c r="F45" s="239">
        <f>IF(ISBLANK($A45),"",SUM(D45:D47))</f>
      </c>
      <c r="G45" s="239">
        <f>IF(ISBLANK($A45),"",SUM(E45:E47))</f>
      </c>
      <c r="H45" s="242">
        <f>IF(ISBLANK($A45),"",RANK(G45,G:G,1))</f>
      </c>
      <c r="I45" s="110">
        <f>IF(ISBLANK($B45),"",INDEX('Výsledková listina'!PRINT_AREA,MATCH($B45,'Výsledková listina'!$E:$E,0),12))</f>
      </c>
      <c r="J45" s="111">
        <f>IF(ISBLANK($B45),"",INDEX('Výsledková listina'!PRINT_AREA,MATCH($B45,'Výsledková listina'!$E:$E,0),13))</f>
      </c>
      <c r="K45" s="239">
        <f>IF(ISBLANK($A45),"",SUM(I45:I47))</f>
      </c>
      <c r="L45" s="239">
        <f>IF(ISBLANK($A45),"",SUM(J45:J47))</f>
      </c>
      <c r="M45" s="230">
        <f>IF(ISBLANK($A45),"",RANK(L45,L:L,1))</f>
      </c>
      <c r="N45" s="244">
        <f>IF(ISBLANK($A45),"",SUM(F45,K45))</f>
      </c>
      <c r="O45" s="233">
        <f>IF(ISBLANK($A45),"",SUM(G45,L45))</f>
      </c>
      <c r="P45" s="230">
        <f>IF(N45="","",RANK(O45,O:O,1))</f>
      </c>
    </row>
    <row r="46" spans="1:16" ht="12.75" customHeight="1">
      <c r="A46" s="237"/>
      <c r="B46" s="115"/>
      <c r="C46" s="108">
        <f>IF(ISBLANK($B46),"",INDEX('Výsledková listina'!PRINT_AREA,MATCH($B46,'Výsledková listina'!$E:$E,0),2))</f>
      </c>
      <c r="D46" s="116">
        <f>IF(ISBLANK($B46),"",INDEX('Výsledková listina'!PRINT_AREA,MATCH($B46,'Výsledková listina'!$E:$E,0),8))</f>
      </c>
      <c r="E46" s="117">
        <f>IF(ISBLANK($B46),"",INDEX('Výsledková listina'!PRINT_AREA,MATCH($B46,'Výsledková listina'!$E:$E,0),9))</f>
      </c>
      <c r="F46" s="240"/>
      <c r="G46" s="240"/>
      <c r="H46" s="231"/>
      <c r="I46" s="116">
        <f>IF(ISBLANK($B46),"",INDEX('Výsledková listina'!PRINT_AREA,MATCH($B46,'Výsledková listina'!$E:$E,0),12))</f>
      </c>
      <c r="J46" s="117">
        <f>IF(ISBLANK($B46),"",INDEX('Výsledková listina'!PRINT_AREA,MATCH($B46,'Výsledková listina'!$E:$E,0),13))</f>
      </c>
      <c r="K46" s="240"/>
      <c r="L46" s="240"/>
      <c r="M46" s="231"/>
      <c r="N46" s="245"/>
      <c r="O46" s="234"/>
      <c r="P46" s="231"/>
    </row>
    <row r="47" spans="1:16" ht="13.5" customHeight="1" thickBot="1">
      <c r="A47" s="238"/>
      <c r="B47" s="112"/>
      <c r="C47" s="106">
        <f>IF(ISBLANK($B47),"",INDEX('Výsledková listina'!PRINT_AREA,MATCH($B47,'Výsledková listina'!$E:$E,0),2))</f>
      </c>
      <c r="D47" s="113">
        <f>IF(ISBLANK($B47),"",INDEX('Výsledková listina'!PRINT_AREA,MATCH($B47,'Výsledková listina'!$E:$E,0),8))</f>
      </c>
      <c r="E47" s="114">
        <f>IF(ISBLANK($B47),"",INDEX('Výsledková listina'!PRINT_AREA,MATCH($B47,'Výsledková listina'!$E:$E,0),9))</f>
      </c>
      <c r="F47" s="241"/>
      <c r="G47" s="241"/>
      <c r="H47" s="243"/>
      <c r="I47" s="113">
        <f>IF(ISBLANK($B47),"",INDEX('Výsledková listina'!PRINT_AREA,MATCH($B47,'Výsledková listina'!$E:$E,0),12))</f>
      </c>
      <c r="J47" s="114">
        <f>IF(ISBLANK($B47),"",INDEX('Výsledková listina'!PRINT_AREA,MATCH($B47,'Výsledková listina'!$E:$E,0),13))</f>
      </c>
      <c r="K47" s="241"/>
      <c r="L47" s="241"/>
      <c r="M47" s="232"/>
      <c r="N47" s="246"/>
      <c r="O47" s="235"/>
      <c r="P47" s="232"/>
    </row>
    <row r="48" spans="1:16" ht="12.75" customHeight="1">
      <c r="A48" s="236"/>
      <c r="B48" s="109"/>
      <c r="C48" s="107">
        <f>IF(ISBLANK($B48),"",INDEX('Výsledková listina'!PRINT_AREA,MATCH($B48,'Výsledková listina'!$E:$E,0),2))</f>
      </c>
      <c r="D48" s="110">
        <f>IF(ISBLANK($B48),"",INDEX('Výsledková listina'!PRINT_AREA,MATCH($B48,'Výsledková listina'!$E:$E,0),8))</f>
      </c>
      <c r="E48" s="111">
        <f>IF(ISBLANK($B48),"",INDEX('Výsledková listina'!PRINT_AREA,MATCH($B48,'Výsledková listina'!$E:$E,0),9))</f>
      </c>
      <c r="F48" s="239">
        <f>IF(ISBLANK($A48),"",SUM(D48:D50))</f>
      </c>
      <c r="G48" s="239">
        <f>IF(ISBLANK($A48),"",SUM(E48:E50))</f>
      </c>
      <c r="H48" s="242">
        <f>IF(ISBLANK($A48),"",RANK(G48,G:G,1))</f>
      </c>
      <c r="I48" s="110">
        <f>IF(ISBLANK($B48),"",INDEX('Výsledková listina'!PRINT_AREA,MATCH($B48,'Výsledková listina'!$E:$E,0),12))</f>
      </c>
      <c r="J48" s="111">
        <f>IF(ISBLANK($B48),"",INDEX('Výsledková listina'!PRINT_AREA,MATCH($B48,'Výsledková listina'!$E:$E,0),13))</f>
      </c>
      <c r="K48" s="239">
        <f>IF(ISBLANK($A48),"",SUM(I48:I50))</f>
      </c>
      <c r="L48" s="239">
        <f>IF(ISBLANK($A48),"",SUM(J48:J50))</f>
      </c>
      <c r="M48" s="230">
        <f>IF(ISBLANK($A48),"",RANK(L48,L:L,1))</f>
      </c>
      <c r="N48" s="244">
        <f>IF(ISBLANK($A48),"",SUM(F48,K48))</f>
      </c>
      <c r="O48" s="233">
        <f>IF(ISBLANK($A48),"",SUM(G48,L48))</f>
      </c>
      <c r="P48" s="230">
        <f>IF(N48="","",RANK(O48,O:O,1))</f>
      </c>
    </row>
    <row r="49" spans="1:16" ht="12.75" customHeight="1">
      <c r="A49" s="237"/>
      <c r="B49" s="115"/>
      <c r="C49" s="108">
        <f>IF(ISBLANK($B49),"",INDEX('Výsledková listina'!PRINT_AREA,MATCH($B49,'Výsledková listina'!$E:$E,0),2))</f>
      </c>
      <c r="D49" s="116">
        <f>IF(ISBLANK($B49),"",INDEX('Výsledková listina'!PRINT_AREA,MATCH($B49,'Výsledková listina'!$E:$E,0),8))</f>
      </c>
      <c r="E49" s="117">
        <f>IF(ISBLANK($B49),"",INDEX('Výsledková listina'!PRINT_AREA,MATCH($B49,'Výsledková listina'!$E:$E,0),9))</f>
      </c>
      <c r="F49" s="240"/>
      <c r="G49" s="240"/>
      <c r="H49" s="231"/>
      <c r="I49" s="116">
        <f>IF(ISBLANK($B49),"",INDEX('Výsledková listina'!PRINT_AREA,MATCH($B49,'Výsledková listina'!$E:$E,0),12))</f>
      </c>
      <c r="J49" s="117">
        <f>IF(ISBLANK($B49),"",INDEX('Výsledková listina'!PRINT_AREA,MATCH($B49,'Výsledková listina'!$E:$E,0),13))</f>
      </c>
      <c r="K49" s="240"/>
      <c r="L49" s="240"/>
      <c r="M49" s="231"/>
      <c r="N49" s="245"/>
      <c r="O49" s="234"/>
      <c r="P49" s="231"/>
    </row>
    <row r="50" spans="1:16" ht="13.5" customHeight="1" thickBot="1">
      <c r="A50" s="238"/>
      <c r="B50" s="112"/>
      <c r="C50" s="106">
        <f>IF(ISBLANK($B50),"",INDEX('Výsledková listina'!PRINT_AREA,MATCH($B50,'Výsledková listina'!$E:$E,0),2))</f>
      </c>
      <c r="D50" s="113">
        <f>IF(ISBLANK($B50),"",INDEX('Výsledková listina'!PRINT_AREA,MATCH($B50,'Výsledková listina'!$E:$E,0),8))</f>
      </c>
      <c r="E50" s="114">
        <f>IF(ISBLANK($B50),"",INDEX('Výsledková listina'!PRINT_AREA,MATCH($B50,'Výsledková listina'!$E:$E,0),9))</f>
      </c>
      <c r="F50" s="241"/>
      <c r="G50" s="241"/>
      <c r="H50" s="243"/>
      <c r="I50" s="113">
        <f>IF(ISBLANK($B50),"",INDEX('Výsledková listina'!PRINT_AREA,MATCH($B50,'Výsledková listina'!$E:$E,0),12))</f>
      </c>
      <c r="J50" s="114">
        <f>IF(ISBLANK($B50),"",INDEX('Výsledková listina'!PRINT_AREA,MATCH($B50,'Výsledková listina'!$E:$E,0),13))</f>
      </c>
      <c r="K50" s="241"/>
      <c r="L50" s="241"/>
      <c r="M50" s="232"/>
      <c r="N50" s="246"/>
      <c r="O50" s="235"/>
      <c r="P50" s="232"/>
    </row>
    <row r="51" spans="1:16" ht="12.75" customHeight="1">
      <c r="A51" s="236"/>
      <c r="B51" s="109"/>
      <c r="C51" s="107">
        <f>IF(ISBLANK($B51),"",INDEX('Výsledková listina'!PRINT_AREA,MATCH($B51,'Výsledková listina'!$E:$E,0),2))</f>
      </c>
      <c r="D51" s="110">
        <f>IF(ISBLANK($B51),"",INDEX('Výsledková listina'!PRINT_AREA,MATCH($B51,'Výsledková listina'!$E:$E,0),8))</f>
      </c>
      <c r="E51" s="111">
        <f>IF(ISBLANK($B51),"",INDEX('Výsledková listina'!PRINT_AREA,MATCH($B51,'Výsledková listina'!$E:$E,0),9))</f>
      </c>
      <c r="F51" s="239">
        <f>IF(ISBLANK($A51),"",SUM(D51:D53))</f>
      </c>
      <c r="G51" s="239">
        <f>IF(ISBLANK($A51),"",SUM(E51:E53))</f>
      </c>
      <c r="H51" s="242">
        <f>IF(ISBLANK($A51),"",RANK(G51,G:G,1))</f>
      </c>
      <c r="I51" s="110">
        <f>IF(ISBLANK($B51),"",INDEX('Výsledková listina'!PRINT_AREA,MATCH($B51,'Výsledková listina'!$E:$E,0),12))</f>
      </c>
      <c r="J51" s="111">
        <f>IF(ISBLANK($B51),"",INDEX('Výsledková listina'!PRINT_AREA,MATCH($B51,'Výsledková listina'!$E:$E,0),13))</f>
      </c>
      <c r="K51" s="239">
        <f>IF(ISBLANK($A51),"",SUM(I51:I53))</f>
      </c>
      <c r="L51" s="239">
        <f>IF(ISBLANK($A51),"",SUM(J51:J53))</f>
      </c>
      <c r="M51" s="230">
        <f>IF(ISBLANK($A51),"",RANK(L51,L:L,1))</f>
      </c>
      <c r="N51" s="244">
        <f>IF(ISBLANK($A51),"",SUM(F51,K51))</f>
      </c>
      <c r="O51" s="233">
        <f>IF(ISBLANK($A51),"",SUM(G51,L51))</f>
      </c>
      <c r="P51" s="230">
        <f>IF(N51="","",RANK(O51,O:O,1))</f>
      </c>
    </row>
    <row r="52" spans="1:16" ht="12.75" customHeight="1">
      <c r="A52" s="237"/>
      <c r="B52" s="115"/>
      <c r="C52" s="108">
        <f>IF(ISBLANK($B52),"",INDEX('Výsledková listina'!PRINT_AREA,MATCH($B52,'Výsledková listina'!$E:$E,0),2))</f>
      </c>
      <c r="D52" s="116">
        <f>IF(ISBLANK($B52),"",INDEX('Výsledková listina'!PRINT_AREA,MATCH($B52,'Výsledková listina'!$E:$E,0),8))</f>
      </c>
      <c r="E52" s="117">
        <f>IF(ISBLANK($B52),"",INDEX('Výsledková listina'!PRINT_AREA,MATCH($B52,'Výsledková listina'!$E:$E,0),9))</f>
      </c>
      <c r="F52" s="240"/>
      <c r="G52" s="240"/>
      <c r="H52" s="231"/>
      <c r="I52" s="116">
        <f>IF(ISBLANK($B52),"",INDEX('Výsledková listina'!PRINT_AREA,MATCH($B52,'Výsledková listina'!$E:$E,0),12))</f>
      </c>
      <c r="J52" s="117">
        <f>IF(ISBLANK($B52),"",INDEX('Výsledková listina'!PRINT_AREA,MATCH($B52,'Výsledková listina'!$E:$E,0),13))</f>
      </c>
      <c r="K52" s="240"/>
      <c r="L52" s="240"/>
      <c r="M52" s="231"/>
      <c r="N52" s="245"/>
      <c r="O52" s="234"/>
      <c r="P52" s="231"/>
    </row>
    <row r="53" spans="1:16" ht="13.5" customHeight="1" thickBot="1">
      <c r="A53" s="238"/>
      <c r="B53" s="86"/>
      <c r="C53" s="73">
        <f>IF(ISBLANK($B53),"",INDEX('Výsledková listina'!PRINT_AREA,MATCH($B53,'Výsledková listina'!$E:$E,0),2))</f>
      </c>
      <c r="D53" s="90">
        <f>IF(ISBLANK($B53),"",INDEX('Výsledková listina'!PRINT_AREA,MATCH($B53,'Výsledková listina'!$E:$E,0),8))</f>
      </c>
      <c r="E53" s="87">
        <f>IF(ISBLANK($B53),"",INDEX('Výsledková listina'!PRINT_AREA,MATCH($B53,'Výsledková listina'!$E:$E,0),9))</f>
      </c>
      <c r="F53" s="241"/>
      <c r="G53" s="241"/>
      <c r="H53" s="243"/>
      <c r="I53" s="131">
        <f>IF(ISBLANK($B53),"",INDEX('Výsledková listina'!PRINT_AREA,MATCH($B53,'Výsledková listina'!$E:$E,0),12))</f>
      </c>
      <c r="J53" s="132">
        <f>IF(ISBLANK($B53),"",INDEX('Výsledková listina'!PRINT_AREA,MATCH($B53,'Výsledková listina'!$E:$E,0),13))</f>
      </c>
      <c r="K53" s="241"/>
      <c r="L53" s="241"/>
      <c r="M53" s="232"/>
      <c r="N53" s="246"/>
      <c r="O53" s="235"/>
      <c r="P53" s="232"/>
    </row>
    <row r="54" spans="1:16" ht="12.75">
      <c r="A54" s="236"/>
      <c r="B54" s="109"/>
      <c r="C54" s="107">
        <f>IF(ISBLANK($B54),"",INDEX('Výsledková listina'!PRINT_AREA,MATCH($B54,'Výsledková listina'!$E:$E,0),2))</f>
      </c>
      <c r="D54" s="110">
        <f>IF(ISBLANK($B54),"",INDEX('Výsledková listina'!PRINT_AREA,MATCH($B54,'Výsledková listina'!$E:$E,0),8))</f>
      </c>
      <c r="E54" s="111">
        <f>IF(ISBLANK($B54),"",INDEX('Výsledková listina'!PRINT_AREA,MATCH($B54,'Výsledková listina'!$E:$E,0),9))</f>
      </c>
      <c r="F54" s="239">
        <f>IF(ISBLANK($A54),"",SUM(D54:D56))</f>
      </c>
      <c r="G54" s="239">
        <f>IF(ISBLANK($A54),"",SUM(E54:E56))</f>
      </c>
      <c r="H54" s="242">
        <f>IF(ISBLANK($A54),"",RANK(G54,G:G,1))</f>
      </c>
      <c r="I54" s="110">
        <f>IF(ISBLANK($B54),"",INDEX('Výsledková listina'!PRINT_AREA,MATCH($B54,'Výsledková listina'!$E:$E,0),12))</f>
      </c>
      <c r="J54" s="111">
        <f>IF(ISBLANK($B54),"",INDEX('Výsledková listina'!PRINT_AREA,MATCH($B54,'Výsledková listina'!$E:$E,0),13))</f>
      </c>
      <c r="K54" s="239">
        <f>IF(ISBLANK($A54),"",SUM(I54:I56))</f>
      </c>
      <c r="L54" s="239">
        <f>IF(ISBLANK($A54),"",SUM(J54:J56))</f>
      </c>
      <c r="M54" s="230">
        <f>IF(ISBLANK($A54),"",RANK(L54,L:L,1))</f>
      </c>
      <c r="N54" s="244">
        <f>IF(ISBLANK($A54),"",SUM(F54,K54))</f>
      </c>
      <c r="O54" s="233">
        <f>IF(ISBLANK($A54),"",SUM(G54,L54))</f>
      </c>
      <c r="P54" s="230">
        <f>IF(N54="","",RANK(O54,O:O,1))</f>
      </c>
    </row>
    <row r="55" spans="1:16" ht="12.75">
      <c r="A55" s="237"/>
      <c r="B55" s="115"/>
      <c r="C55" s="108">
        <f>IF(ISBLANK($B55),"",INDEX('Výsledková listina'!PRINT_AREA,MATCH($B55,'Výsledková listina'!$E:$E,0),2))</f>
      </c>
      <c r="D55" s="116">
        <f>IF(ISBLANK($B55),"",INDEX('Výsledková listina'!PRINT_AREA,MATCH($B55,'Výsledková listina'!$E:$E,0),8))</f>
      </c>
      <c r="E55" s="117">
        <f>IF(ISBLANK($B55),"",INDEX('Výsledková listina'!PRINT_AREA,MATCH($B55,'Výsledková listina'!$E:$E,0),9))</f>
      </c>
      <c r="F55" s="240"/>
      <c r="G55" s="240"/>
      <c r="H55" s="231"/>
      <c r="I55" s="116">
        <f>IF(ISBLANK($B55),"",INDEX('Výsledková listina'!PRINT_AREA,MATCH($B55,'Výsledková listina'!$E:$E,0),12))</f>
      </c>
      <c r="J55" s="117">
        <f>IF(ISBLANK($B55),"",INDEX('Výsledková listina'!PRINT_AREA,MATCH($B55,'Výsledková listina'!$E:$E,0),13))</f>
      </c>
      <c r="K55" s="240"/>
      <c r="L55" s="240"/>
      <c r="M55" s="231"/>
      <c r="N55" s="245"/>
      <c r="O55" s="234"/>
      <c r="P55" s="231"/>
    </row>
    <row r="56" spans="1:16" ht="13.5" thickBot="1">
      <c r="A56" s="238"/>
      <c r="B56" s="86"/>
      <c r="C56" s="73">
        <f>IF(ISBLANK($B56),"",INDEX('Výsledková listina'!PRINT_AREA,MATCH($B56,'Výsledková listina'!$E:$E,0),2))</f>
      </c>
      <c r="D56" s="90">
        <f>IF(ISBLANK($B56),"",INDEX('Výsledková listina'!PRINT_AREA,MATCH($B56,'Výsledková listina'!$E:$E,0),8))</f>
      </c>
      <c r="E56" s="87">
        <f>IF(ISBLANK($B56),"",INDEX('Výsledková listina'!PRINT_AREA,MATCH($B56,'Výsledková listina'!$E:$E,0),9))</f>
      </c>
      <c r="F56" s="241"/>
      <c r="G56" s="241"/>
      <c r="H56" s="243"/>
      <c r="I56" s="131">
        <f>IF(ISBLANK($B56),"",INDEX('Výsledková listina'!PRINT_AREA,MATCH($B56,'Výsledková listina'!$E:$E,0),12))</f>
      </c>
      <c r="J56" s="132">
        <f>IF(ISBLANK($B56),"",INDEX('Výsledková listina'!PRINT_AREA,MATCH($B56,'Výsledková listina'!$E:$E,0),13))</f>
      </c>
      <c r="K56" s="241"/>
      <c r="L56" s="241"/>
      <c r="M56" s="232"/>
      <c r="N56" s="246"/>
      <c r="O56" s="235"/>
      <c r="P56" s="232"/>
    </row>
    <row r="57" spans="1:16" ht="12.75">
      <c r="A57" s="236"/>
      <c r="B57" s="109"/>
      <c r="C57" s="107">
        <f>IF(ISBLANK($B57),"",INDEX('Výsledková listina'!PRINT_AREA,MATCH($B57,'Výsledková listina'!$E:$E,0),2))</f>
      </c>
      <c r="D57" s="110">
        <f>IF(ISBLANK($B57),"",INDEX('Výsledková listina'!PRINT_AREA,MATCH($B57,'Výsledková listina'!$E:$E,0),8))</f>
      </c>
      <c r="E57" s="111">
        <f>IF(ISBLANK($B57),"",INDEX('Výsledková listina'!PRINT_AREA,MATCH($B57,'Výsledková listina'!$E:$E,0),9))</f>
      </c>
      <c r="F57" s="239">
        <f>IF(ISBLANK($A57),"",SUM(D57:D59))</f>
      </c>
      <c r="G57" s="239">
        <f>IF(ISBLANK($A57),"",SUM(E57:E59))</f>
      </c>
      <c r="H57" s="242">
        <f>IF(ISBLANK($A57),"",RANK(G57,G:G,1))</f>
      </c>
      <c r="I57" s="110">
        <f>IF(ISBLANK($B57),"",INDEX('Výsledková listina'!PRINT_AREA,MATCH($B57,'Výsledková listina'!$E:$E,0),12))</f>
      </c>
      <c r="J57" s="111">
        <f>IF(ISBLANK($B57),"",INDEX('Výsledková listina'!PRINT_AREA,MATCH($B57,'Výsledková listina'!$E:$E,0),13))</f>
      </c>
      <c r="K57" s="239">
        <f>IF(ISBLANK($A57),"",SUM(I57:I59))</f>
      </c>
      <c r="L57" s="239">
        <f>IF(ISBLANK($A57),"",SUM(J57:J59))</f>
      </c>
      <c r="M57" s="230">
        <f>IF(ISBLANK($A57),"",RANK(L57,L:L,1))</f>
      </c>
      <c r="N57" s="244">
        <f>IF(ISBLANK($A57),"",SUM(F57,K57))</f>
      </c>
      <c r="O57" s="233">
        <f>IF(ISBLANK($A57),"",SUM(G57,L57))</f>
      </c>
      <c r="P57" s="230">
        <f>IF(N57="","",RANK(O57,O:O,1))</f>
      </c>
    </row>
    <row r="58" spans="1:16" ht="12.75">
      <c r="A58" s="237"/>
      <c r="B58" s="115"/>
      <c r="C58" s="108">
        <f>IF(ISBLANK($B58),"",INDEX('Výsledková listina'!PRINT_AREA,MATCH($B58,'Výsledková listina'!$E:$E,0),2))</f>
      </c>
      <c r="D58" s="116">
        <f>IF(ISBLANK($B58),"",INDEX('Výsledková listina'!PRINT_AREA,MATCH($B58,'Výsledková listina'!$E:$E,0),8))</f>
      </c>
      <c r="E58" s="117">
        <f>IF(ISBLANK($B58),"",INDEX('Výsledková listina'!PRINT_AREA,MATCH($B58,'Výsledková listina'!$E:$E,0),9))</f>
      </c>
      <c r="F58" s="240"/>
      <c r="G58" s="240"/>
      <c r="H58" s="231"/>
      <c r="I58" s="116">
        <f>IF(ISBLANK($B58),"",INDEX('Výsledková listina'!PRINT_AREA,MATCH($B58,'Výsledková listina'!$E:$E,0),12))</f>
      </c>
      <c r="J58" s="117">
        <f>IF(ISBLANK($B58),"",INDEX('Výsledková listina'!PRINT_AREA,MATCH($B58,'Výsledková listina'!$E:$E,0),13))</f>
      </c>
      <c r="K58" s="240"/>
      <c r="L58" s="240"/>
      <c r="M58" s="231"/>
      <c r="N58" s="245"/>
      <c r="O58" s="234"/>
      <c r="P58" s="231"/>
    </row>
    <row r="59" spans="1:16" ht="13.5" thickBot="1">
      <c r="A59" s="238"/>
      <c r="B59" s="86"/>
      <c r="C59" s="73">
        <f>IF(ISBLANK($B59),"",INDEX('Výsledková listina'!PRINT_AREA,MATCH($B59,'Výsledková listina'!$E:$E,0),2))</f>
      </c>
      <c r="D59" s="90">
        <f>IF(ISBLANK($B59),"",INDEX('Výsledková listina'!PRINT_AREA,MATCH($B59,'Výsledková listina'!$E:$E,0),8))</f>
      </c>
      <c r="E59" s="87">
        <f>IF(ISBLANK($B59),"",INDEX('Výsledková listina'!PRINT_AREA,MATCH($B59,'Výsledková listina'!$E:$E,0),9))</f>
      </c>
      <c r="F59" s="241"/>
      <c r="G59" s="241"/>
      <c r="H59" s="243"/>
      <c r="I59" s="131">
        <f>IF(ISBLANK($B59),"",INDEX('Výsledková listina'!PRINT_AREA,MATCH($B59,'Výsledková listina'!$E:$E,0),12))</f>
      </c>
      <c r="J59" s="132">
        <f>IF(ISBLANK($B59),"",INDEX('Výsledková listina'!PRINT_AREA,MATCH($B59,'Výsledková listina'!$E:$E,0),13))</f>
      </c>
      <c r="K59" s="241"/>
      <c r="L59" s="241"/>
      <c r="M59" s="232"/>
      <c r="N59" s="246"/>
      <c r="O59" s="235"/>
      <c r="P59" s="232"/>
    </row>
    <row r="60" spans="1:16" ht="12.75">
      <c r="A60" s="236"/>
      <c r="B60" s="109"/>
      <c r="C60" s="107">
        <f>IF(ISBLANK($B60),"",INDEX('Výsledková listina'!PRINT_AREA,MATCH($B60,'Výsledková listina'!$E:$E,0),2))</f>
      </c>
      <c r="D60" s="110">
        <f>IF(ISBLANK($B60),"",INDEX('Výsledková listina'!PRINT_AREA,MATCH($B60,'Výsledková listina'!$E:$E,0),8))</f>
      </c>
      <c r="E60" s="111">
        <f>IF(ISBLANK($B60),"",INDEX('Výsledková listina'!PRINT_AREA,MATCH($B60,'Výsledková listina'!$E:$E,0),9))</f>
      </c>
      <c r="F60" s="239">
        <f>IF(ISBLANK($A60),"",SUM(D60:D62))</f>
      </c>
      <c r="G60" s="239">
        <f>IF(ISBLANK($A60),"",SUM(E60:E62))</f>
      </c>
      <c r="H60" s="242">
        <f>IF(ISBLANK($A60),"",RANK(G60,G:G,1))</f>
      </c>
      <c r="I60" s="110">
        <f>IF(ISBLANK($B60),"",INDEX('Výsledková listina'!PRINT_AREA,MATCH($B60,'Výsledková listina'!$E:$E,0),12))</f>
      </c>
      <c r="J60" s="111">
        <f>IF(ISBLANK($B60),"",INDEX('Výsledková listina'!PRINT_AREA,MATCH($B60,'Výsledková listina'!$E:$E,0),13))</f>
      </c>
      <c r="K60" s="239">
        <f>IF(ISBLANK($A60),"",SUM(I60:I62))</f>
      </c>
      <c r="L60" s="239">
        <f>IF(ISBLANK($A60),"",SUM(J60:J62))</f>
      </c>
      <c r="M60" s="230">
        <f>IF(ISBLANK($A60),"",RANK(L60,L:L,1))</f>
      </c>
      <c r="N60" s="244">
        <f>IF(ISBLANK($A60),"",SUM(F60,K60))</f>
      </c>
      <c r="O60" s="233">
        <f>IF(ISBLANK($A60),"",SUM(G60,L60))</f>
      </c>
      <c r="P60" s="230">
        <f>IF(N60="","",RANK(O60,O:O,1))</f>
      </c>
    </row>
    <row r="61" spans="1:16" ht="12.75">
      <c r="A61" s="237"/>
      <c r="B61" s="115"/>
      <c r="C61" s="108">
        <f>IF(ISBLANK($B61),"",INDEX('Výsledková listina'!PRINT_AREA,MATCH($B61,'Výsledková listina'!$E:$E,0),2))</f>
      </c>
      <c r="D61" s="116">
        <f>IF(ISBLANK($B61),"",INDEX('Výsledková listina'!PRINT_AREA,MATCH($B61,'Výsledková listina'!$E:$E,0),8))</f>
      </c>
      <c r="E61" s="117">
        <f>IF(ISBLANK($B61),"",INDEX('Výsledková listina'!PRINT_AREA,MATCH($B61,'Výsledková listina'!$E:$E,0),9))</f>
      </c>
      <c r="F61" s="240"/>
      <c r="G61" s="240"/>
      <c r="H61" s="231"/>
      <c r="I61" s="116">
        <f>IF(ISBLANK($B61),"",INDEX('Výsledková listina'!PRINT_AREA,MATCH($B61,'Výsledková listina'!$E:$E,0),12))</f>
      </c>
      <c r="J61" s="117">
        <f>IF(ISBLANK($B61),"",INDEX('Výsledková listina'!PRINT_AREA,MATCH($B61,'Výsledková listina'!$E:$E,0),13))</f>
      </c>
      <c r="K61" s="240"/>
      <c r="L61" s="240"/>
      <c r="M61" s="231"/>
      <c r="N61" s="245"/>
      <c r="O61" s="234"/>
      <c r="P61" s="231"/>
    </row>
    <row r="62" spans="1:16" ht="13.5" thickBot="1">
      <c r="A62" s="238"/>
      <c r="B62" s="86"/>
      <c r="C62" s="73">
        <f>IF(ISBLANK($B62),"",INDEX('Výsledková listina'!PRINT_AREA,MATCH($B62,'Výsledková listina'!$E:$E,0),2))</f>
      </c>
      <c r="D62" s="90">
        <f>IF(ISBLANK($B62),"",INDEX('Výsledková listina'!PRINT_AREA,MATCH($B62,'Výsledková listina'!$E:$E,0),8))</f>
      </c>
      <c r="E62" s="87">
        <f>IF(ISBLANK($B62),"",INDEX('Výsledková listina'!PRINT_AREA,MATCH($B62,'Výsledková listina'!$E:$E,0),9))</f>
      </c>
      <c r="F62" s="241"/>
      <c r="G62" s="241"/>
      <c r="H62" s="243"/>
      <c r="I62" s="131">
        <f>IF(ISBLANK($B62),"",INDEX('Výsledková listina'!PRINT_AREA,MATCH($B62,'Výsledková listina'!$E:$E,0),12))</f>
      </c>
      <c r="J62" s="132">
        <f>IF(ISBLANK($B62),"",INDEX('Výsledková listina'!PRINT_AREA,MATCH($B62,'Výsledková listina'!$E:$E,0),13))</f>
      </c>
      <c r="K62" s="241"/>
      <c r="L62" s="241"/>
      <c r="M62" s="232"/>
      <c r="N62" s="246"/>
      <c r="O62" s="235"/>
      <c r="P62" s="232"/>
    </row>
    <row r="63" spans="1:16" ht="12.75">
      <c r="A63" s="236"/>
      <c r="B63" s="109"/>
      <c r="C63" s="107">
        <f>IF(ISBLANK($B63),"",INDEX('Výsledková listina'!PRINT_AREA,MATCH($B63,'Výsledková listina'!$E:$E,0),2))</f>
      </c>
      <c r="D63" s="110">
        <f>IF(ISBLANK($B63),"",INDEX('Výsledková listina'!PRINT_AREA,MATCH($B63,'Výsledková listina'!$E:$E,0),8))</f>
      </c>
      <c r="E63" s="111">
        <f>IF(ISBLANK($B63),"",INDEX('Výsledková listina'!PRINT_AREA,MATCH($B63,'Výsledková listina'!$E:$E,0),9))</f>
      </c>
      <c r="F63" s="239">
        <f>IF(ISBLANK($A63),"",SUM(D63:D65))</f>
      </c>
      <c r="G63" s="239">
        <f>IF(ISBLANK($A63),"",SUM(E63:E65))</f>
      </c>
      <c r="H63" s="242">
        <f>IF(ISBLANK($A63),"",RANK(G63,G:G,1))</f>
      </c>
      <c r="I63" s="110">
        <f>IF(ISBLANK($B63),"",INDEX('Výsledková listina'!PRINT_AREA,MATCH($B63,'Výsledková listina'!$E:$E,0),12))</f>
      </c>
      <c r="J63" s="111">
        <f>IF(ISBLANK($B63),"",INDEX('Výsledková listina'!PRINT_AREA,MATCH($B63,'Výsledková listina'!$E:$E,0),13))</f>
      </c>
      <c r="K63" s="239">
        <f>IF(ISBLANK($A63),"",SUM(I63:I65))</f>
      </c>
      <c r="L63" s="239">
        <f>IF(ISBLANK($A63),"",SUM(J63:J65))</f>
      </c>
      <c r="M63" s="230">
        <f>IF(ISBLANK($A63),"",RANK(L63,L:L,1))</f>
      </c>
      <c r="N63" s="244">
        <f>IF(ISBLANK($A63),"",SUM(F63,K63))</f>
      </c>
      <c r="O63" s="233">
        <f>IF(ISBLANK($A63),"",SUM(G63,L63))</f>
      </c>
      <c r="P63" s="230">
        <f>IF(N63="","",RANK(O63,O:O,1))</f>
      </c>
    </row>
    <row r="64" spans="1:16" ht="12.75">
      <c r="A64" s="237"/>
      <c r="B64" s="115"/>
      <c r="C64" s="108">
        <f>IF(ISBLANK($B64),"",INDEX('Výsledková listina'!PRINT_AREA,MATCH($B64,'Výsledková listina'!$E:$E,0),2))</f>
      </c>
      <c r="D64" s="116">
        <f>IF(ISBLANK($B64),"",INDEX('Výsledková listina'!PRINT_AREA,MATCH($B64,'Výsledková listina'!$E:$E,0),8))</f>
      </c>
      <c r="E64" s="117">
        <f>IF(ISBLANK($B64),"",INDEX('Výsledková listina'!PRINT_AREA,MATCH($B64,'Výsledková listina'!$E:$E,0),9))</f>
      </c>
      <c r="F64" s="240"/>
      <c r="G64" s="240"/>
      <c r="H64" s="231"/>
      <c r="I64" s="116">
        <f>IF(ISBLANK($B64),"",INDEX('Výsledková listina'!PRINT_AREA,MATCH($B64,'Výsledková listina'!$E:$E,0),12))</f>
      </c>
      <c r="J64" s="117">
        <f>IF(ISBLANK($B64),"",INDEX('Výsledková listina'!PRINT_AREA,MATCH($B64,'Výsledková listina'!$E:$E,0),13))</f>
      </c>
      <c r="K64" s="240"/>
      <c r="L64" s="240"/>
      <c r="M64" s="231"/>
      <c r="N64" s="245"/>
      <c r="O64" s="234"/>
      <c r="P64" s="231"/>
    </row>
    <row r="65" spans="1:16" ht="13.5" thickBot="1">
      <c r="A65" s="238"/>
      <c r="B65" s="86"/>
      <c r="C65" s="73">
        <f>IF(ISBLANK($B65),"",INDEX('Výsledková listina'!PRINT_AREA,MATCH($B65,'Výsledková listina'!$E:$E,0),2))</f>
      </c>
      <c r="D65" s="90">
        <f>IF(ISBLANK($B65),"",INDEX('Výsledková listina'!PRINT_AREA,MATCH($B65,'Výsledková listina'!$E:$E,0),8))</f>
      </c>
      <c r="E65" s="87">
        <f>IF(ISBLANK($B65),"",INDEX('Výsledková listina'!PRINT_AREA,MATCH($B65,'Výsledková listina'!$E:$E,0),9))</f>
      </c>
      <c r="F65" s="241"/>
      <c r="G65" s="241"/>
      <c r="H65" s="243"/>
      <c r="I65" s="131">
        <f>IF(ISBLANK($B65),"",INDEX('Výsledková listina'!PRINT_AREA,MATCH($B65,'Výsledková listina'!$E:$E,0),12))</f>
      </c>
      <c r="J65" s="132">
        <f>IF(ISBLANK($B65),"",INDEX('Výsledková listina'!PRINT_AREA,MATCH($B65,'Výsledková listina'!$E:$E,0),13))</f>
      </c>
      <c r="K65" s="241"/>
      <c r="L65" s="241"/>
      <c r="M65" s="232"/>
      <c r="N65" s="246"/>
      <c r="O65" s="235"/>
      <c r="P65" s="232"/>
    </row>
    <row r="66" spans="1:16" ht="12.75">
      <c r="A66" s="236"/>
      <c r="B66" s="109"/>
      <c r="C66" s="107">
        <f>IF(ISBLANK($B66),"",INDEX('Výsledková listina'!PRINT_AREA,MATCH($B66,'Výsledková listina'!$E:$E,0),2))</f>
      </c>
      <c r="D66" s="110">
        <f>IF(ISBLANK($B66),"",INDEX('Výsledková listina'!PRINT_AREA,MATCH($B66,'Výsledková listina'!$E:$E,0),8))</f>
      </c>
      <c r="E66" s="111">
        <f>IF(ISBLANK($B66),"",INDEX('Výsledková listina'!PRINT_AREA,MATCH($B66,'Výsledková listina'!$E:$E,0),9))</f>
      </c>
      <c r="F66" s="239">
        <f>IF(ISBLANK($A66),"",SUM(D66:D68))</f>
      </c>
      <c r="G66" s="239">
        <f>IF(ISBLANK($A66),"",SUM(E66:E68))</f>
      </c>
      <c r="H66" s="242">
        <f>IF(ISBLANK($A66),"",RANK(G66,G:G,1))</f>
      </c>
      <c r="I66" s="110">
        <f>IF(ISBLANK($B66),"",INDEX('Výsledková listina'!PRINT_AREA,MATCH($B66,'Výsledková listina'!$E:$E,0),12))</f>
      </c>
      <c r="J66" s="111">
        <f>IF(ISBLANK($B66),"",INDEX('Výsledková listina'!PRINT_AREA,MATCH($B66,'Výsledková listina'!$E:$E,0),13))</f>
      </c>
      <c r="K66" s="239">
        <f>IF(ISBLANK($A66),"",SUM(I66:I68))</f>
      </c>
      <c r="L66" s="239">
        <f>IF(ISBLANK($A66),"",SUM(J66:J68))</f>
      </c>
      <c r="M66" s="230">
        <f>IF(ISBLANK($A66),"",RANK(L66,L:L,1))</f>
      </c>
      <c r="N66" s="244">
        <f>IF(ISBLANK($A66),"",SUM(F66,K66))</f>
      </c>
      <c r="O66" s="233">
        <f>IF(ISBLANK($A66),"",SUM(G66,L66))</f>
      </c>
      <c r="P66" s="230">
        <f>IF(N66="","",RANK(O66,O:O,1))</f>
      </c>
    </row>
    <row r="67" spans="1:16" ht="12.75">
      <c r="A67" s="237"/>
      <c r="B67" s="115"/>
      <c r="C67" s="108">
        <f>IF(ISBLANK($B67),"",INDEX('Výsledková listina'!PRINT_AREA,MATCH($B67,'Výsledková listina'!$E:$E,0),2))</f>
      </c>
      <c r="D67" s="116">
        <f>IF(ISBLANK($B67),"",INDEX('Výsledková listina'!PRINT_AREA,MATCH($B67,'Výsledková listina'!$E:$E,0),8))</f>
      </c>
      <c r="E67" s="117">
        <f>IF(ISBLANK($B67),"",INDEX('Výsledková listina'!PRINT_AREA,MATCH($B67,'Výsledková listina'!$E:$E,0),9))</f>
      </c>
      <c r="F67" s="240"/>
      <c r="G67" s="240"/>
      <c r="H67" s="231"/>
      <c r="I67" s="116">
        <f>IF(ISBLANK($B67),"",INDEX('Výsledková listina'!PRINT_AREA,MATCH($B67,'Výsledková listina'!$E:$E,0),12))</f>
      </c>
      <c r="J67" s="117">
        <f>IF(ISBLANK($B67),"",INDEX('Výsledková listina'!PRINT_AREA,MATCH($B67,'Výsledková listina'!$E:$E,0),13))</f>
      </c>
      <c r="K67" s="240"/>
      <c r="L67" s="240"/>
      <c r="M67" s="231"/>
      <c r="N67" s="245"/>
      <c r="O67" s="234"/>
      <c r="P67" s="231"/>
    </row>
    <row r="68" spans="1:16" ht="13.5" thickBot="1">
      <c r="A68" s="238"/>
      <c r="B68" s="86"/>
      <c r="C68" s="73">
        <f>IF(ISBLANK($B68),"",INDEX('Výsledková listina'!PRINT_AREA,MATCH($B68,'Výsledková listina'!$E:$E,0),2))</f>
      </c>
      <c r="D68" s="90">
        <f>IF(ISBLANK($B68),"",INDEX('Výsledková listina'!PRINT_AREA,MATCH($B68,'Výsledková listina'!$E:$E,0),8))</f>
      </c>
      <c r="E68" s="87">
        <f>IF(ISBLANK($B68),"",INDEX('Výsledková listina'!PRINT_AREA,MATCH($B68,'Výsledková listina'!$E:$E,0),9))</f>
      </c>
      <c r="F68" s="241"/>
      <c r="G68" s="241"/>
      <c r="H68" s="243"/>
      <c r="I68" s="131">
        <f>IF(ISBLANK($B68),"",INDEX('Výsledková listina'!PRINT_AREA,MATCH($B68,'Výsledková listina'!$E:$E,0),12))</f>
      </c>
      <c r="J68" s="132">
        <f>IF(ISBLANK($B68),"",INDEX('Výsledková listina'!PRINT_AREA,MATCH($B68,'Výsledková listina'!$E:$E,0),13))</f>
      </c>
      <c r="K68" s="241"/>
      <c r="L68" s="241"/>
      <c r="M68" s="232"/>
      <c r="N68" s="246"/>
      <c r="O68" s="235"/>
      <c r="P68" s="232"/>
    </row>
    <row r="69" spans="1:16" ht="12.75">
      <c r="A69" s="236"/>
      <c r="B69" s="109"/>
      <c r="C69" s="107">
        <f>IF(ISBLANK($B69),"",INDEX('Výsledková listina'!PRINT_AREA,MATCH($B69,'Výsledková listina'!$E:$E,0),2))</f>
      </c>
      <c r="D69" s="110">
        <f>IF(ISBLANK($B69),"",INDEX('Výsledková listina'!PRINT_AREA,MATCH($B69,'Výsledková listina'!$E:$E,0),8))</f>
      </c>
      <c r="E69" s="111">
        <f>IF(ISBLANK($B69),"",INDEX('Výsledková listina'!PRINT_AREA,MATCH($B69,'Výsledková listina'!$E:$E,0),9))</f>
      </c>
      <c r="F69" s="239">
        <f>IF(ISBLANK($A69),"",SUM(D69:D71))</f>
      </c>
      <c r="G69" s="239">
        <f>IF(ISBLANK($A69),"",SUM(E69:E71))</f>
      </c>
      <c r="H69" s="242">
        <f>IF(ISBLANK($A69),"",RANK(G69,G:G,1))</f>
      </c>
      <c r="I69" s="110">
        <f>IF(ISBLANK($B69),"",INDEX('Výsledková listina'!PRINT_AREA,MATCH($B69,'Výsledková listina'!$E:$E,0),12))</f>
      </c>
      <c r="J69" s="111">
        <f>IF(ISBLANK($B69),"",INDEX('Výsledková listina'!PRINT_AREA,MATCH($B69,'Výsledková listina'!$E:$E,0),13))</f>
      </c>
      <c r="K69" s="239">
        <f>IF(ISBLANK($A69),"",SUM(I69:I71))</f>
      </c>
      <c r="L69" s="239">
        <f>IF(ISBLANK($A69),"",SUM(J69:J71))</f>
      </c>
      <c r="M69" s="230">
        <f>IF(ISBLANK($A69),"",RANK(L69,L:L,1))</f>
      </c>
      <c r="N69" s="244">
        <f>IF(ISBLANK($A69),"",SUM(F69,K69))</f>
      </c>
      <c r="O69" s="233">
        <f>IF(ISBLANK($A69),"",SUM(G69,L69))</f>
      </c>
      <c r="P69" s="230">
        <f>IF(N69="","",RANK(O69,O:O,1))</f>
      </c>
    </row>
    <row r="70" spans="1:16" ht="12.75">
      <c r="A70" s="237"/>
      <c r="B70" s="115"/>
      <c r="C70" s="108">
        <f>IF(ISBLANK($B70),"",INDEX('Výsledková listina'!PRINT_AREA,MATCH($B70,'Výsledková listina'!$E:$E,0),2))</f>
      </c>
      <c r="D70" s="116">
        <f>IF(ISBLANK($B70),"",INDEX('Výsledková listina'!PRINT_AREA,MATCH($B70,'Výsledková listina'!$E:$E,0),8))</f>
      </c>
      <c r="E70" s="117">
        <f>IF(ISBLANK($B70),"",INDEX('Výsledková listina'!PRINT_AREA,MATCH($B70,'Výsledková listina'!$E:$E,0),9))</f>
      </c>
      <c r="F70" s="240"/>
      <c r="G70" s="240"/>
      <c r="H70" s="231"/>
      <c r="I70" s="116">
        <f>IF(ISBLANK($B70),"",INDEX('Výsledková listina'!PRINT_AREA,MATCH($B70,'Výsledková listina'!$E:$E,0),12))</f>
      </c>
      <c r="J70" s="117">
        <f>IF(ISBLANK($B70),"",INDEX('Výsledková listina'!PRINT_AREA,MATCH($B70,'Výsledková listina'!$E:$E,0),13))</f>
      </c>
      <c r="K70" s="240"/>
      <c r="L70" s="240"/>
      <c r="M70" s="231"/>
      <c r="N70" s="245"/>
      <c r="O70" s="234"/>
      <c r="P70" s="231"/>
    </row>
    <row r="71" spans="1:16" ht="13.5" thickBot="1">
      <c r="A71" s="238"/>
      <c r="B71" s="86"/>
      <c r="C71" s="73">
        <f>IF(ISBLANK($B71),"",INDEX('Výsledková listina'!PRINT_AREA,MATCH($B71,'Výsledková listina'!$E:$E,0),2))</f>
      </c>
      <c r="D71" s="90">
        <f>IF(ISBLANK($B71),"",INDEX('Výsledková listina'!PRINT_AREA,MATCH($B71,'Výsledková listina'!$E:$E,0),8))</f>
      </c>
      <c r="E71" s="87">
        <f>IF(ISBLANK($B71),"",INDEX('Výsledková listina'!PRINT_AREA,MATCH($B71,'Výsledková listina'!$E:$E,0),9))</f>
      </c>
      <c r="F71" s="241"/>
      <c r="G71" s="241"/>
      <c r="H71" s="243"/>
      <c r="I71" s="131">
        <f>IF(ISBLANK($B71),"",INDEX('Výsledková listina'!PRINT_AREA,MATCH($B71,'Výsledková listina'!$E:$E,0),12))</f>
      </c>
      <c r="J71" s="132">
        <f>IF(ISBLANK($B71),"",INDEX('Výsledková listina'!PRINT_AREA,MATCH($B71,'Výsledková listina'!$E:$E,0),13))</f>
      </c>
      <c r="K71" s="241"/>
      <c r="L71" s="241"/>
      <c r="M71" s="232"/>
      <c r="N71" s="246"/>
      <c r="O71" s="235"/>
      <c r="P71" s="232"/>
    </row>
    <row r="72" spans="1:16" ht="12.75">
      <c r="A72" s="236"/>
      <c r="B72" s="109"/>
      <c r="C72" s="107">
        <f>IF(ISBLANK($B72),"",INDEX('Výsledková listina'!PRINT_AREA,MATCH($B72,'Výsledková listina'!$E:$E,0),2))</f>
      </c>
      <c r="D72" s="110">
        <f>IF(ISBLANK($B72),"",INDEX('Výsledková listina'!PRINT_AREA,MATCH($B72,'Výsledková listina'!$E:$E,0),8))</f>
      </c>
      <c r="E72" s="111">
        <f>IF(ISBLANK($B72),"",INDEX('Výsledková listina'!PRINT_AREA,MATCH($B72,'Výsledková listina'!$E:$E,0),9))</f>
      </c>
      <c r="F72" s="239">
        <f>IF(ISBLANK($A72),"",SUM(D72:D74))</f>
      </c>
      <c r="G72" s="239">
        <f>IF(ISBLANK($A72),"",SUM(E72:E74))</f>
      </c>
      <c r="H72" s="242">
        <f>IF(ISBLANK($A72),"",RANK(G72,G:G,1))</f>
      </c>
      <c r="I72" s="110">
        <f>IF(ISBLANK($B72),"",INDEX('Výsledková listina'!PRINT_AREA,MATCH($B72,'Výsledková listina'!$E:$E,0),12))</f>
      </c>
      <c r="J72" s="111">
        <f>IF(ISBLANK($B72),"",INDEX('Výsledková listina'!PRINT_AREA,MATCH($B72,'Výsledková listina'!$E:$E,0),13))</f>
      </c>
      <c r="K72" s="239">
        <f>IF(ISBLANK($A72),"",SUM(I72:I74))</f>
      </c>
      <c r="L72" s="239">
        <f>IF(ISBLANK($A72),"",SUM(J72:J74))</f>
      </c>
      <c r="M72" s="230">
        <f>IF(ISBLANK($A72),"",RANK(L72,L:L,1))</f>
      </c>
      <c r="N72" s="244">
        <f>IF(ISBLANK($A72),"",SUM(F72,K72))</f>
      </c>
      <c r="O72" s="233">
        <f>IF(ISBLANK($A72),"",SUM(G72,L72))</f>
      </c>
      <c r="P72" s="230">
        <f>IF(N72="","",RANK(O72,O:O,1))</f>
      </c>
    </row>
    <row r="73" spans="1:16" ht="12.75">
      <c r="A73" s="237"/>
      <c r="B73" s="115"/>
      <c r="C73" s="108">
        <f>IF(ISBLANK($B73),"",INDEX('Výsledková listina'!PRINT_AREA,MATCH($B73,'Výsledková listina'!$E:$E,0),2))</f>
      </c>
      <c r="D73" s="116">
        <f>IF(ISBLANK($B73),"",INDEX('Výsledková listina'!PRINT_AREA,MATCH($B73,'Výsledková listina'!$E:$E,0),8))</f>
      </c>
      <c r="E73" s="117">
        <f>IF(ISBLANK($B73),"",INDEX('Výsledková listina'!PRINT_AREA,MATCH($B73,'Výsledková listina'!$E:$E,0),9))</f>
      </c>
      <c r="F73" s="240"/>
      <c r="G73" s="240"/>
      <c r="H73" s="231"/>
      <c r="I73" s="116">
        <f>IF(ISBLANK($B73),"",INDEX('Výsledková listina'!PRINT_AREA,MATCH($B73,'Výsledková listina'!$E:$E,0),12))</f>
      </c>
      <c r="J73" s="117">
        <f>IF(ISBLANK($B73),"",INDEX('Výsledková listina'!PRINT_AREA,MATCH($B73,'Výsledková listina'!$E:$E,0),13))</f>
      </c>
      <c r="K73" s="240"/>
      <c r="L73" s="240"/>
      <c r="M73" s="231"/>
      <c r="N73" s="245"/>
      <c r="O73" s="234"/>
      <c r="P73" s="231"/>
    </row>
    <row r="74" spans="1:16" ht="13.5" thickBot="1">
      <c r="A74" s="238"/>
      <c r="B74" s="86"/>
      <c r="C74" s="73">
        <f>IF(ISBLANK($B74),"",INDEX('Výsledková listina'!PRINT_AREA,MATCH($B74,'Výsledková listina'!$E:$E,0),2))</f>
      </c>
      <c r="D74" s="90">
        <f>IF(ISBLANK($B74),"",INDEX('Výsledková listina'!PRINT_AREA,MATCH($B74,'Výsledková listina'!$E:$E,0),8))</f>
      </c>
      <c r="E74" s="87">
        <f>IF(ISBLANK($B74),"",INDEX('Výsledková listina'!PRINT_AREA,MATCH($B74,'Výsledková listina'!$E:$E,0),9))</f>
      </c>
      <c r="F74" s="241"/>
      <c r="G74" s="241"/>
      <c r="H74" s="243"/>
      <c r="I74" s="131">
        <f>IF(ISBLANK($B74),"",INDEX('Výsledková listina'!PRINT_AREA,MATCH($B74,'Výsledková listina'!$E:$E,0),12))</f>
      </c>
      <c r="J74" s="132">
        <f>IF(ISBLANK($B74),"",INDEX('Výsledková listina'!PRINT_AREA,MATCH($B74,'Výsledková listina'!$E:$E,0),13))</f>
      </c>
      <c r="K74" s="241"/>
      <c r="L74" s="241"/>
      <c r="M74" s="232"/>
      <c r="N74" s="246"/>
      <c r="O74" s="235"/>
      <c r="P74" s="232"/>
    </row>
    <row r="75" spans="1:16" ht="12.75">
      <c r="A75" s="236"/>
      <c r="B75" s="109"/>
      <c r="C75" s="107">
        <f>IF(ISBLANK($B75),"",INDEX('Výsledková listina'!PRINT_AREA,MATCH($B75,'Výsledková listina'!$E:$E,0),2))</f>
      </c>
      <c r="D75" s="110">
        <f>IF(ISBLANK($B75),"",INDEX('Výsledková listina'!PRINT_AREA,MATCH($B75,'Výsledková listina'!$E:$E,0),8))</f>
      </c>
      <c r="E75" s="111">
        <f>IF(ISBLANK($B75),"",INDEX('Výsledková listina'!PRINT_AREA,MATCH($B75,'Výsledková listina'!$E:$E,0),9))</f>
      </c>
      <c r="F75" s="239">
        <f>IF(ISBLANK($A75),"",SUM(D75:D77))</f>
      </c>
      <c r="G75" s="239">
        <f>IF(ISBLANK($A75),"",SUM(E75:E77))</f>
      </c>
      <c r="H75" s="242">
        <f>IF(ISBLANK($A75),"",RANK(G75,G:G,1))</f>
      </c>
      <c r="I75" s="110">
        <f>IF(ISBLANK($B75),"",INDEX('Výsledková listina'!PRINT_AREA,MATCH($B75,'Výsledková listina'!$E:$E,0),12))</f>
      </c>
      <c r="J75" s="111">
        <f>IF(ISBLANK($B75),"",INDEX('Výsledková listina'!PRINT_AREA,MATCH($B75,'Výsledková listina'!$E:$E,0),13))</f>
      </c>
      <c r="K75" s="239">
        <f>IF(ISBLANK($A75),"",SUM(I75:I77))</f>
      </c>
      <c r="L75" s="239">
        <f>IF(ISBLANK($A75),"",SUM(J75:J77))</f>
      </c>
      <c r="M75" s="230">
        <f>IF(ISBLANK($A75),"",RANK(L75,L:L,1))</f>
      </c>
      <c r="N75" s="244">
        <f>IF(ISBLANK($A75),"",SUM(F75,K75))</f>
      </c>
      <c r="O75" s="233">
        <f>IF(ISBLANK($A75),"",SUM(G75,L75))</f>
      </c>
      <c r="P75" s="230">
        <f>IF(N75="","",RANK(O75,O:O,1))</f>
      </c>
    </row>
    <row r="76" spans="1:16" ht="12.75">
      <c r="A76" s="237"/>
      <c r="B76" s="115"/>
      <c r="C76" s="108">
        <f>IF(ISBLANK($B76),"",INDEX('Výsledková listina'!PRINT_AREA,MATCH($B76,'Výsledková listina'!$E:$E,0),2))</f>
      </c>
      <c r="D76" s="116">
        <f>IF(ISBLANK($B76),"",INDEX('Výsledková listina'!PRINT_AREA,MATCH($B76,'Výsledková listina'!$E:$E,0),8))</f>
      </c>
      <c r="E76" s="117">
        <f>IF(ISBLANK($B76),"",INDEX('Výsledková listina'!PRINT_AREA,MATCH($B76,'Výsledková listina'!$E:$E,0),9))</f>
      </c>
      <c r="F76" s="240"/>
      <c r="G76" s="240"/>
      <c r="H76" s="231"/>
      <c r="I76" s="116">
        <f>IF(ISBLANK($B76),"",INDEX('Výsledková listina'!PRINT_AREA,MATCH($B76,'Výsledková listina'!$E:$E,0),12))</f>
      </c>
      <c r="J76" s="117">
        <f>IF(ISBLANK($B76),"",INDEX('Výsledková listina'!PRINT_AREA,MATCH($B76,'Výsledková listina'!$E:$E,0),13))</f>
      </c>
      <c r="K76" s="240"/>
      <c r="L76" s="240"/>
      <c r="M76" s="231"/>
      <c r="N76" s="245"/>
      <c r="O76" s="234"/>
      <c r="P76" s="231"/>
    </row>
    <row r="77" spans="1:16" ht="13.5" thickBot="1">
      <c r="A77" s="238"/>
      <c r="B77" s="86"/>
      <c r="C77" s="73">
        <f>IF(ISBLANK($B77),"",INDEX('Výsledková listina'!PRINT_AREA,MATCH($B77,'Výsledková listina'!$E:$E,0),2))</f>
      </c>
      <c r="D77" s="90">
        <f>IF(ISBLANK($B77),"",INDEX('Výsledková listina'!PRINT_AREA,MATCH($B77,'Výsledková listina'!$E:$E,0),8))</f>
      </c>
      <c r="E77" s="87">
        <f>IF(ISBLANK($B77),"",INDEX('Výsledková listina'!PRINT_AREA,MATCH($B77,'Výsledková listina'!$E:$E,0),9))</f>
      </c>
      <c r="F77" s="241"/>
      <c r="G77" s="241"/>
      <c r="H77" s="243"/>
      <c r="I77" s="131">
        <f>IF(ISBLANK($B77),"",INDEX('Výsledková listina'!PRINT_AREA,MATCH($B77,'Výsledková listina'!$E:$E,0),12))</f>
      </c>
      <c r="J77" s="132">
        <f>IF(ISBLANK($B77),"",INDEX('Výsledková listina'!PRINT_AREA,MATCH($B77,'Výsledková listina'!$E:$E,0),13))</f>
      </c>
      <c r="K77" s="241"/>
      <c r="L77" s="241"/>
      <c r="M77" s="232"/>
      <c r="N77" s="246"/>
      <c r="O77" s="235"/>
      <c r="P77" s="232"/>
    </row>
    <row r="78" spans="1:16" ht="12.75">
      <c r="A78" s="236"/>
      <c r="B78" s="109"/>
      <c r="C78" s="107">
        <f>IF(ISBLANK($B78),"",INDEX('Výsledková listina'!PRINT_AREA,MATCH($B78,'Výsledková listina'!$E:$E,0),2))</f>
      </c>
      <c r="D78" s="110">
        <f>IF(ISBLANK($B78),"",INDEX('Výsledková listina'!PRINT_AREA,MATCH($B78,'Výsledková listina'!$E:$E,0),8))</f>
      </c>
      <c r="E78" s="111">
        <f>IF(ISBLANK($B78),"",INDEX('Výsledková listina'!PRINT_AREA,MATCH($B78,'Výsledková listina'!$E:$E,0),9))</f>
      </c>
      <c r="F78" s="239">
        <f>IF(ISBLANK($A78),"",SUM(D78:D80))</f>
      </c>
      <c r="G78" s="239">
        <f>IF(ISBLANK($A78),"",SUM(E78:E80))</f>
      </c>
      <c r="H78" s="242">
        <f aca="true" t="shared" si="0" ref="H78:H84">IF(ISBLANK($A78),"",RANK(G78,G$1:G$65536,1))</f>
      </c>
      <c r="I78" s="110">
        <f>IF(ISBLANK($B78),"",INDEX('Výsledková listina'!PRINT_AREA,MATCH($B78,'Výsledková listina'!$E:$E,0),12))</f>
      </c>
      <c r="J78" s="111">
        <f>IF(ISBLANK($B78),"",INDEX('Výsledková listina'!PRINT_AREA,MATCH($B78,'Výsledková listina'!$E:$E,0),13))</f>
      </c>
      <c r="K78" s="239">
        <f>IF(ISBLANK($A78),"",SUM(I78:I80))</f>
      </c>
      <c r="L78" s="239">
        <f>IF(ISBLANK($A78),"",SUM(J78:J80))</f>
      </c>
      <c r="M78" s="230">
        <f aca="true" t="shared" si="1" ref="M78:M84">IF(ISBLANK($A78),"",RANK(L78,L$1:L$65536,1))</f>
      </c>
      <c r="N78" s="244">
        <f>IF(ISBLANK($A78),"",SUM(F78,K78))</f>
      </c>
      <c r="O78" s="233">
        <f>IF(ISBLANK($A78),"",SUM(G78,L78))</f>
      </c>
      <c r="P78" s="230">
        <f>IF(N78="","",RANK(O78,O:O,1))</f>
      </c>
    </row>
    <row r="79" spans="1:16" ht="12.75">
      <c r="A79" s="237"/>
      <c r="B79" s="115"/>
      <c r="C79" s="108">
        <f>IF(ISBLANK($B79),"",INDEX('Výsledková listina'!PRINT_AREA,MATCH($B79,'Výsledková listina'!$E:$E,0),2))</f>
      </c>
      <c r="D79" s="116">
        <f>IF(ISBLANK($B79),"",INDEX('Výsledková listina'!PRINT_AREA,MATCH($B79,'Výsledková listina'!$E:$E,0),8))</f>
      </c>
      <c r="E79" s="117">
        <f>IF(ISBLANK($B79),"",INDEX('Výsledková listina'!PRINT_AREA,MATCH($B79,'Výsledková listina'!$E:$E,0),9))</f>
      </c>
      <c r="F79" s="240"/>
      <c r="G79" s="240"/>
      <c r="H79" s="231"/>
      <c r="I79" s="116">
        <f>IF(ISBLANK($B79),"",INDEX('Výsledková listina'!PRINT_AREA,MATCH($B79,'Výsledková listina'!$E:$E,0),12))</f>
      </c>
      <c r="J79" s="117">
        <f>IF(ISBLANK($B79),"",INDEX('Výsledková listina'!PRINT_AREA,MATCH($B79,'Výsledková listina'!$E:$E,0),13))</f>
      </c>
      <c r="K79" s="240"/>
      <c r="L79" s="240"/>
      <c r="M79" s="231"/>
      <c r="N79" s="245"/>
      <c r="O79" s="234"/>
      <c r="P79" s="231"/>
    </row>
    <row r="80" spans="1:16" ht="13.5" thickBot="1">
      <c r="A80" s="238"/>
      <c r="B80" s="86"/>
      <c r="C80" s="73">
        <f>IF(ISBLANK($B80),"",INDEX('Výsledková listina'!PRINT_AREA,MATCH($B80,'Výsledková listina'!$E:$E,0),2))</f>
      </c>
      <c r="D80" s="90">
        <f>IF(ISBLANK($B80),"",INDEX('Výsledková listina'!PRINT_AREA,MATCH($B80,'Výsledková listina'!$E:$E,0),8))</f>
      </c>
      <c r="E80" s="87">
        <f>IF(ISBLANK($B80),"",INDEX('Výsledková listina'!PRINT_AREA,MATCH($B80,'Výsledková listina'!$E:$E,0),9))</f>
      </c>
      <c r="F80" s="241"/>
      <c r="G80" s="241"/>
      <c r="H80" s="243"/>
      <c r="I80" s="131">
        <f>IF(ISBLANK($B80),"",INDEX('Výsledková listina'!PRINT_AREA,MATCH($B80,'Výsledková listina'!$E:$E,0),12))</f>
      </c>
      <c r="J80" s="132">
        <f>IF(ISBLANK($B80),"",INDEX('Výsledková listina'!PRINT_AREA,MATCH($B80,'Výsledková listina'!$E:$E,0),13))</f>
      </c>
      <c r="K80" s="241"/>
      <c r="L80" s="241"/>
      <c r="M80" s="232"/>
      <c r="N80" s="246"/>
      <c r="O80" s="235"/>
      <c r="P80" s="232"/>
    </row>
    <row r="81" spans="1:16" ht="12.75">
      <c r="A81" s="236"/>
      <c r="B81" s="109"/>
      <c r="C81" s="107">
        <f>IF(ISBLANK($B81),"",INDEX('Výsledková listina'!PRINT_AREA,MATCH($B81,'Výsledková listina'!$E:$E,0),2))</f>
      </c>
      <c r="D81" s="110">
        <f>IF(ISBLANK($B81),"",INDEX('Výsledková listina'!PRINT_AREA,MATCH($B81,'Výsledková listina'!$E:$E,0),8))</f>
      </c>
      <c r="E81" s="111">
        <f>IF(ISBLANK($B81),"",INDEX('Výsledková listina'!PRINT_AREA,MATCH($B81,'Výsledková listina'!$E:$E,0),9))</f>
      </c>
      <c r="F81" s="239">
        <f>IF(ISBLANK($A81),"",SUM(D81:D83))</f>
      </c>
      <c r="G81" s="239">
        <f>IF(ISBLANK($A81),"",SUM(E81:E83))</f>
      </c>
      <c r="H81" s="242">
        <f t="shared" si="0"/>
      </c>
      <c r="I81" s="110">
        <f>IF(ISBLANK($B81),"",INDEX('Výsledková listina'!PRINT_AREA,MATCH($B81,'Výsledková listina'!$E:$E,0),12))</f>
      </c>
      <c r="J81" s="111">
        <f>IF(ISBLANK($B81),"",INDEX('Výsledková listina'!PRINT_AREA,MATCH($B81,'Výsledková listina'!$E:$E,0),13))</f>
      </c>
      <c r="K81" s="239">
        <f>IF(ISBLANK($A81),"",SUM(I81:I83))</f>
      </c>
      <c r="L81" s="239">
        <f>IF(ISBLANK($A81),"",SUM(J81:J83))</f>
      </c>
      <c r="M81" s="230">
        <f t="shared" si="1"/>
      </c>
      <c r="N81" s="244">
        <f>IF(ISBLANK($A81),"",SUM(F81,K81))</f>
      </c>
      <c r="O81" s="233">
        <f>IF(ISBLANK($A81),"",SUM(G81,L81))</f>
      </c>
      <c r="P81" s="230">
        <f>IF(N81="","",RANK(O81,O:O,1))</f>
      </c>
    </row>
    <row r="82" spans="1:16" ht="12.75">
      <c r="A82" s="237"/>
      <c r="B82" s="115"/>
      <c r="C82" s="108">
        <f>IF(ISBLANK($B82),"",INDEX('Výsledková listina'!PRINT_AREA,MATCH($B82,'Výsledková listina'!$E:$E,0),2))</f>
      </c>
      <c r="D82" s="116">
        <f>IF(ISBLANK($B82),"",INDEX('Výsledková listina'!PRINT_AREA,MATCH($B82,'Výsledková listina'!$E:$E,0),8))</f>
      </c>
      <c r="E82" s="117">
        <f>IF(ISBLANK($B82),"",INDEX('Výsledková listina'!PRINT_AREA,MATCH($B82,'Výsledková listina'!$E:$E,0),9))</f>
      </c>
      <c r="F82" s="240"/>
      <c r="G82" s="240"/>
      <c r="H82" s="231"/>
      <c r="I82" s="116">
        <f>IF(ISBLANK($B82),"",INDEX('Výsledková listina'!PRINT_AREA,MATCH($B82,'Výsledková listina'!$E:$E,0),12))</f>
      </c>
      <c r="J82" s="117">
        <f>IF(ISBLANK($B82),"",INDEX('Výsledková listina'!PRINT_AREA,MATCH($B82,'Výsledková listina'!$E:$E,0),13))</f>
      </c>
      <c r="K82" s="240"/>
      <c r="L82" s="240"/>
      <c r="M82" s="231"/>
      <c r="N82" s="245"/>
      <c r="O82" s="234"/>
      <c r="P82" s="231"/>
    </row>
    <row r="83" spans="1:16" ht="13.5" thickBot="1">
      <c r="A83" s="238"/>
      <c r="B83" s="86"/>
      <c r="C83" s="73">
        <f>IF(ISBLANK($B83),"",INDEX('Výsledková listina'!PRINT_AREA,MATCH($B83,'Výsledková listina'!$E:$E,0),2))</f>
      </c>
      <c r="D83" s="90">
        <f>IF(ISBLANK($B83),"",INDEX('Výsledková listina'!PRINT_AREA,MATCH($B83,'Výsledková listina'!$E:$E,0),8))</f>
      </c>
      <c r="E83" s="87">
        <f>IF(ISBLANK($B83),"",INDEX('Výsledková listina'!PRINT_AREA,MATCH($B83,'Výsledková listina'!$E:$E,0),9))</f>
      </c>
      <c r="F83" s="241"/>
      <c r="G83" s="241"/>
      <c r="H83" s="243"/>
      <c r="I83" s="131">
        <f>IF(ISBLANK($B83),"",INDEX('Výsledková listina'!PRINT_AREA,MATCH($B83,'Výsledková listina'!$E:$E,0),12))</f>
      </c>
      <c r="J83" s="132">
        <f>IF(ISBLANK($B83),"",INDEX('Výsledková listina'!PRINT_AREA,MATCH($B83,'Výsledková listina'!$E:$E,0),13))</f>
      </c>
      <c r="K83" s="241"/>
      <c r="L83" s="241"/>
      <c r="M83" s="232"/>
      <c r="N83" s="246"/>
      <c r="O83" s="235"/>
      <c r="P83" s="232"/>
    </row>
    <row r="84" spans="1:16" ht="12.75">
      <c r="A84" s="236"/>
      <c r="B84" s="109"/>
      <c r="C84" s="107">
        <f>IF(ISBLANK($B84),"",INDEX('Výsledková listina'!PRINT_AREA,MATCH($B84,'Výsledková listina'!$E:$E,0),2))</f>
      </c>
      <c r="D84" s="110">
        <f>IF(ISBLANK($B84),"",INDEX('Výsledková listina'!PRINT_AREA,MATCH($B84,'Výsledková listina'!$E:$E,0),8))</f>
      </c>
      <c r="E84" s="111">
        <f>IF(ISBLANK($B84),"",INDEX('Výsledková listina'!PRINT_AREA,MATCH($B84,'Výsledková listina'!$E:$E,0),9))</f>
      </c>
      <c r="F84" s="239">
        <f>IF(ISBLANK($A84),"",SUM(D84:D86))</f>
      </c>
      <c r="G84" s="239">
        <f>IF(ISBLANK($A84),"",SUM(E84:E86))</f>
      </c>
      <c r="H84" s="242">
        <f t="shared" si="0"/>
      </c>
      <c r="I84" s="110">
        <f>IF(ISBLANK($B84),"",INDEX('Výsledková listina'!PRINT_AREA,MATCH($B84,'Výsledková listina'!$E:$E,0),12))</f>
      </c>
      <c r="J84" s="111">
        <f>IF(ISBLANK($B84),"",INDEX('Výsledková listina'!PRINT_AREA,MATCH($B84,'Výsledková listina'!$E:$E,0),13))</f>
      </c>
      <c r="K84" s="239">
        <f>IF(ISBLANK($A84),"",SUM(I84:I86))</f>
      </c>
      <c r="L84" s="239">
        <f>IF(ISBLANK($A84),"",SUM(J84:J86))</f>
      </c>
      <c r="M84" s="230">
        <f t="shared" si="1"/>
      </c>
      <c r="N84" s="244">
        <f>IF(ISBLANK($A84),"",SUM(F84,K84))</f>
      </c>
      <c r="O84" s="233">
        <f>IF(ISBLANK($A84),"",SUM(G84,L84))</f>
      </c>
      <c r="P84" s="230">
        <f>IF(N84="","",RANK(O84,O:O,1))</f>
      </c>
    </row>
    <row r="85" spans="1:16" ht="12.75">
      <c r="A85" s="237"/>
      <c r="B85" s="115"/>
      <c r="C85" s="108">
        <f>IF(ISBLANK($B85),"",INDEX('Výsledková listina'!PRINT_AREA,MATCH($B85,'Výsledková listina'!$E:$E,0),2))</f>
      </c>
      <c r="D85" s="116">
        <f>IF(ISBLANK($B85),"",INDEX('Výsledková listina'!PRINT_AREA,MATCH($B85,'Výsledková listina'!$E:$E,0),8))</f>
      </c>
      <c r="E85" s="117">
        <f>IF(ISBLANK($B85),"",INDEX('Výsledková listina'!PRINT_AREA,MATCH($B85,'Výsledková listina'!$E:$E,0),9))</f>
      </c>
      <c r="F85" s="240"/>
      <c r="G85" s="240"/>
      <c r="H85" s="231"/>
      <c r="I85" s="116">
        <f>IF(ISBLANK($B85),"",INDEX('Výsledková listina'!PRINT_AREA,MATCH($B85,'Výsledková listina'!$E:$E,0),12))</f>
      </c>
      <c r="J85" s="117">
        <f>IF(ISBLANK($B85),"",INDEX('Výsledková listina'!PRINT_AREA,MATCH($B85,'Výsledková listina'!$E:$E,0),13))</f>
      </c>
      <c r="K85" s="240"/>
      <c r="L85" s="240"/>
      <c r="M85" s="231"/>
      <c r="N85" s="245"/>
      <c r="O85" s="234"/>
      <c r="P85" s="231"/>
    </row>
    <row r="86" spans="1:16" ht="13.5" thickBot="1">
      <c r="A86" s="238"/>
      <c r="B86" s="86"/>
      <c r="C86" s="73">
        <f>IF(ISBLANK($B86),"",INDEX('Výsledková listina'!PRINT_AREA,MATCH($B86,'Výsledková listina'!$E:$E,0),2))</f>
      </c>
      <c r="D86" s="90">
        <f>IF(ISBLANK($B86),"",INDEX('Výsledková listina'!PRINT_AREA,MATCH($B86,'Výsledková listina'!$E:$E,0),8))</f>
      </c>
      <c r="E86" s="87">
        <f>IF(ISBLANK($B86),"",INDEX('Výsledková listina'!PRINT_AREA,MATCH($B86,'Výsledková listina'!$E:$E,0),9))</f>
      </c>
      <c r="F86" s="241"/>
      <c r="G86" s="241"/>
      <c r="H86" s="243"/>
      <c r="I86" s="131">
        <f>IF(ISBLANK($B86),"",INDEX('Výsledková listina'!PRINT_AREA,MATCH($B86,'Výsledková listina'!$E:$E,0),12))</f>
      </c>
      <c r="J86" s="132">
        <f>IF(ISBLANK($B86),"",INDEX('Výsledková listina'!PRINT_AREA,MATCH($B86,'Výsledková listina'!$E:$E,0),13))</f>
      </c>
      <c r="K86" s="241"/>
      <c r="L86" s="241"/>
      <c r="M86" s="232"/>
      <c r="N86" s="246"/>
      <c r="O86" s="235"/>
      <c r="P86" s="232"/>
    </row>
    <row r="87" spans="1:16" ht="12.75">
      <c r="A87" s="236"/>
      <c r="B87" s="109"/>
      <c r="C87" s="107">
        <f>IF(ISBLANK($B87),"",INDEX('Výsledková listina'!PRINT_AREA,MATCH($B87,'Výsledková listina'!$E:$E,0),2))</f>
      </c>
      <c r="D87" s="110">
        <f>IF(ISBLANK($B87),"",INDEX('Výsledková listina'!PRINT_AREA,MATCH($B87,'Výsledková listina'!$E:$E,0),8))</f>
      </c>
      <c r="E87" s="111">
        <f>IF(ISBLANK($B87),"",INDEX('Výsledková listina'!PRINT_AREA,MATCH($B87,'Výsledková listina'!$E:$E,0),9))</f>
      </c>
      <c r="F87" s="239">
        <f>IF(ISBLANK($A87),"",SUM(D87:D89))</f>
      </c>
      <c r="G87" s="239">
        <f>IF(ISBLANK($A87),"",SUM(E87:E89))</f>
      </c>
      <c r="H87" s="242">
        <f aca="true" t="shared" si="2" ref="H87:H93">IF(ISBLANK($A87),"",RANK(G87,G$1:G$65536,1))</f>
      </c>
      <c r="I87" s="110">
        <f>IF(ISBLANK($B87),"",INDEX('Výsledková listina'!PRINT_AREA,MATCH($B87,'Výsledková listina'!$E:$E,0),12))</f>
      </c>
      <c r="J87" s="111">
        <f>IF(ISBLANK($B87),"",INDEX('Výsledková listina'!PRINT_AREA,MATCH($B87,'Výsledková listina'!$E:$E,0),13))</f>
      </c>
      <c r="K87" s="239">
        <f>IF(ISBLANK($A87),"",SUM(I87:I89))</f>
      </c>
      <c r="L87" s="239">
        <f>IF(ISBLANK($A87),"",SUM(J87:J89))</f>
      </c>
      <c r="M87" s="230">
        <f aca="true" t="shared" si="3" ref="M87:M93">IF(ISBLANK($A87),"",RANK(L87,L$1:L$65536,1))</f>
      </c>
      <c r="N87" s="244">
        <f>IF(ISBLANK($A87),"",SUM(F87,K87))</f>
      </c>
      <c r="O87" s="233">
        <f>IF(ISBLANK($A87),"",SUM(G87,L87))</f>
      </c>
      <c r="P87" s="230">
        <f>IF(N87="","",RANK(O87,O:O,1))</f>
      </c>
    </row>
    <row r="88" spans="1:16" ht="12.75">
      <c r="A88" s="237"/>
      <c r="B88" s="115"/>
      <c r="C88" s="108">
        <f>IF(ISBLANK($B88),"",INDEX('Výsledková listina'!PRINT_AREA,MATCH($B88,'Výsledková listina'!$E:$E,0),2))</f>
      </c>
      <c r="D88" s="116">
        <f>IF(ISBLANK($B88),"",INDEX('Výsledková listina'!PRINT_AREA,MATCH($B88,'Výsledková listina'!$E:$E,0),8))</f>
      </c>
      <c r="E88" s="117">
        <f>IF(ISBLANK($B88),"",INDEX('Výsledková listina'!PRINT_AREA,MATCH($B88,'Výsledková listina'!$E:$E,0),9))</f>
      </c>
      <c r="F88" s="240"/>
      <c r="G88" s="240"/>
      <c r="H88" s="231"/>
      <c r="I88" s="116">
        <f>IF(ISBLANK($B88),"",INDEX('Výsledková listina'!PRINT_AREA,MATCH($B88,'Výsledková listina'!$E:$E,0),12))</f>
      </c>
      <c r="J88" s="117">
        <f>IF(ISBLANK($B88),"",INDEX('Výsledková listina'!PRINT_AREA,MATCH($B88,'Výsledková listina'!$E:$E,0),13))</f>
      </c>
      <c r="K88" s="240"/>
      <c r="L88" s="240"/>
      <c r="M88" s="231"/>
      <c r="N88" s="245"/>
      <c r="O88" s="234"/>
      <c r="P88" s="231"/>
    </row>
    <row r="89" spans="1:16" ht="13.5" thickBot="1">
      <c r="A89" s="238"/>
      <c r="B89" s="86"/>
      <c r="C89" s="73">
        <f>IF(ISBLANK($B89),"",INDEX('Výsledková listina'!PRINT_AREA,MATCH($B89,'Výsledková listina'!$E:$E,0),2))</f>
      </c>
      <c r="D89" s="90">
        <f>IF(ISBLANK($B89),"",INDEX('Výsledková listina'!PRINT_AREA,MATCH($B89,'Výsledková listina'!$E:$E,0),8))</f>
      </c>
      <c r="E89" s="87">
        <f>IF(ISBLANK($B89),"",INDEX('Výsledková listina'!PRINT_AREA,MATCH($B89,'Výsledková listina'!$E:$E,0),9))</f>
      </c>
      <c r="F89" s="241"/>
      <c r="G89" s="241"/>
      <c r="H89" s="243"/>
      <c r="I89" s="131">
        <f>IF(ISBLANK($B89),"",INDEX('Výsledková listina'!PRINT_AREA,MATCH($B89,'Výsledková listina'!$E:$E,0),12))</f>
      </c>
      <c r="J89" s="132">
        <f>IF(ISBLANK($B89),"",INDEX('Výsledková listina'!PRINT_AREA,MATCH($B89,'Výsledková listina'!$E:$E,0),13))</f>
      </c>
      <c r="K89" s="241"/>
      <c r="L89" s="241"/>
      <c r="M89" s="232"/>
      <c r="N89" s="246"/>
      <c r="O89" s="235"/>
      <c r="P89" s="232"/>
    </row>
    <row r="90" spans="1:16" ht="12.75">
      <c r="A90" s="236"/>
      <c r="B90" s="109"/>
      <c r="C90" s="107">
        <f>IF(ISBLANK($B90),"",INDEX('Výsledková listina'!PRINT_AREA,MATCH($B90,'Výsledková listina'!$E:$E,0),2))</f>
      </c>
      <c r="D90" s="110">
        <f>IF(ISBLANK($B90),"",INDEX('Výsledková listina'!PRINT_AREA,MATCH($B90,'Výsledková listina'!$E:$E,0),8))</f>
      </c>
      <c r="E90" s="111">
        <f>IF(ISBLANK($B90),"",INDEX('Výsledková listina'!PRINT_AREA,MATCH($B90,'Výsledková listina'!$E:$E,0),9))</f>
      </c>
      <c r="F90" s="239">
        <f>IF(ISBLANK($A90),"",SUM(D90:D92))</f>
      </c>
      <c r="G90" s="239">
        <f>IF(ISBLANK($A90),"",SUM(E90:E92))</f>
      </c>
      <c r="H90" s="242">
        <f t="shared" si="2"/>
      </c>
      <c r="I90" s="110">
        <f>IF(ISBLANK($B90),"",INDEX('Výsledková listina'!PRINT_AREA,MATCH($B90,'Výsledková listina'!$E:$E,0),12))</f>
      </c>
      <c r="J90" s="111">
        <f>IF(ISBLANK($B90),"",INDEX('Výsledková listina'!PRINT_AREA,MATCH($B90,'Výsledková listina'!$E:$E,0),13))</f>
      </c>
      <c r="K90" s="239">
        <f>IF(ISBLANK($A90),"",SUM(I90:I92))</f>
      </c>
      <c r="L90" s="239">
        <f>IF(ISBLANK($A90),"",SUM(J90:J92))</f>
      </c>
      <c r="M90" s="230">
        <f t="shared" si="3"/>
      </c>
      <c r="N90" s="244">
        <f>IF(ISBLANK($A90),"",SUM(F90,K90))</f>
      </c>
      <c r="O90" s="233">
        <f>IF(ISBLANK($A90),"",SUM(G90,L90))</f>
      </c>
      <c r="P90" s="230">
        <f>IF(N90="","",RANK(O90,O:O,1))</f>
      </c>
    </row>
    <row r="91" spans="1:16" ht="12.75">
      <c r="A91" s="237"/>
      <c r="B91" s="115"/>
      <c r="C91" s="108">
        <f>IF(ISBLANK($B91),"",INDEX('Výsledková listina'!PRINT_AREA,MATCH($B91,'Výsledková listina'!$E:$E,0),2))</f>
      </c>
      <c r="D91" s="116">
        <f>IF(ISBLANK($B91),"",INDEX('Výsledková listina'!PRINT_AREA,MATCH($B91,'Výsledková listina'!$E:$E,0),8))</f>
      </c>
      <c r="E91" s="117">
        <f>IF(ISBLANK($B91),"",INDEX('Výsledková listina'!PRINT_AREA,MATCH($B91,'Výsledková listina'!$E:$E,0),9))</f>
      </c>
      <c r="F91" s="240"/>
      <c r="G91" s="240"/>
      <c r="H91" s="231"/>
      <c r="I91" s="116">
        <f>IF(ISBLANK($B91),"",INDEX('Výsledková listina'!PRINT_AREA,MATCH($B91,'Výsledková listina'!$E:$E,0),12))</f>
      </c>
      <c r="J91" s="117">
        <f>IF(ISBLANK($B91),"",INDEX('Výsledková listina'!PRINT_AREA,MATCH($B91,'Výsledková listina'!$E:$E,0),13))</f>
      </c>
      <c r="K91" s="240"/>
      <c r="L91" s="240"/>
      <c r="M91" s="231"/>
      <c r="N91" s="245"/>
      <c r="O91" s="234"/>
      <c r="P91" s="231"/>
    </row>
    <row r="92" spans="1:16" ht="13.5" thickBot="1">
      <c r="A92" s="238"/>
      <c r="B92" s="86"/>
      <c r="C92" s="73">
        <f>IF(ISBLANK($B92),"",INDEX('Výsledková listina'!PRINT_AREA,MATCH($B92,'Výsledková listina'!$E:$E,0),2))</f>
      </c>
      <c r="D92" s="90">
        <f>IF(ISBLANK($B92),"",INDEX('Výsledková listina'!PRINT_AREA,MATCH($B92,'Výsledková listina'!$E:$E,0),8))</f>
      </c>
      <c r="E92" s="87">
        <f>IF(ISBLANK($B92),"",INDEX('Výsledková listina'!PRINT_AREA,MATCH($B92,'Výsledková listina'!$E:$E,0),9))</f>
      </c>
      <c r="F92" s="241"/>
      <c r="G92" s="241"/>
      <c r="H92" s="243"/>
      <c r="I92" s="131">
        <f>IF(ISBLANK($B92),"",INDEX('Výsledková listina'!PRINT_AREA,MATCH($B92,'Výsledková listina'!$E:$E,0),12))</f>
      </c>
      <c r="J92" s="132">
        <f>IF(ISBLANK($B92),"",INDEX('Výsledková listina'!PRINT_AREA,MATCH($B92,'Výsledková listina'!$E:$E,0),13))</f>
      </c>
      <c r="K92" s="241"/>
      <c r="L92" s="241"/>
      <c r="M92" s="232"/>
      <c r="N92" s="246"/>
      <c r="O92" s="235"/>
      <c r="P92" s="232"/>
    </row>
    <row r="93" spans="1:16" ht="12.75">
      <c r="A93" s="236"/>
      <c r="B93" s="109"/>
      <c r="C93" s="107">
        <f>IF(ISBLANK($B93),"",INDEX('Výsledková listina'!PRINT_AREA,MATCH($B93,'Výsledková listina'!$E:$E,0),2))</f>
      </c>
      <c r="D93" s="110">
        <f>IF(ISBLANK($B93),"",INDEX('Výsledková listina'!PRINT_AREA,MATCH($B93,'Výsledková listina'!$E:$E,0),8))</f>
      </c>
      <c r="E93" s="111">
        <f>IF(ISBLANK($B93),"",INDEX('Výsledková listina'!PRINT_AREA,MATCH($B93,'Výsledková listina'!$E:$E,0),9))</f>
      </c>
      <c r="F93" s="239">
        <f>IF(ISBLANK($A93),"",SUM(D93:D95))</f>
      </c>
      <c r="G93" s="239">
        <f>IF(ISBLANK($A93),"",SUM(E93:E95))</f>
      </c>
      <c r="H93" s="242">
        <f t="shared" si="2"/>
      </c>
      <c r="I93" s="110">
        <f>IF(ISBLANK($B93),"",INDEX('Výsledková listina'!PRINT_AREA,MATCH($B93,'Výsledková listina'!$E:$E,0),12))</f>
      </c>
      <c r="J93" s="111">
        <f>IF(ISBLANK($B93),"",INDEX('Výsledková listina'!PRINT_AREA,MATCH($B93,'Výsledková listina'!$E:$E,0),13))</f>
      </c>
      <c r="K93" s="239">
        <f>IF(ISBLANK($A93),"",SUM(I93:I95))</f>
      </c>
      <c r="L93" s="239">
        <f>IF(ISBLANK($A93),"",SUM(J93:J95))</f>
      </c>
      <c r="M93" s="230">
        <f t="shared" si="3"/>
      </c>
      <c r="N93" s="244">
        <f>IF(ISBLANK($A93),"",SUM(F93,K93))</f>
      </c>
      <c r="O93" s="233">
        <f>IF(ISBLANK($A93),"",SUM(G93,L93))</f>
      </c>
      <c r="P93" s="230">
        <f>IF(N93="","",RANK(O93,O:O,1))</f>
      </c>
    </row>
    <row r="94" spans="1:16" ht="12.75">
      <c r="A94" s="237"/>
      <c r="B94" s="115"/>
      <c r="C94" s="108">
        <f>IF(ISBLANK($B94),"",INDEX('Výsledková listina'!PRINT_AREA,MATCH($B94,'Výsledková listina'!$E:$E,0),2))</f>
      </c>
      <c r="D94" s="116">
        <f>IF(ISBLANK($B94),"",INDEX('Výsledková listina'!PRINT_AREA,MATCH($B94,'Výsledková listina'!$E:$E,0),8))</f>
      </c>
      <c r="E94" s="117">
        <f>IF(ISBLANK($B94),"",INDEX('Výsledková listina'!PRINT_AREA,MATCH($B94,'Výsledková listina'!$E:$E,0),9))</f>
      </c>
      <c r="F94" s="240"/>
      <c r="G94" s="240"/>
      <c r="H94" s="231"/>
      <c r="I94" s="116">
        <f>IF(ISBLANK($B94),"",INDEX('Výsledková listina'!PRINT_AREA,MATCH($B94,'Výsledková listina'!$E:$E,0),12))</f>
      </c>
      <c r="J94" s="117">
        <f>IF(ISBLANK($B94),"",INDEX('Výsledková listina'!PRINT_AREA,MATCH($B94,'Výsledková listina'!$E:$E,0),13))</f>
      </c>
      <c r="K94" s="240"/>
      <c r="L94" s="240"/>
      <c r="M94" s="231"/>
      <c r="N94" s="245"/>
      <c r="O94" s="234"/>
      <c r="P94" s="231"/>
    </row>
    <row r="95" spans="1:16" ht="13.5" thickBot="1">
      <c r="A95" s="238"/>
      <c r="B95" s="86"/>
      <c r="C95" s="73">
        <f>IF(ISBLANK($B95),"",INDEX('Výsledková listina'!PRINT_AREA,MATCH($B95,'Výsledková listina'!$E:$E,0),2))</f>
      </c>
      <c r="D95" s="90">
        <f>IF(ISBLANK($B95),"",INDEX('Výsledková listina'!PRINT_AREA,MATCH($B95,'Výsledková listina'!$E:$E,0),8))</f>
      </c>
      <c r="E95" s="87">
        <f>IF(ISBLANK($B95),"",INDEX('Výsledková listina'!PRINT_AREA,MATCH($B95,'Výsledková listina'!$E:$E,0),9))</f>
      </c>
      <c r="F95" s="241"/>
      <c r="G95" s="241"/>
      <c r="H95" s="243"/>
      <c r="I95" s="131">
        <f>IF(ISBLANK($B95),"",INDEX('Výsledková listina'!PRINT_AREA,MATCH($B95,'Výsledková listina'!$E:$E,0),12))</f>
      </c>
      <c r="J95" s="132">
        <f>IF(ISBLANK($B95),"",INDEX('Výsledková listina'!PRINT_AREA,MATCH($B95,'Výsledková listina'!$E:$E,0),13))</f>
      </c>
      <c r="K95" s="241"/>
      <c r="L95" s="241"/>
      <c r="M95" s="232"/>
      <c r="N95" s="246"/>
      <c r="O95" s="235"/>
      <c r="P95" s="232"/>
    </row>
  </sheetData>
  <sheetProtection sort="0" autoFilter="0"/>
  <autoFilter ref="D5:P26"/>
  <mergeCells count="311">
    <mergeCell ref="N93:N95"/>
    <mergeCell ref="M87:M89"/>
    <mergeCell ref="N87:N89"/>
    <mergeCell ref="O90:O92"/>
    <mergeCell ref="P90:P92"/>
    <mergeCell ref="A93:A95"/>
    <mergeCell ref="F93:F95"/>
    <mergeCell ref="G93:G95"/>
    <mergeCell ref="H93:H95"/>
    <mergeCell ref="O93:O95"/>
    <mergeCell ref="P93:P95"/>
    <mergeCell ref="M90:M92"/>
    <mergeCell ref="N90:N92"/>
    <mergeCell ref="A90:A92"/>
    <mergeCell ref="F90:F92"/>
    <mergeCell ref="G90:G92"/>
    <mergeCell ref="H90:H92"/>
    <mergeCell ref="K90:K92"/>
    <mergeCell ref="L90:L92"/>
    <mergeCell ref="K93:K95"/>
    <mergeCell ref="L93:L95"/>
    <mergeCell ref="M93:M95"/>
    <mergeCell ref="P84:P86"/>
    <mergeCell ref="A87:A89"/>
    <mergeCell ref="F87:F89"/>
    <mergeCell ref="G87:G89"/>
    <mergeCell ref="H87:H89"/>
    <mergeCell ref="K87:K89"/>
    <mergeCell ref="L87:L89"/>
    <mergeCell ref="O87:O89"/>
    <mergeCell ref="P87:P89"/>
    <mergeCell ref="A84:A86"/>
    <mergeCell ref="F84:F86"/>
    <mergeCell ref="G84:G86"/>
    <mergeCell ref="H84:H86"/>
    <mergeCell ref="K84:K86"/>
    <mergeCell ref="L84:L86"/>
    <mergeCell ref="M84:M86"/>
    <mergeCell ref="N84:N86"/>
    <mergeCell ref="O84:O86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O81:O83"/>
    <mergeCell ref="P81:P83"/>
    <mergeCell ref="A78:A80"/>
    <mergeCell ref="F78:F80"/>
    <mergeCell ref="G78:G80"/>
    <mergeCell ref="H78:H80"/>
    <mergeCell ref="K78:K80"/>
    <mergeCell ref="L78:L80"/>
    <mergeCell ref="M78:M80"/>
    <mergeCell ref="N78:N80"/>
    <mergeCell ref="O78:O80"/>
    <mergeCell ref="P72:P74"/>
    <mergeCell ref="A75:A77"/>
    <mergeCell ref="F75:F77"/>
    <mergeCell ref="G75:G77"/>
    <mergeCell ref="H75:H77"/>
    <mergeCell ref="K75:K77"/>
    <mergeCell ref="L75:L77"/>
    <mergeCell ref="M75:M77"/>
    <mergeCell ref="N75:N77"/>
    <mergeCell ref="O75:O77"/>
    <mergeCell ref="P75:P77"/>
    <mergeCell ref="A72:A74"/>
    <mergeCell ref="F72:F74"/>
    <mergeCell ref="G72:G74"/>
    <mergeCell ref="H72:H74"/>
    <mergeCell ref="K72:K74"/>
    <mergeCell ref="L72:L74"/>
    <mergeCell ref="M72:M74"/>
    <mergeCell ref="N72:N74"/>
    <mergeCell ref="O72:O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O48:O50"/>
    <mergeCell ref="P48:P50"/>
    <mergeCell ref="O45:O47"/>
    <mergeCell ref="P45:P47"/>
    <mergeCell ref="O33:O35"/>
    <mergeCell ref="P33:P35"/>
    <mergeCell ref="O30:O32"/>
    <mergeCell ref="P30:P32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A48:A50"/>
    <mergeCell ref="F48:F50"/>
    <mergeCell ref="G48:G50"/>
    <mergeCell ref="H48:H50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A42:A44"/>
    <mergeCell ref="F42:F44"/>
    <mergeCell ref="G42:G44"/>
    <mergeCell ref="H42:H44"/>
    <mergeCell ref="A39:A41"/>
    <mergeCell ref="F39:F41"/>
    <mergeCell ref="G39:G41"/>
    <mergeCell ref="H39:H41"/>
    <mergeCell ref="K39:K41"/>
    <mergeCell ref="K42:K44"/>
    <mergeCell ref="N21:N23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27:O29"/>
    <mergeCell ref="P27:P29"/>
    <mergeCell ref="N33:N35"/>
    <mergeCell ref="L39:L41"/>
    <mergeCell ref="M39:M41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M30:M32"/>
    <mergeCell ref="N30:N32"/>
    <mergeCell ref="K24:K26"/>
    <mergeCell ref="L24:L26"/>
    <mergeCell ref="N39:N41"/>
    <mergeCell ref="L42:L44"/>
    <mergeCell ref="M42:M44"/>
    <mergeCell ref="N42:N44"/>
    <mergeCell ref="P6:P8"/>
    <mergeCell ref="G18:G20"/>
    <mergeCell ref="H18:H20"/>
    <mergeCell ref="P9:P11"/>
    <mergeCell ref="A21:A23"/>
    <mergeCell ref="F21:F23"/>
    <mergeCell ref="G21:G23"/>
    <mergeCell ref="H21:H23"/>
    <mergeCell ref="K21:K23"/>
    <mergeCell ref="L21:L23"/>
    <mergeCell ref="P18:P20"/>
    <mergeCell ref="O18:O20"/>
    <mergeCell ref="K18:K20"/>
    <mergeCell ref="A9:A11"/>
    <mergeCell ref="F9:F11"/>
    <mergeCell ref="G9:G11"/>
    <mergeCell ref="H9:H11"/>
    <mergeCell ref="K9:K11"/>
    <mergeCell ref="L9:L11"/>
    <mergeCell ref="M9:M11"/>
    <mergeCell ref="N9:N11"/>
    <mergeCell ref="O9:O11"/>
    <mergeCell ref="M12:M14"/>
    <mergeCell ref="N12:N14"/>
    <mergeCell ref="K6:K8"/>
    <mergeCell ref="L6:L8"/>
    <mergeCell ref="K12:K14"/>
    <mergeCell ref="L12:L14"/>
    <mergeCell ref="K15:K17"/>
    <mergeCell ref="L15:L17"/>
    <mergeCell ref="A18:A20"/>
    <mergeCell ref="F18:F20"/>
    <mergeCell ref="O6:O8"/>
    <mergeCell ref="A12:A14"/>
    <mergeCell ref="F12:F14"/>
    <mergeCell ref="G12:G14"/>
    <mergeCell ref="H12:H14"/>
    <mergeCell ref="O12:O14"/>
    <mergeCell ref="N3:P4"/>
    <mergeCell ref="I3:M3"/>
    <mergeCell ref="A1:P1"/>
    <mergeCell ref="A3:A5"/>
    <mergeCell ref="D4:E4"/>
    <mergeCell ref="F4:H4"/>
    <mergeCell ref="D3:H3"/>
    <mergeCell ref="B3:B5"/>
    <mergeCell ref="C3:C5"/>
    <mergeCell ref="A45:A47"/>
    <mergeCell ref="F45:F47"/>
    <mergeCell ref="G45:G47"/>
    <mergeCell ref="H45:H47"/>
    <mergeCell ref="N18:N20"/>
    <mergeCell ref="I4:J4"/>
    <mergeCell ref="K4:M4"/>
    <mergeCell ref="A24:A26"/>
    <mergeCell ref="F24:F26"/>
    <mergeCell ref="A30:A32"/>
    <mergeCell ref="F30:F32"/>
    <mergeCell ref="G30:G32"/>
    <mergeCell ref="H30:H32"/>
    <mergeCell ref="G24:G26"/>
    <mergeCell ref="H24:H26"/>
    <mergeCell ref="A6:A8"/>
    <mergeCell ref="F6:F8"/>
    <mergeCell ref="G6:G8"/>
    <mergeCell ref="H6:H8"/>
    <mergeCell ref="M6:M8"/>
    <mergeCell ref="N6:N8"/>
    <mergeCell ref="M21:M23"/>
    <mergeCell ref="L18:L20"/>
    <mergeCell ref="M18:M20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K54:K56"/>
    <mergeCell ref="L54:L56"/>
    <mergeCell ref="M54:M56"/>
    <mergeCell ref="N54:N56"/>
    <mergeCell ref="A54:A56"/>
    <mergeCell ref="F54:F56"/>
    <mergeCell ref="G54:G56"/>
    <mergeCell ref="H54:H56"/>
    <mergeCell ref="O57:O59"/>
    <mergeCell ref="P57:P59"/>
    <mergeCell ref="P60:P62"/>
    <mergeCell ref="A63:A65"/>
    <mergeCell ref="F63:F65"/>
    <mergeCell ref="G63:G65"/>
    <mergeCell ref="H63:H65"/>
    <mergeCell ref="K63:K65"/>
    <mergeCell ref="L63:L65"/>
    <mergeCell ref="M63:M65"/>
    <mergeCell ref="N63:N65"/>
    <mergeCell ref="O63:O65"/>
    <mergeCell ref="P63:P65"/>
    <mergeCell ref="A60:A62"/>
    <mergeCell ref="F60:F62"/>
    <mergeCell ref="G60:G62"/>
    <mergeCell ref="H60:H62"/>
    <mergeCell ref="K60:K62"/>
    <mergeCell ref="L60:L62"/>
    <mergeCell ref="M60:M62"/>
    <mergeCell ref="N60:N62"/>
    <mergeCell ref="O60:O62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  <mergeCell ref="M69:M71"/>
    <mergeCell ref="N69:N71"/>
    <mergeCell ref="A66:A68"/>
    <mergeCell ref="F66:F68"/>
    <mergeCell ref="G66:G68"/>
    <mergeCell ref="H66:H68"/>
    <mergeCell ref="K66:K68"/>
    <mergeCell ref="L66:L68"/>
    <mergeCell ref="M66:M68"/>
    <mergeCell ref="N66:N68"/>
    <mergeCell ref="O69:O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5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2017-07-12T11:54:16Z</cp:lastPrinted>
  <dcterms:created xsi:type="dcterms:W3CDTF">2001-02-19T07:45:56Z</dcterms:created>
  <dcterms:modified xsi:type="dcterms:W3CDTF">2017-07-12T11:54:57Z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