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010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<sst xmlns="http://schemas.openxmlformats.org/spreadsheetml/2006/main" count="965" uniqueCount="217">
  <si>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</si>
  <si>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</si>
  <si>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</si>
  <si>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</si>
  <si>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</si>
  <si>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</si>
  <si>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</si>
  <si>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</si>
  <si>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</si>
  <si>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</si>
  <si>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</si>
  <si>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</si>
  <si>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</si>
  <si>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</si>
  <si>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</si>
  <si>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</si>
  <si>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</si>
  <si>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</si>
  <si>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</si>
  <si>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</si>
  <si>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</si>
  <si>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</si>
  <si>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</si>
  <si>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</si>
  <si>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</si>
  <si>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</si>
  <si>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</si>
  <si>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</si>
  <si>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</si>
  <si>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</si>
  <si>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</si>
  <si>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</si>
  <si>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</si>
  <si>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</si>
  <si>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</si>
  <si>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</si>
  <si>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</si>
  <si>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</si>
  <si>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</si>
  <si>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</si>
  <si>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</si>
  <si>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</si>
  <si>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</si>
  <si>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</si>
  <si>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</si>
  <si>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</si>
  <si>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</si>
  <si>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</si>
  <si>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</si>
  <si>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</si>
  <si>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</si>
  <si>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</si>
  <si>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</si>
  <si>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</si>
  <si>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</si>
  <si>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</si>
  <si>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</si>
  <si>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</si>
  <si>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</si>
  <si>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</si>
  <si>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</si>
  <si>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</si>
  <si>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</si>
  <si>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</si>
  <si>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</si>
  <si>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</si>
  <si>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</si>
  <si>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</si>
  <si>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</si>
  <si>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</si>
  <si>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</si>
  <si>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</si>
  <si>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</si>
  <si>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</si>
  <si>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</si>
  <si>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</si>
  <si>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</si>
  <si>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</si>
  <si>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</si>
  <si>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</si>
  <si>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</si>
  <si>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</si>
  <si>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</si>
  <si>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</si>
  <si>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</si>
  <si>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</si>
  <si>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</si>
  <si>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</si>
  <si>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</si>
  <si>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</si>
  <si>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</si>
  <si>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</si>
  <si>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</si>
  <si>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</si>
  <si>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</si>
  <si>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</si>
  <si>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</si>
  <si>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</si>
  <si>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</si>
  <si>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</si>
  <si>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</si>
  <si>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</si>
  <si>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</si>
  <si>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</si>
  <si>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</si>
  <si>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</si>
  <si>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</si>
  <si>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</si>
  <si>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</si>
  <si>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</si>
  <si>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</si>
  <si>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</si>
  <si>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</si>
  <si>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</si>
  <si>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</si>
  <si>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</si>
  <si>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</si>
  <si>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</si>
  <si>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</si>
  <si>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Rataje nad Sázavou</t>
  </si>
  <si>
    <t>Nebodovaný</t>
  </si>
  <si>
    <t>23.9</t>
  </si>
  <si>
    <t>24.9</t>
  </si>
  <si>
    <t>MO ČRS Český šternberk</t>
  </si>
  <si>
    <t>Milan Štěpnička</t>
  </si>
  <si>
    <t>Roman Srb</t>
  </si>
  <si>
    <t>Čelákovice</t>
  </si>
  <si>
    <t>Stejskal Miroslav</t>
  </si>
  <si>
    <t>Praha 8</t>
  </si>
  <si>
    <t>Jirsa Jiří</t>
  </si>
  <si>
    <t>Uhlířské Janovice</t>
  </si>
  <si>
    <t>Linhart Luděk</t>
  </si>
  <si>
    <t>Český Šternberk</t>
  </si>
  <si>
    <t>Řezáč Jan</t>
  </si>
  <si>
    <t>Stará Boleslav</t>
  </si>
  <si>
    <t>Rakovanová Eva</t>
  </si>
  <si>
    <t>Ž</t>
  </si>
  <si>
    <t>Baranka Vladimír</t>
  </si>
  <si>
    <t>Peterka Jaroslav</t>
  </si>
  <si>
    <t>Litoměřice</t>
  </si>
  <si>
    <t>Komora Martin</t>
  </si>
  <si>
    <t>Linhart Pavel</t>
  </si>
  <si>
    <t>Štefanica Josef</t>
  </si>
  <si>
    <t>Kladruby</t>
  </si>
  <si>
    <t>Kovanda Jiří</t>
  </si>
  <si>
    <t>Brandýs nad Labem</t>
  </si>
  <si>
    <t>Drahovzal Václav</t>
  </si>
  <si>
    <t>Vymazal Petr</t>
  </si>
  <si>
    <t>Bakov nad Jizerou</t>
  </si>
  <si>
    <t>Repšová Jana</t>
  </si>
  <si>
    <t>Bank Jan</t>
  </si>
  <si>
    <t>Rezek Petr</t>
  </si>
  <si>
    <t>Říčany</t>
  </si>
  <si>
    <t>Rezková Martina</t>
  </si>
  <si>
    <t>Kabourek Václav</t>
  </si>
  <si>
    <t>Česká Kemenice</t>
  </si>
  <si>
    <t>Kodad Daniel</t>
  </si>
  <si>
    <t>Bílina</t>
  </si>
  <si>
    <t>Štětina Petr</t>
  </si>
  <si>
    <t>Praha 4</t>
  </si>
  <si>
    <t xml:space="preserve">Velebný Pavel </t>
  </si>
  <si>
    <t>Hrabal Vladimír</t>
  </si>
  <si>
    <t>Uničov</t>
  </si>
  <si>
    <t>Janečka Martin</t>
  </si>
  <si>
    <t>Tovačov</t>
  </si>
  <si>
    <t>Unzeitig Jiří</t>
  </si>
  <si>
    <t>Sičák Pavel</t>
  </si>
  <si>
    <t>Starý Ples</t>
  </si>
  <si>
    <t>Sershen Volodymir</t>
  </si>
  <si>
    <t>Nimko Maryan</t>
  </si>
  <si>
    <t>Preps Jan</t>
  </si>
  <si>
    <t>Praha 9</t>
  </si>
  <si>
    <t>Bromovský Petr</t>
  </si>
  <si>
    <t>Štěpnička Martin</t>
  </si>
  <si>
    <t>Štěpnička Radek</t>
  </si>
  <si>
    <t>Štěpnička Milan st.</t>
  </si>
  <si>
    <t>Štěpnička Milan ml.</t>
  </si>
  <si>
    <t>Vosáhlo Pavel</t>
  </si>
  <si>
    <t>Přelouč</t>
  </si>
  <si>
    <t>Vacek Jan</t>
  </si>
  <si>
    <t>Šitina Josef</t>
  </si>
  <si>
    <t>Špánek Milan</t>
  </si>
  <si>
    <t>Grofová Lenka</t>
  </si>
  <si>
    <t>Praha 5</t>
  </si>
  <si>
    <t>Libčice nad Vlt.</t>
  </si>
  <si>
    <t>Semecký Filip</t>
  </si>
  <si>
    <t>Frauenberg Michal</t>
  </si>
  <si>
    <t>Volencová Karolína</t>
  </si>
  <si>
    <t>Lofmannová Karolína</t>
  </si>
  <si>
    <t>Kubát Luboš</t>
  </si>
  <si>
    <t>Jandus Marek</t>
  </si>
  <si>
    <t>Sázava</t>
  </si>
  <si>
    <t>Novák Jan</t>
  </si>
  <si>
    <t>Choceň</t>
  </si>
  <si>
    <t>Fiala Michal</t>
  </si>
  <si>
    <t>Staněk Karel</t>
  </si>
  <si>
    <t>Smečno</t>
  </si>
  <si>
    <t>Funda Petr</t>
  </si>
  <si>
    <t>Úvaly</t>
  </si>
  <si>
    <t>Dlask Jakub</t>
  </si>
  <si>
    <t>Kadlec František</t>
  </si>
  <si>
    <t>Českýá Skalice</t>
  </si>
  <si>
    <t>Pásler Vlastimil</t>
  </si>
  <si>
    <t>Česká Skalice</t>
  </si>
  <si>
    <t>Veselý Marek</t>
  </si>
  <si>
    <t>Horák Vladimír</t>
  </si>
  <si>
    <t>Praha 13</t>
  </si>
  <si>
    <t>Varga Ladislav</t>
  </si>
  <si>
    <t>Černý Tomáš</t>
  </si>
  <si>
    <t>Kuchař Petr</t>
  </si>
  <si>
    <t>Nerad Rostislav</t>
  </si>
  <si>
    <t>Beneš Petr</t>
  </si>
  <si>
    <t xml:space="preserve">Zink František </t>
  </si>
  <si>
    <t>Melezínek Vlastimil</t>
  </si>
  <si>
    <t>Fejt Petr</t>
  </si>
  <si>
    <t>Magurová Karolína</t>
  </si>
  <si>
    <t>Konopásek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</si>
</sst>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7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34" borderId="17" xfId="0" applyFont="1" applyFill="1" applyBorder="1" applyAlignment="1" applyProtection="1">
      <alignment horizontal="left" vertical="center" shrinkToFit="1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 locked="0"/>
    </xf>
    <xf numFmtId="0" fontId="2" fillId="0" borderId="59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17209639"/>
        <c:axId val="20669024"/>
      </c:barChart>
      <c:catAx>
        <c:axId val="172096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"/>
          <c:w val="0.835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51803489"/>
        <c:axId val="63578218"/>
      </c:barChart>
      <c:catAx>
        <c:axId val="5180348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0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04575"/>
          <c:w val="0.118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5333051"/>
        <c:axId val="49562004"/>
      </c:barChart>
      <c:catAx>
        <c:axId val="35333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43404853"/>
        <c:axId val="55099358"/>
      </c:barChart>
      <c:catAx>
        <c:axId val="434048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325"/>
          <c:w val="0.121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77" t="s">
        <v>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3:14" ht="12.75">
      <c r="C2" s="178" t="s">
        <v>7</v>
      </c>
      <c r="D2" s="178"/>
      <c r="E2" s="25" t="s">
        <v>119</v>
      </c>
      <c r="J2" s="28"/>
      <c r="K2" s="28"/>
      <c r="L2" s="28"/>
      <c r="M2" s="28"/>
      <c r="N2" s="86"/>
    </row>
    <row r="3" spans="3:14" ht="15.75">
      <c r="C3" s="178" t="s">
        <v>8</v>
      </c>
      <c r="D3" s="178"/>
      <c r="E3" s="26" t="s">
        <v>120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121</v>
      </c>
      <c r="E4" s="76" t="s">
        <v>52</v>
      </c>
      <c r="F4" s="77" t="s">
        <v>122</v>
      </c>
      <c r="J4" s="28"/>
      <c r="K4" s="28"/>
      <c r="L4" s="28"/>
      <c r="M4" s="28"/>
      <c r="N4" s="86"/>
    </row>
    <row r="5" spans="3:14" ht="15.75">
      <c r="C5" s="178" t="s">
        <v>9</v>
      </c>
      <c r="D5" s="178"/>
      <c r="E5" s="78" t="s">
        <v>123</v>
      </c>
      <c r="J5" s="28"/>
      <c r="K5" s="28"/>
      <c r="L5" s="28"/>
      <c r="M5" s="28"/>
      <c r="N5" s="86"/>
    </row>
    <row r="6" spans="3:14" ht="15.75">
      <c r="C6" s="178" t="s">
        <v>21</v>
      </c>
      <c r="D6" s="178"/>
      <c r="E6" s="79" t="s">
        <v>124</v>
      </c>
      <c r="J6" s="28"/>
      <c r="K6" s="28"/>
      <c r="L6" s="28"/>
      <c r="M6" s="28"/>
      <c r="N6" s="86"/>
    </row>
    <row r="7" spans="2:14" ht="12.75">
      <c r="B7" s="13"/>
      <c r="C7" s="176"/>
      <c r="D7" s="176"/>
      <c r="E7" s="176"/>
      <c r="J7" s="28"/>
      <c r="K7" s="28"/>
      <c r="L7" s="28"/>
      <c r="M7" s="28"/>
      <c r="N7" s="86"/>
    </row>
    <row r="8" spans="1:14" ht="12.75" customHeight="1">
      <c r="A8" s="172" t="s">
        <v>17</v>
      </c>
      <c r="B8" s="172" t="s">
        <v>19</v>
      </c>
      <c r="C8" s="170" t="s">
        <v>22</v>
      </c>
      <c r="D8" s="171"/>
      <c r="E8" s="172" t="s">
        <v>25</v>
      </c>
      <c r="F8" s="172"/>
      <c r="G8" s="172"/>
      <c r="H8" s="172"/>
      <c r="I8" s="175" t="s">
        <v>26</v>
      </c>
      <c r="J8" s="175"/>
      <c r="K8" s="175" t="s">
        <v>27</v>
      </c>
      <c r="L8" s="175"/>
      <c r="M8" s="175" t="s">
        <v>33</v>
      </c>
      <c r="N8" s="175"/>
    </row>
    <row r="9" spans="1:14" s="19" customFormat="1" ht="25.5">
      <c r="A9" s="172"/>
      <c r="B9" s="172"/>
      <c r="C9" s="20" t="s">
        <v>38</v>
      </c>
      <c r="D9" s="20" t="s">
        <v>39</v>
      </c>
      <c r="E9" s="172"/>
      <c r="F9" s="172"/>
      <c r="G9" s="172"/>
      <c r="H9" s="172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3" t="s">
        <v>23</v>
      </c>
      <c r="B10" s="173"/>
      <c r="C10" s="22">
        <f>SUM(C11:C25)</f>
        <v>66</v>
      </c>
      <c r="D10" s="22">
        <f>SUM(D11:D25)</f>
        <v>66</v>
      </c>
      <c r="E10" s="167" t="s">
        <v>23</v>
      </c>
      <c r="F10" s="168"/>
      <c r="G10" s="168"/>
      <c r="H10" s="169"/>
      <c r="I10" s="23">
        <f>SUM(I11:I18)</f>
        <v>116260</v>
      </c>
      <c r="J10" s="24">
        <f aca="true" t="shared" si="0" ref="J10:J25">IF(I10&gt;0,I10/$C10,"")</f>
        <v>1761.5151515151515</v>
      </c>
      <c r="K10" s="24">
        <f>SUM(K11:K18)</f>
        <v>162570</v>
      </c>
      <c r="L10" s="24">
        <f aca="true" t="shared" si="1" ref="L10:L25">IF(K10&gt;0,K10/$D10,"")</f>
        <v>2463.181818181818</v>
      </c>
      <c r="M10" s="24">
        <f>SUM(M11:M18)</f>
        <v>278830</v>
      </c>
      <c r="N10" s="24">
        <f>IF(M10&gt;0,M10/($C10+$D10),"")</f>
        <v>2112.348484848485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11</v>
      </c>
      <c r="D11" s="80">
        <f>IF(ISBLANK($A11),"",COUNTA('2. závod'!D$6:D$35))</f>
        <v>11</v>
      </c>
      <c r="E11" s="150"/>
      <c r="F11" s="150"/>
      <c r="G11" s="150"/>
      <c r="H11" s="150"/>
      <c r="I11" s="81">
        <f>SUM('1. závod'!D$6:D$35)</f>
        <v>28040</v>
      </c>
      <c r="J11" s="24">
        <f t="shared" si="0"/>
        <v>2549.090909090909</v>
      </c>
      <c r="K11" s="81">
        <f>SUM('2. závod'!D$6:D$35)</f>
        <v>22590</v>
      </c>
      <c r="L11" s="24">
        <f t="shared" si="1"/>
        <v>2053.6363636363635</v>
      </c>
      <c r="M11" s="81">
        <f aca="true" t="shared" si="2" ref="M11:M18">SUM(I11,K11)</f>
        <v>50630</v>
      </c>
      <c r="N11" s="24">
        <f>IF(M11&gt;0,M11/($C11+$D11),"")</f>
        <v>2301.3636363636365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11</v>
      </c>
      <c r="D12" s="80">
        <f>IF(ISBLANK($A12),"",COUNTA('2. závod'!J$6:J$35))</f>
        <v>11</v>
      </c>
      <c r="E12" s="150"/>
      <c r="F12" s="150"/>
      <c r="G12" s="150"/>
      <c r="H12" s="150"/>
      <c r="I12" s="81">
        <f>SUM('1. závod'!J$6:J$35)</f>
        <v>12060</v>
      </c>
      <c r="J12" s="24">
        <f t="shared" si="0"/>
        <v>1096.3636363636363</v>
      </c>
      <c r="K12" s="81">
        <f>SUM('2. závod'!J$6:J$35)</f>
        <v>22900</v>
      </c>
      <c r="L12" s="24">
        <f t="shared" si="1"/>
        <v>2081.818181818182</v>
      </c>
      <c r="M12" s="81">
        <f t="shared" si="2"/>
        <v>34960</v>
      </c>
      <c r="N12" s="24">
        <f aca="true" t="shared" si="3" ref="N12:N25">IF(M12&gt;0,M12/($C12+$D12),"")</f>
        <v>1589.090909090909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11</v>
      </c>
      <c r="D13" s="80">
        <f>IF(ISBLANK($A13),"",COUNTA('2. závod'!P$6:P$35))</f>
        <v>11</v>
      </c>
      <c r="E13" s="150"/>
      <c r="F13" s="150"/>
      <c r="G13" s="150"/>
      <c r="H13" s="150"/>
      <c r="I13" s="81">
        <f>SUM('1. závod'!P$6:P$35)</f>
        <v>13590</v>
      </c>
      <c r="J13" s="24">
        <f t="shared" si="0"/>
        <v>1235.4545454545455</v>
      </c>
      <c r="K13" s="81">
        <f>SUM('2. závod'!P$6:P$35)</f>
        <v>12450</v>
      </c>
      <c r="L13" s="24">
        <f t="shared" si="1"/>
        <v>1131.8181818181818</v>
      </c>
      <c r="M13" s="81">
        <f t="shared" si="2"/>
        <v>26040</v>
      </c>
      <c r="N13" s="24">
        <f t="shared" si="3"/>
        <v>1183.6363636363637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11</v>
      </c>
      <c r="D14" s="80">
        <f>IF(ISBLANK($A14),"",COUNTA('2. závod'!V$6:V$35))</f>
        <v>11</v>
      </c>
      <c r="E14" s="150"/>
      <c r="F14" s="150"/>
      <c r="G14" s="150"/>
      <c r="H14" s="150"/>
      <c r="I14" s="81">
        <f>SUM('1. závod'!V$6:V$35)</f>
        <v>26390</v>
      </c>
      <c r="J14" s="24">
        <f t="shared" si="0"/>
        <v>2399.090909090909</v>
      </c>
      <c r="K14" s="81">
        <f>SUM('2. závod'!V$6:V$35)</f>
        <v>29610</v>
      </c>
      <c r="L14" s="24">
        <f t="shared" si="1"/>
        <v>2691.818181818182</v>
      </c>
      <c r="M14" s="81">
        <f t="shared" si="2"/>
        <v>56000</v>
      </c>
      <c r="N14" s="24">
        <f t="shared" si="3"/>
        <v>2545.4545454545455</v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11</v>
      </c>
      <c r="D15" s="80">
        <f>IF(ISBLANK($A15),"",COUNTA('2. závod'!AB$6:AB$35))</f>
        <v>11</v>
      </c>
      <c r="E15" s="150"/>
      <c r="F15" s="150"/>
      <c r="G15" s="150"/>
      <c r="H15" s="150"/>
      <c r="I15" s="81">
        <f>SUM('1. závod'!AB$6:AB$35)</f>
        <v>17680</v>
      </c>
      <c r="J15" s="24">
        <f t="shared" si="0"/>
        <v>1607.2727272727273</v>
      </c>
      <c r="K15" s="81">
        <f>SUM('2. závod'!AB$6:AB$35)</f>
        <v>29290</v>
      </c>
      <c r="L15" s="24">
        <f t="shared" si="1"/>
        <v>2662.7272727272725</v>
      </c>
      <c r="M15" s="81">
        <f t="shared" si="2"/>
        <v>46970</v>
      </c>
      <c r="N15" s="24">
        <f t="shared" si="3"/>
        <v>2135</v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11</v>
      </c>
      <c r="D16" s="80">
        <f>IF(ISBLANK($A16),"",COUNTA('2. závod'!AH$6:AH$35))</f>
        <v>11</v>
      </c>
      <c r="E16" s="150"/>
      <c r="F16" s="150"/>
      <c r="G16" s="150"/>
      <c r="H16" s="150"/>
      <c r="I16" s="81">
        <f>SUM('1. závod'!AH$6:AH$35)</f>
        <v>18500</v>
      </c>
      <c r="J16" s="24">
        <f t="shared" si="0"/>
        <v>1681.8181818181818</v>
      </c>
      <c r="K16" s="81">
        <f>SUM('2. závod'!AH$6:AH$35)</f>
        <v>45730</v>
      </c>
      <c r="L16" s="24">
        <f t="shared" si="1"/>
        <v>4157.272727272727</v>
      </c>
      <c r="M16" s="81">
        <f t="shared" si="2"/>
        <v>64230</v>
      </c>
      <c r="N16" s="24">
        <f t="shared" si="3"/>
        <v>2919.5454545454545</v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50"/>
      <c r="F17" s="150"/>
      <c r="G17" s="150"/>
      <c r="H17" s="150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50"/>
      <c r="F18" s="150"/>
      <c r="G18" s="150"/>
      <c r="H18" s="150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50"/>
      <c r="F19" s="150"/>
      <c r="G19" s="150"/>
      <c r="H19" s="150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50"/>
      <c r="F20" s="150"/>
      <c r="G20" s="150"/>
      <c r="H20" s="150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50"/>
      <c r="F21" s="150"/>
      <c r="G21" s="150"/>
      <c r="H21" s="150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50"/>
      <c r="F22" s="150"/>
      <c r="G22" s="150"/>
      <c r="H22" s="150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50"/>
      <c r="F23" s="150"/>
      <c r="G23" s="150"/>
      <c r="H23" s="150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50"/>
      <c r="F24" s="150"/>
      <c r="G24" s="150"/>
      <c r="H24" s="150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50"/>
      <c r="F25" s="150"/>
      <c r="G25" s="150"/>
      <c r="H25" s="150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59" t="s">
        <v>35</v>
      </c>
      <c r="E26" s="159"/>
      <c r="F26" s="159"/>
      <c r="G26" s="159"/>
      <c r="H26" s="85"/>
      <c r="I26" s="82">
        <f>MAX('1. závod'!$D$6:$CF$35)</f>
        <v>7660</v>
      </c>
      <c r="J26" s="30"/>
      <c r="K26" s="82">
        <f>MAX('2. závod'!$D$6:$CF$35)</f>
        <v>9310</v>
      </c>
      <c r="L26" s="30"/>
      <c r="M26" s="82">
        <f>MAX(I26,K26)</f>
        <v>9310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55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5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51" t="s">
        <v>112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1:14" s="28" customFormat="1" ht="12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s="28" customFormat="1" ht="18">
      <c r="A39" s="154" t="s">
        <v>109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55"/>
      <c r="N40" s="156"/>
    </row>
    <row r="41" spans="3:14" ht="12.75">
      <c r="C41" s="163" t="s">
        <v>105</v>
      </c>
      <c r="D41" s="163"/>
      <c r="E41" s="164" t="s">
        <v>106</v>
      </c>
      <c r="F41" s="165"/>
      <c r="G41" s="166"/>
      <c r="H41" s="117" t="s">
        <v>104</v>
      </c>
      <c r="I41" s="117" t="s">
        <v>31</v>
      </c>
      <c r="J41" s="181" t="s">
        <v>107</v>
      </c>
      <c r="K41" s="181"/>
      <c r="L41" s="181"/>
      <c r="M41" s="181"/>
      <c r="N41" s="118" t="s">
        <v>108</v>
      </c>
    </row>
    <row r="42" spans="3:14" ht="12.75">
      <c r="C42" s="157"/>
      <c r="D42" s="158"/>
      <c r="E42" s="160"/>
      <c r="F42" s="161"/>
      <c r="G42" s="162"/>
      <c r="H42" s="119"/>
      <c r="I42" s="119"/>
      <c r="J42" s="174"/>
      <c r="K42" s="174"/>
      <c r="L42" s="174"/>
      <c r="M42" s="174"/>
      <c r="N42" s="120"/>
    </row>
    <row r="43" spans="3:14" ht="12.75">
      <c r="C43" s="157"/>
      <c r="D43" s="158"/>
      <c r="E43" s="160"/>
      <c r="F43" s="161"/>
      <c r="G43" s="162"/>
      <c r="H43" s="119"/>
      <c r="I43" s="119"/>
      <c r="J43" s="174"/>
      <c r="K43" s="174"/>
      <c r="L43" s="174"/>
      <c r="M43" s="174"/>
      <c r="N43" s="120"/>
    </row>
    <row r="44" spans="3:14" ht="12.75">
      <c r="C44" s="157"/>
      <c r="D44" s="158"/>
      <c r="E44" s="160"/>
      <c r="F44" s="161"/>
      <c r="G44" s="162"/>
      <c r="H44" s="119"/>
      <c r="I44" s="119"/>
      <c r="J44" s="174"/>
      <c r="K44" s="174"/>
      <c r="L44" s="174"/>
      <c r="M44" s="174"/>
      <c r="N44" s="120"/>
    </row>
    <row r="45" spans="3:14" ht="12.75">
      <c r="C45" s="157"/>
      <c r="D45" s="158"/>
      <c r="E45" s="160"/>
      <c r="F45" s="161"/>
      <c r="G45" s="162"/>
      <c r="H45" s="119"/>
      <c r="I45" s="119"/>
      <c r="J45" s="174"/>
      <c r="K45" s="174"/>
      <c r="L45" s="174"/>
      <c r="M45" s="174"/>
      <c r="N45" s="120"/>
    </row>
    <row r="46" spans="3:14" ht="12.75">
      <c r="C46" s="157"/>
      <c r="D46" s="158"/>
      <c r="E46" s="160"/>
      <c r="F46" s="161"/>
      <c r="G46" s="162"/>
      <c r="H46" s="119"/>
      <c r="I46" s="119"/>
      <c r="J46" s="174"/>
      <c r="K46" s="174"/>
      <c r="L46" s="174"/>
      <c r="M46" s="174"/>
      <c r="N46" s="120"/>
    </row>
    <row r="47" spans="3:14" ht="12.75">
      <c r="C47" s="157"/>
      <c r="D47" s="158"/>
      <c r="E47" s="160"/>
      <c r="F47" s="161"/>
      <c r="G47" s="162"/>
      <c r="H47" s="119"/>
      <c r="I47" s="119"/>
      <c r="J47" s="174"/>
      <c r="K47" s="174"/>
      <c r="L47" s="174"/>
      <c r="M47" s="174"/>
      <c r="N47" s="120"/>
    </row>
    <row r="48" spans="3:14" ht="12.75">
      <c r="C48" s="157"/>
      <c r="D48" s="158"/>
      <c r="E48" s="160"/>
      <c r="F48" s="161"/>
      <c r="G48" s="162"/>
      <c r="H48" s="119"/>
      <c r="I48" s="119"/>
      <c r="J48" s="174"/>
      <c r="K48" s="174"/>
      <c r="L48" s="174"/>
      <c r="M48" s="174"/>
      <c r="N48" s="120"/>
    </row>
    <row r="49" spans="3:14" ht="12.75">
      <c r="C49" s="157"/>
      <c r="D49" s="158"/>
      <c r="E49" s="160"/>
      <c r="F49" s="161"/>
      <c r="G49" s="162"/>
      <c r="H49" s="119"/>
      <c r="I49" s="119"/>
      <c r="J49" s="174"/>
      <c r="K49" s="174"/>
      <c r="L49" s="174"/>
      <c r="M49" s="174"/>
      <c r="N49" s="120"/>
    </row>
    <row r="50" spans="3:14" ht="12.75">
      <c r="C50" s="157"/>
      <c r="D50" s="158"/>
      <c r="E50" s="160"/>
      <c r="F50" s="161"/>
      <c r="G50" s="162"/>
      <c r="H50" s="119"/>
      <c r="I50" s="119"/>
      <c r="J50" s="174"/>
      <c r="K50" s="174"/>
      <c r="L50" s="174"/>
      <c r="M50" s="174"/>
      <c r="N50" s="120"/>
    </row>
    <row r="51" spans="3:14" ht="12.75">
      <c r="C51" s="157"/>
      <c r="D51" s="158"/>
      <c r="E51" s="160"/>
      <c r="F51" s="161"/>
      <c r="G51" s="162"/>
      <c r="H51" s="119"/>
      <c r="I51" s="119"/>
      <c r="J51" s="174"/>
      <c r="K51" s="174"/>
      <c r="L51" s="174"/>
      <c r="M51" s="174"/>
      <c r="N51" s="120"/>
    </row>
    <row r="52" spans="3:14" ht="12.75">
      <c r="C52" s="157"/>
      <c r="D52" s="158"/>
      <c r="E52" s="160"/>
      <c r="F52" s="161"/>
      <c r="G52" s="162"/>
      <c r="H52" s="119"/>
      <c r="I52" s="119"/>
      <c r="J52" s="174"/>
      <c r="K52" s="174"/>
      <c r="L52" s="174"/>
      <c r="M52" s="174"/>
      <c r="N52" s="120"/>
    </row>
    <row r="53" spans="3:14" ht="12.75">
      <c r="C53" s="157"/>
      <c r="D53" s="158"/>
      <c r="E53" s="160"/>
      <c r="F53" s="161"/>
      <c r="G53" s="162"/>
      <c r="H53" s="119"/>
      <c r="I53" s="119"/>
      <c r="J53" s="174"/>
      <c r="K53" s="174"/>
      <c r="L53" s="174"/>
      <c r="M53" s="174"/>
      <c r="N53" s="120"/>
    </row>
    <row r="54" spans="3:14" ht="12.75">
      <c r="C54" s="157"/>
      <c r="D54" s="158"/>
      <c r="E54" s="160"/>
      <c r="F54" s="161"/>
      <c r="G54" s="162"/>
      <c r="H54" s="119"/>
      <c r="I54" s="119"/>
      <c r="J54" s="174"/>
      <c r="K54" s="174"/>
      <c r="L54" s="174"/>
      <c r="M54" s="174"/>
      <c r="N54" s="120"/>
    </row>
    <row r="55" spans="3:14" ht="12.75">
      <c r="C55" s="157"/>
      <c r="D55" s="158"/>
      <c r="E55" s="160"/>
      <c r="F55" s="161"/>
      <c r="G55" s="162"/>
      <c r="H55" s="119"/>
      <c r="I55" s="119"/>
      <c r="J55" s="174"/>
      <c r="K55" s="174"/>
      <c r="L55" s="174"/>
      <c r="M55" s="174"/>
      <c r="N55" s="120"/>
    </row>
    <row r="56" spans="3:14" ht="12.75">
      <c r="C56" s="157"/>
      <c r="D56" s="158"/>
      <c r="E56" s="160"/>
      <c r="F56" s="161"/>
      <c r="G56" s="162"/>
      <c r="H56" s="119"/>
      <c r="I56" s="119"/>
      <c r="J56" s="174"/>
      <c r="K56" s="174"/>
      <c r="L56" s="174"/>
      <c r="M56" s="174"/>
      <c r="N56" s="120"/>
    </row>
    <row r="57" spans="3:14" ht="12.75">
      <c r="C57" s="157"/>
      <c r="D57" s="158"/>
      <c r="E57" s="160"/>
      <c r="F57" s="161"/>
      <c r="G57" s="162"/>
      <c r="H57" s="119"/>
      <c r="I57" s="119"/>
      <c r="J57" s="174"/>
      <c r="K57" s="174"/>
      <c r="L57" s="174"/>
      <c r="M57" s="174"/>
      <c r="N57" s="120"/>
    </row>
    <row r="58" spans="3:14" ht="12.75">
      <c r="C58" s="157"/>
      <c r="D58" s="158"/>
      <c r="E58" s="160"/>
      <c r="F58" s="161"/>
      <c r="G58" s="162"/>
      <c r="H58" s="119"/>
      <c r="I58" s="119"/>
      <c r="J58" s="174"/>
      <c r="K58" s="174"/>
      <c r="L58" s="174"/>
      <c r="M58" s="174"/>
      <c r="N58" s="120"/>
    </row>
    <row r="59" spans="3:14" ht="12.75">
      <c r="C59" s="157"/>
      <c r="D59" s="158"/>
      <c r="E59" s="160"/>
      <c r="F59" s="161"/>
      <c r="G59" s="162"/>
      <c r="H59" s="119"/>
      <c r="I59" s="119"/>
      <c r="J59" s="174"/>
      <c r="K59" s="174"/>
      <c r="L59" s="174"/>
      <c r="M59" s="174"/>
      <c r="N59" s="120"/>
    </row>
    <row r="60" spans="3:14" ht="12.75">
      <c r="C60" s="157"/>
      <c r="D60" s="158"/>
      <c r="E60" s="160"/>
      <c r="F60" s="161"/>
      <c r="G60" s="162"/>
      <c r="H60" s="119"/>
      <c r="I60" s="119"/>
      <c r="J60" s="174"/>
      <c r="K60" s="174"/>
      <c r="L60" s="174"/>
      <c r="M60" s="174"/>
      <c r="N60" s="120"/>
    </row>
    <row r="61" spans="3:14" ht="12.75">
      <c r="C61" s="157"/>
      <c r="D61" s="158"/>
      <c r="E61" s="160"/>
      <c r="F61" s="161"/>
      <c r="G61" s="162"/>
      <c r="H61" s="119"/>
      <c r="I61" s="119"/>
      <c r="J61" s="174"/>
      <c r="K61" s="174"/>
      <c r="L61" s="174"/>
      <c r="M61" s="174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3" t="s">
        <v>105</v>
      </c>
      <c r="D64" s="163"/>
      <c r="E64" s="164" t="s">
        <v>106</v>
      </c>
      <c r="F64" s="165"/>
      <c r="G64" s="166"/>
      <c r="H64" s="117" t="s">
        <v>104</v>
      </c>
      <c r="I64" s="117" t="s">
        <v>31</v>
      </c>
      <c r="J64" s="181" t="s">
        <v>107</v>
      </c>
      <c r="K64" s="181"/>
      <c r="L64" s="181"/>
      <c r="M64" s="181"/>
      <c r="N64" s="118" t="s">
        <v>108</v>
      </c>
    </row>
    <row r="65" spans="3:14" ht="12.75">
      <c r="C65" s="157"/>
      <c r="D65" s="158"/>
      <c r="E65" s="160"/>
      <c r="F65" s="161"/>
      <c r="G65" s="162"/>
      <c r="H65" s="121"/>
      <c r="I65" s="119"/>
      <c r="J65" s="174"/>
      <c r="K65" s="174"/>
      <c r="L65" s="174"/>
      <c r="M65" s="174"/>
      <c r="N65" s="120"/>
    </row>
    <row r="66" spans="3:14" ht="12.75">
      <c r="C66" s="179"/>
      <c r="D66" s="179"/>
      <c r="E66" s="180"/>
      <c r="F66" s="180"/>
      <c r="G66" s="180"/>
      <c r="H66" s="121"/>
      <c r="I66" s="119"/>
      <c r="J66" s="174"/>
      <c r="K66" s="174"/>
      <c r="L66" s="174"/>
      <c r="M66" s="174"/>
      <c r="N66" s="120"/>
    </row>
    <row r="67" spans="3:14" ht="12.75">
      <c r="C67" s="179"/>
      <c r="D67" s="179"/>
      <c r="E67" s="180"/>
      <c r="F67" s="180"/>
      <c r="G67" s="180"/>
      <c r="H67" s="121"/>
      <c r="I67" s="119"/>
      <c r="J67" s="174"/>
      <c r="K67" s="174"/>
      <c r="L67" s="174"/>
      <c r="M67" s="174"/>
      <c r="N67" s="120"/>
    </row>
    <row r="68" spans="3:14" ht="12.75">
      <c r="C68" s="179"/>
      <c r="D68" s="179"/>
      <c r="E68" s="180"/>
      <c r="F68" s="180"/>
      <c r="G68" s="180"/>
      <c r="H68" s="121"/>
      <c r="I68" s="119"/>
      <c r="J68" s="174"/>
      <c r="K68" s="174"/>
      <c r="L68" s="174"/>
      <c r="M68" s="174"/>
      <c r="N68" s="120"/>
    </row>
    <row r="69" spans="3:14" ht="12.75">
      <c r="C69" s="179"/>
      <c r="D69" s="179"/>
      <c r="E69" s="180"/>
      <c r="F69" s="180"/>
      <c r="G69" s="180"/>
      <c r="H69" s="121"/>
      <c r="I69" s="119"/>
      <c r="J69" s="174"/>
      <c r="K69" s="174"/>
      <c r="L69" s="174"/>
      <c r="M69" s="174"/>
      <c r="N69" s="120"/>
    </row>
    <row r="70" spans="3:14" ht="12.75">
      <c r="C70" s="179"/>
      <c r="D70" s="179"/>
      <c r="E70" s="180"/>
      <c r="F70" s="180"/>
      <c r="G70" s="180"/>
      <c r="H70" s="121"/>
      <c r="I70" s="119"/>
      <c r="J70" s="174"/>
      <c r="K70" s="174"/>
      <c r="L70" s="174"/>
      <c r="M70" s="174"/>
      <c r="N70" s="120"/>
    </row>
    <row r="71" spans="3:14" ht="12.75">
      <c r="C71" s="179"/>
      <c r="D71" s="179"/>
      <c r="E71" s="180"/>
      <c r="F71" s="180"/>
      <c r="G71" s="180"/>
      <c r="H71" s="121"/>
      <c r="I71" s="119"/>
      <c r="J71" s="174"/>
      <c r="K71" s="174"/>
      <c r="L71" s="174"/>
      <c r="M71" s="174"/>
      <c r="N71" s="120"/>
    </row>
    <row r="72" spans="3:14" ht="12.75">
      <c r="C72" s="179"/>
      <c r="D72" s="179"/>
      <c r="E72" s="180"/>
      <c r="F72" s="180"/>
      <c r="G72" s="180"/>
      <c r="H72" s="121"/>
      <c r="I72" s="119"/>
      <c r="J72" s="174"/>
      <c r="K72" s="174"/>
      <c r="L72" s="174"/>
      <c r="M72" s="174"/>
      <c r="N72" s="120"/>
    </row>
    <row r="73" spans="3:14" ht="12.75">
      <c r="C73" s="179"/>
      <c r="D73" s="179"/>
      <c r="E73" s="180"/>
      <c r="F73" s="180"/>
      <c r="G73" s="180"/>
      <c r="H73" s="121"/>
      <c r="I73" s="119"/>
      <c r="J73" s="174"/>
      <c r="K73" s="174"/>
      <c r="L73" s="174"/>
      <c r="M73" s="174"/>
      <c r="N73" s="120"/>
    </row>
    <row r="74" spans="3:14" ht="12.75">
      <c r="C74" s="179"/>
      <c r="D74" s="179"/>
      <c r="E74" s="180"/>
      <c r="F74" s="180"/>
      <c r="G74" s="180"/>
      <c r="H74" s="121"/>
      <c r="I74" s="119"/>
      <c r="J74" s="174"/>
      <c r="K74" s="174"/>
      <c r="L74" s="174"/>
      <c r="M74" s="174"/>
      <c r="N74" s="120"/>
    </row>
    <row r="75" spans="3:14" ht="12.75">
      <c r="C75" s="179"/>
      <c r="D75" s="179"/>
      <c r="E75" s="180"/>
      <c r="F75" s="180"/>
      <c r="G75" s="180"/>
      <c r="H75" s="121"/>
      <c r="I75" s="119"/>
      <c r="J75" s="174"/>
      <c r="K75" s="174"/>
      <c r="L75" s="174"/>
      <c r="M75" s="174"/>
      <c r="N75" s="120"/>
    </row>
    <row r="76" spans="3:14" ht="12.75">
      <c r="C76" s="179"/>
      <c r="D76" s="179"/>
      <c r="E76" s="180"/>
      <c r="F76" s="180"/>
      <c r="G76" s="180"/>
      <c r="H76" s="121"/>
      <c r="I76" s="119"/>
      <c r="J76" s="174"/>
      <c r="K76" s="174"/>
      <c r="L76" s="174"/>
      <c r="M76" s="174"/>
      <c r="N76" s="120"/>
    </row>
    <row r="77" spans="3:14" ht="12.75">
      <c r="C77" s="179"/>
      <c r="D77" s="179"/>
      <c r="E77" s="180"/>
      <c r="F77" s="180"/>
      <c r="G77" s="180"/>
      <c r="H77" s="121"/>
      <c r="I77" s="119"/>
      <c r="J77" s="174"/>
      <c r="K77" s="174"/>
      <c r="L77" s="174"/>
      <c r="M77" s="174"/>
      <c r="N77" s="120"/>
    </row>
    <row r="78" spans="3:14" ht="12.75">
      <c r="C78" s="179"/>
      <c r="D78" s="179"/>
      <c r="E78" s="180"/>
      <c r="F78" s="180"/>
      <c r="G78" s="180"/>
      <c r="H78" s="121"/>
      <c r="I78" s="119"/>
      <c r="J78" s="174"/>
      <c r="K78" s="174"/>
      <c r="L78" s="174"/>
      <c r="M78" s="174"/>
      <c r="N78" s="120"/>
    </row>
    <row r="79" spans="3:14" ht="12.75">
      <c r="C79" s="179"/>
      <c r="D79" s="179"/>
      <c r="E79" s="180"/>
      <c r="F79" s="180"/>
      <c r="G79" s="180"/>
      <c r="H79" s="121"/>
      <c r="I79" s="119"/>
      <c r="J79" s="174"/>
      <c r="K79" s="174"/>
      <c r="L79" s="174"/>
      <c r="M79" s="174"/>
      <c r="N79" s="120"/>
    </row>
    <row r="80" spans="3:14" ht="12.75">
      <c r="C80" s="179"/>
      <c r="D80" s="179"/>
      <c r="E80" s="180"/>
      <c r="F80" s="180"/>
      <c r="G80" s="180"/>
      <c r="H80" s="121"/>
      <c r="I80" s="119"/>
      <c r="J80" s="174"/>
      <c r="K80" s="174"/>
      <c r="L80" s="174"/>
      <c r="M80" s="174"/>
      <c r="N80" s="120"/>
    </row>
    <row r="81" spans="3:14" ht="12.75">
      <c r="C81" s="179"/>
      <c r="D81" s="179"/>
      <c r="E81" s="180"/>
      <c r="F81" s="180"/>
      <c r="G81" s="180"/>
      <c r="H81" s="121"/>
      <c r="I81" s="119"/>
      <c r="J81" s="174"/>
      <c r="K81" s="174"/>
      <c r="L81" s="174"/>
      <c r="M81" s="174"/>
      <c r="N81" s="120"/>
    </row>
    <row r="82" spans="3:14" ht="12.75">
      <c r="C82" s="179"/>
      <c r="D82" s="179"/>
      <c r="E82" s="180"/>
      <c r="F82" s="180"/>
      <c r="G82" s="180"/>
      <c r="H82" s="121"/>
      <c r="I82" s="119"/>
      <c r="J82" s="174"/>
      <c r="K82" s="174"/>
      <c r="L82" s="174"/>
      <c r="M82" s="174"/>
      <c r="N82" s="120"/>
    </row>
    <row r="83" spans="3:14" ht="12.75">
      <c r="C83" s="179"/>
      <c r="D83" s="179"/>
      <c r="E83" s="180"/>
      <c r="F83" s="180"/>
      <c r="G83" s="180"/>
      <c r="H83" s="121"/>
      <c r="I83" s="119"/>
      <c r="J83" s="174"/>
      <c r="K83" s="174"/>
      <c r="L83" s="174"/>
      <c r="M83" s="174"/>
      <c r="N83" s="120"/>
    </row>
    <row r="84" spans="3:14" ht="12.75">
      <c r="C84" s="179"/>
      <c r="D84" s="179"/>
      <c r="E84" s="180"/>
      <c r="F84" s="180"/>
      <c r="G84" s="180"/>
      <c r="H84" s="121"/>
      <c r="I84" s="119"/>
      <c r="J84" s="174"/>
      <c r="K84" s="174"/>
      <c r="L84" s="174"/>
      <c r="M84" s="174"/>
      <c r="N84" s="120"/>
    </row>
    <row r="85" spans="1:14" s="28" customFormat="1" ht="12.7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</row>
    <row r="86" spans="1:14" s="28" customFormat="1" ht="12.7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</row>
    <row r="89" spans="1:14" s="28" customFormat="1" ht="12.7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</row>
    <row r="90" spans="1:14" s="28" customFormat="1" ht="12.7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14" s="28" customFormat="1" ht="12.7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</row>
    <row r="92" spans="1:14" s="28" customFormat="1" ht="12.7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</row>
    <row r="93" spans="1:14" s="28" customFormat="1" ht="12.7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1:14" s="28" customFormat="1" ht="12.7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52:M52"/>
    <mergeCell ref="J51:M51"/>
    <mergeCell ref="J50:M50"/>
    <mergeCell ref="J68:M68"/>
    <mergeCell ref="J61:M61"/>
    <mergeCell ref="J64:M64"/>
    <mergeCell ref="J65:M65"/>
    <mergeCell ref="J67:M67"/>
    <mergeCell ref="J57:M57"/>
    <mergeCell ref="C56:D56"/>
    <mergeCell ref="J47:M47"/>
    <mergeCell ref="J48:M48"/>
    <mergeCell ref="J66:M66"/>
    <mergeCell ref="J59:M59"/>
    <mergeCell ref="J55:M55"/>
    <mergeCell ref="E58:G58"/>
    <mergeCell ref="J58:M58"/>
    <mergeCell ref="C57:D57"/>
    <mergeCell ref="E57:G57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C58:D58"/>
    <mergeCell ref="J41:M41"/>
    <mergeCell ref="J42:M42"/>
    <mergeCell ref="J43:M43"/>
    <mergeCell ref="J44:M44"/>
    <mergeCell ref="J45:M45"/>
    <mergeCell ref="J46:M46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C73:D73"/>
    <mergeCell ref="E73:G73"/>
    <mergeCell ref="C65:D65"/>
    <mergeCell ref="C66:D66"/>
    <mergeCell ref="E65:G65"/>
    <mergeCell ref="J81:M81"/>
    <mergeCell ref="E80:G80"/>
    <mergeCell ref="J69:M69"/>
    <mergeCell ref="C74:D74"/>
    <mergeCell ref="E78:G78"/>
    <mergeCell ref="C75:D75"/>
    <mergeCell ref="E75:G75"/>
    <mergeCell ref="C76:D76"/>
    <mergeCell ref="E64:G64"/>
    <mergeCell ref="C77:D77"/>
    <mergeCell ref="E77:G77"/>
    <mergeCell ref="C72:D72"/>
    <mergeCell ref="E72:G72"/>
    <mergeCell ref="C48:D48"/>
    <mergeCell ref="E48:G48"/>
    <mergeCell ref="C53:D53"/>
    <mergeCell ref="E53:G53"/>
    <mergeCell ref="C49:D49"/>
    <mergeCell ref="E51:G51"/>
    <mergeCell ref="C52:D52"/>
    <mergeCell ref="E52:G52"/>
    <mergeCell ref="C51:D51"/>
    <mergeCell ref="E66:G66"/>
    <mergeCell ref="J49:M49"/>
    <mergeCell ref="E49:G49"/>
    <mergeCell ref="C54:D54"/>
    <mergeCell ref="J53:M53"/>
    <mergeCell ref="C50:D50"/>
    <mergeCell ref="E50:G50"/>
    <mergeCell ref="C64:D64"/>
    <mergeCell ref="J60:M60"/>
    <mergeCell ref="J56:M56"/>
    <mergeCell ref="J76:M76"/>
    <mergeCell ref="E74:G74"/>
    <mergeCell ref="C78:D78"/>
    <mergeCell ref="E76:G76"/>
    <mergeCell ref="C68:D68"/>
    <mergeCell ref="E68:G68"/>
    <mergeCell ref="C69:D69"/>
    <mergeCell ref="E69:G69"/>
    <mergeCell ref="C70:D70"/>
    <mergeCell ref="E70:G70"/>
    <mergeCell ref="J78:M78"/>
    <mergeCell ref="J73:M73"/>
    <mergeCell ref="J74:M74"/>
    <mergeCell ref="J75:M75"/>
    <mergeCell ref="J70:M70"/>
    <mergeCell ref="A88:N88"/>
    <mergeCell ref="C71:D71"/>
    <mergeCell ref="E71:G71"/>
    <mergeCell ref="J71:M71"/>
    <mergeCell ref="J72:M72"/>
    <mergeCell ref="A94:N94"/>
    <mergeCell ref="A89:N89"/>
    <mergeCell ref="A90:N90"/>
    <mergeCell ref="A91:N91"/>
    <mergeCell ref="A92:N92"/>
    <mergeCell ref="A93:N93"/>
    <mergeCell ref="J84:M84"/>
    <mergeCell ref="C84:D84"/>
    <mergeCell ref="E84:G84"/>
    <mergeCell ref="C83:D83"/>
    <mergeCell ref="E83:G83"/>
    <mergeCell ref="E54:G54"/>
    <mergeCell ref="C67:D67"/>
    <mergeCell ref="E67:G67"/>
    <mergeCell ref="J83:M83"/>
    <mergeCell ref="J77:M77"/>
    <mergeCell ref="J54:M54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C41:D41"/>
    <mergeCell ref="E41:G41"/>
    <mergeCell ref="C44:D44"/>
    <mergeCell ref="E44:G44"/>
    <mergeCell ref="C43:D43"/>
    <mergeCell ref="E43:G43"/>
    <mergeCell ref="E42:G42"/>
    <mergeCell ref="C47:D47"/>
    <mergeCell ref="C45:D45"/>
    <mergeCell ref="E45:G45"/>
    <mergeCell ref="C46:D46"/>
    <mergeCell ref="E46:G46"/>
    <mergeCell ref="E47:G47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62" activePane="bottomRight" state="frozen"/>
      <selection pane="topLeft" activeCell="A6" sqref="A6"/>
      <selection pane="topRight" activeCell="F6" sqref="F6"/>
      <selection pane="bottomLeft" activeCell="A9" sqref="A9"/>
      <selection pane="bottomRight" activeCell="U16" sqref="U16"/>
    </sheetView>
  </sheetViews>
  <sheetFormatPr defaultColWidth="9.00390625" defaultRowHeight="12.75"/>
  <cols>
    <col min="1" max="2" width="5.125" style="46" customWidth="1"/>
    <col min="3" max="3" width="23.25390625" style="46" customWidth="1"/>
    <col min="4" max="4" width="5.25390625" style="46" customWidth="1"/>
    <col min="5" max="5" width="19.75390625" style="46" customWidth="1"/>
    <col min="6" max="7" width="5.375" style="32" customWidth="1"/>
    <col min="8" max="8" width="6.625" style="39" customWidth="1"/>
    <col min="9" max="9" width="5.875" style="32" customWidth="1"/>
    <col min="10" max="10" width="5.25390625" style="32" customWidth="1"/>
    <col min="11" max="11" width="5.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82" t="s">
        <v>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16" s="34" customFormat="1" ht="15">
      <c r="A2" s="195" t="str">
        <f>CONCATENATE("Místo konání: ",'Základní list'!E2)</f>
        <v>Místo konání: Rataje nad Sázavou</v>
      </c>
      <c r="B2" s="195"/>
      <c r="C2" s="195"/>
      <c r="D2" s="195"/>
      <c r="E2" s="195"/>
      <c r="F2" s="35"/>
      <c r="G2" s="35"/>
      <c r="H2" s="35"/>
      <c r="I2" s="35"/>
      <c r="J2" s="36"/>
      <c r="K2" s="36"/>
      <c r="L2" s="34" t="str">
        <f>CONCATENATE("Pořadatel: ",'Základní list'!E5)</f>
        <v>Pořadatel: MO ČRS Český šternberk</v>
      </c>
      <c r="P2" s="36"/>
    </row>
    <row r="3" spans="1:16" s="34" customFormat="1" ht="15">
      <c r="A3" s="195" t="str">
        <f>CONCATENATE("Druh závodu: ",'Základní list'!E3)</f>
        <v>Druh závodu: Nebodovaný</v>
      </c>
      <c r="B3" s="195"/>
      <c r="C3" s="195"/>
      <c r="D3" s="195"/>
      <c r="E3" s="195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Milan Štěpnička</v>
      </c>
      <c r="P3" s="36"/>
    </row>
    <row r="4" spans="1:20" s="34" customFormat="1" ht="12.75">
      <c r="A4" s="183" t="str">
        <f>CONCATENATE("Datum konání: ",'Základní list'!D4," - ",'Základní list'!F4)</f>
        <v>Datum konání: 23.9 - 24.9</v>
      </c>
      <c r="B4" s="183"/>
      <c r="C4" s="183"/>
      <c r="D4" s="183"/>
      <c r="E4" s="183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198" t="s">
        <v>43</v>
      </c>
      <c r="B6" s="184" t="s">
        <v>50</v>
      </c>
      <c r="C6" s="184"/>
      <c r="D6" s="184"/>
      <c r="E6" s="185"/>
      <c r="F6" s="192" t="s">
        <v>40</v>
      </c>
      <c r="G6" s="193"/>
      <c r="H6" s="193"/>
      <c r="I6" s="194"/>
      <c r="J6" s="192" t="s">
        <v>41</v>
      </c>
      <c r="K6" s="193"/>
      <c r="L6" s="193"/>
      <c r="M6" s="194"/>
      <c r="N6" s="37" t="s">
        <v>14</v>
      </c>
      <c r="O6" s="37" t="s">
        <v>15</v>
      </c>
      <c r="P6" s="61" t="s">
        <v>37</v>
      </c>
      <c r="Q6" s="192" t="s">
        <v>33</v>
      </c>
      <c r="R6" s="193"/>
      <c r="S6" s="193"/>
      <c r="T6" s="194"/>
    </row>
    <row r="7" spans="1:20" s="38" customFormat="1" ht="12.75" customHeight="1">
      <c r="A7" s="199"/>
      <c r="B7" s="186"/>
      <c r="C7" s="186"/>
      <c r="D7" s="186"/>
      <c r="E7" s="187"/>
      <c r="F7" s="66" t="s">
        <v>0</v>
      </c>
      <c r="G7" s="75"/>
      <c r="H7" s="188" t="s">
        <v>1</v>
      </c>
      <c r="I7" s="190" t="s">
        <v>45</v>
      </c>
      <c r="J7" s="66" t="str">
        <f>F7</f>
        <v>Sektor</v>
      </c>
      <c r="K7" s="62"/>
      <c r="L7" s="188" t="s">
        <v>1</v>
      </c>
      <c r="M7" s="190" t="s">
        <v>45</v>
      </c>
      <c r="N7" s="37"/>
      <c r="O7" s="37"/>
      <c r="P7" s="61"/>
      <c r="Q7" s="202" t="s">
        <v>55</v>
      </c>
      <c r="R7" s="188" t="s">
        <v>1</v>
      </c>
      <c r="S7" s="188" t="s">
        <v>3</v>
      </c>
      <c r="T7" s="196" t="s">
        <v>2</v>
      </c>
    </row>
    <row r="8" spans="1:20" s="38" customFormat="1" ht="13.5" customHeight="1" thickBot="1">
      <c r="A8" s="200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9"/>
      <c r="I8" s="191"/>
      <c r="J8" s="67" t="str">
        <f>F8</f>
        <v>sk</v>
      </c>
      <c r="K8" s="64" t="str">
        <f>G8</f>
        <v>čís</v>
      </c>
      <c r="L8" s="189"/>
      <c r="M8" s="191"/>
      <c r="N8" s="37"/>
      <c r="O8" s="37"/>
      <c r="P8" s="61"/>
      <c r="Q8" s="203"/>
      <c r="R8" s="189"/>
      <c r="S8" s="189"/>
      <c r="T8" s="197"/>
    </row>
    <row r="9" spans="1:20" s="38" customFormat="1" ht="25.5" customHeight="1">
      <c r="A9" s="83">
        <v>8</v>
      </c>
      <c r="B9" s="114"/>
      <c r="C9" s="124" t="s">
        <v>138</v>
      </c>
      <c r="D9" s="115" t="s">
        <v>83</v>
      </c>
      <c r="E9" s="87" t="s">
        <v>139</v>
      </c>
      <c r="F9" s="108" t="s">
        <v>79</v>
      </c>
      <c r="G9" s="105">
        <v>7</v>
      </c>
      <c r="H9" s="60">
        <f>IF($G9="","",INDEX('1. závod'!$A:$CH,$G9+5,INDEX('Základní list'!$B:$B,MATCH($F9,'Základní list'!$A:$A,0),1)))</f>
        <v>6370</v>
      </c>
      <c r="I9" s="59">
        <f>IF($G9="","",INDEX('1. závod'!$A:$CH,$G9+5,INDEX('Základní list'!$B:$B,MATCH($F9,'Základní list'!$A:$A,0),1)+2))</f>
        <v>1</v>
      </c>
      <c r="J9" s="108" t="s">
        <v>80</v>
      </c>
      <c r="K9" s="105">
        <v>9</v>
      </c>
      <c r="L9" s="60">
        <f>IF($K9="","",INDEX('2. závod'!$A:$CH,$K9+5,INDEX('Základní list'!$B:$B,MATCH($J9,'Základní list'!$A:$A,0),1)))</f>
        <v>8980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E7</v>
      </c>
      <c r="O9" s="122" t="str">
        <f aca="true" t="shared" si="1" ref="O9:O40">CONCATENATE(J9,K9)</f>
        <v>F9</v>
      </c>
      <c r="P9" s="61" t="str">
        <f aca="true" t="shared" si="2" ref="P9:P40">IF(ISBLANK(E9),"",E9)</f>
        <v>Litoměřice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15350</v>
      </c>
      <c r="S9" s="73">
        <f aca="true" t="shared" si="5" ref="S9:S40">IF(ISBLANK($C9),"",SUM(I9,M9))</f>
        <v>2</v>
      </c>
      <c r="T9" s="74">
        <f aca="true" t="shared" si="6" ref="T9:T40">IF(ISBLANK($C9),"",IF(ISTEXT(T8),1,T8+1))</f>
        <v>1</v>
      </c>
    </row>
    <row r="10" spans="1:20" s="38" customFormat="1" ht="25.5" customHeight="1">
      <c r="A10" s="83">
        <v>9</v>
      </c>
      <c r="B10" s="114"/>
      <c r="C10" s="124" t="s">
        <v>140</v>
      </c>
      <c r="D10" s="115" t="s">
        <v>83</v>
      </c>
      <c r="E10" s="87" t="s">
        <v>145</v>
      </c>
      <c r="F10" s="108" t="s">
        <v>80</v>
      </c>
      <c r="G10" s="105">
        <v>5</v>
      </c>
      <c r="H10" s="60">
        <f>IF($G10="","",INDEX('1. závod'!$A:$CH,$G10+5,INDEX('Základní list'!$B:$B,MATCH($F10,'Základní list'!$A:$A,0),1)))</f>
        <v>3690</v>
      </c>
      <c r="I10" s="59">
        <f>IF($G10="","",INDEX('1. závod'!$A:$CH,$G10+5,INDEX('Základní list'!$B:$B,MATCH($F10,'Základní list'!$A:$A,0),1)+2))</f>
        <v>2</v>
      </c>
      <c r="J10" s="108" t="s">
        <v>58</v>
      </c>
      <c r="K10" s="105">
        <v>8</v>
      </c>
      <c r="L10" s="60">
        <f>IF($K10="","",INDEX('2. závod'!$A:$CH,$K10+5,INDEX('Základní list'!$B:$B,MATCH($J10,'Základní list'!$A:$A,0),1)))</f>
        <v>8270</v>
      </c>
      <c r="M10" s="59">
        <f>IF($K10="","",INDEX('2. závod'!$A:$CH,$K10+5,INDEX('Základní list'!$B:$B,MATCH($J10,'Základní list'!$A:$A,0),1)+2))</f>
        <v>1</v>
      </c>
      <c r="N10" s="122" t="str">
        <f t="shared" si="0"/>
        <v>F5</v>
      </c>
      <c r="O10" s="122" t="str">
        <f t="shared" si="1"/>
        <v>C8</v>
      </c>
      <c r="P10" s="61" t="str">
        <f t="shared" si="2"/>
        <v>Brandýs nad Labem</v>
      </c>
      <c r="Q10" s="71">
        <f t="shared" si="3"/>
        <v>2</v>
      </c>
      <c r="R10" s="72">
        <f t="shared" si="4"/>
        <v>11960</v>
      </c>
      <c r="S10" s="73">
        <f t="shared" si="5"/>
        <v>3</v>
      </c>
      <c r="T10" s="74">
        <f t="shared" si="6"/>
        <v>2</v>
      </c>
    </row>
    <row r="11" spans="1:20" s="38" customFormat="1" ht="25.5" customHeight="1">
      <c r="A11" s="83">
        <v>22</v>
      </c>
      <c r="B11" s="114"/>
      <c r="C11" s="124" t="s">
        <v>160</v>
      </c>
      <c r="D11" s="115" t="s">
        <v>83</v>
      </c>
      <c r="E11" s="87" t="s">
        <v>159</v>
      </c>
      <c r="F11" s="108" t="s">
        <v>56</v>
      </c>
      <c r="G11" s="105">
        <v>9</v>
      </c>
      <c r="H11" s="60">
        <f>IF($G11="","",INDEX('1. závod'!$A:$CH,$G11+5,INDEX('Základní list'!$B:$B,MATCH($F11,'Základní list'!$A:$A,0),1)))</f>
        <v>5360</v>
      </c>
      <c r="I11" s="59">
        <f>IF($G11="","",INDEX('1. závod'!$A:$CH,$G11+5,INDEX('Základní list'!$B:$B,MATCH($F11,'Základní list'!$A:$A,0),1)+2))</f>
        <v>2</v>
      </c>
      <c r="J11" s="108" t="s">
        <v>79</v>
      </c>
      <c r="K11" s="105">
        <v>8</v>
      </c>
      <c r="L11" s="60">
        <f>IF($K11="","",INDEX('2. závod'!$A:$CH,$K11+5,INDEX('Základní list'!$B:$B,MATCH($J11,'Základní list'!$A:$A,0),1)))</f>
        <v>4700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A9</v>
      </c>
      <c r="O11" s="122" t="str">
        <f t="shared" si="1"/>
        <v>E8</v>
      </c>
      <c r="P11" s="61" t="str">
        <f t="shared" si="2"/>
        <v>Praha 4</v>
      </c>
      <c r="Q11" s="71">
        <f t="shared" si="3"/>
        <v>2</v>
      </c>
      <c r="R11" s="72">
        <f t="shared" si="4"/>
        <v>10060</v>
      </c>
      <c r="S11" s="73">
        <f t="shared" si="5"/>
        <v>3</v>
      </c>
      <c r="T11" s="74">
        <f t="shared" si="6"/>
        <v>3</v>
      </c>
    </row>
    <row r="12" spans="1:20" s="38" customFormat="1" ht="25.5" customHeight="1">
      <c r="A12" s="83">
        <v>34</v>
      </c>
      <c r="B12" s="114"/>
      <c r="C12" s="124" t="s">
        <v>176</v>
      </c>
      <c r="D12" s="115" t="s">
        <v>83</v>
      </c>
      <c r="E12" s="87" t="s">
        <v>132</v>
      </c>
      <c r="F12" s="108" t="s">
        <v>58</v>
      </c>
      <c r="G12" s="105">
        <v>5</v>
      </c>
      <c r="H12" s="60">
        <f>IF($G12="","",INDEX('1. závod'!$A:$CH,$G12+5,INDEX('Základní list'!$B:$B,MATCH($F12,'Základní list'!$A:$A,0),1)))</f>
        <v>4520</v>
      </c>
      <c r="I12" s="59">
        <f>IF($G12="","",INDEX('1. závod'!$A:$CH,$G12+5,INDEX('Základní list'!$B:$B,MATCH($F12,'Základní list'!$A:$A,0),1)+2))</f>
        <v>1</v>
      </c>
      <c r="J12" s="108" t="s">
        <v>56</v>
      </c>
      <c r="K12" s="105">
        <v>2</v>
      </c>
      <c r="L12" s="60">
        <f>IF($K12="","",INDEX('2. závod'!$A:$CH,$K12+5,INDEX('Základní list'!$B:$B,MATCH($J12,'Základní list'!$A:$A,0),1)))</f>
        <v>5080</v>
      </c>
      <c r="M12" s="59">
        <f>IF($K12="","",INDEX('2. závod'!$A:$CH,$K12+5,INDEX('Základní list'!$B:$B,MATCH($J12,'Základní list'!$A:$A,0),1)+2))</f>
        <v>2</v>
      </c>
      <c r="N12" s="122" t="str">
        <f t="shared" si="0"/>
        <v>C5</v>
      </c>
      <c r="O12" s="122" t="str">
        <f t="shared" si="1"/>
        <v>A2</v>
      </c>
      <c r="P12" s="61" t="str">
        <f t="shared" si="2"/>
        <v>Český Šternberk</v>
      </c>
      <c r="Q12" s="71">
        <f t="shared" si="3"/>
        <v>2</v>
      </c>
      <c r="R12" s="72">
        <f t="shared" si="4"/>
        <v>9600</v>
      </c>
      <c r="S12" s="73">
        <f t="shared" si="5"/>
        <v>3</v>
      </c>
      <c r="T12" s="74">
        <f t="shared" si="6"/>
        <v>4</v>
      </c>
    </row>
    <row r="13" spans="1:20" s="38" customFormat="1" ht="25.5" customHeight="1">
      <c r="A13" s="83">
        <v>33</v>
      </c>
      <c r="B13" s="114"/>
      <c r="C13" s="124" t="s">
        <v>174</v>
      </c>
      <c r="D13" s="115" t="s">
        <v>83</v>
      </c>
      <c r="E13" s="87" t="s">
        <v>132</v>
      </c>
      <c r="F13" s="108" t="s">
        <v>79</v>
      </c>
      <c r="G13" s="105">
        <v>2</v>
      </c>
      <c r="H13" s="60">
        <f>IF($G13="","",INDEX('1. závod'!$A:$CH,$G13+5,INDEX('Základní list'!$B:$B,MATCH($F13,'Základní list'!$A:$A,0),1)))</f>
        <v>3830</v>
      </c>
      <c r="I13" s="59">
        <f>IF($G13="","",INDEX('1. závod'!$A:$CH,$G13+5,INDEX('Základní list'!$B:$B,MATCH($F13,'Základní list'!$A:$A,0),1)+2))</f>
        <v>2</v>
      </c>
      <c r="J13" s="108" t="s">
        <v>57</v>
      </c>
      <c r="K13" s="105">
        <v>10</v>
      </c>
      <c r="L13" s="60">
        <f>IF($K13="","",INDEX('2. závod'!$A:$CH,$K13+5,INDEX('Základní list'!$B:$B,MATCH($J13,'Základní list'!$A:$A,0),1)))</f>
        <v>5250</v>
      </c>
      <c r="M13" s="59">
        <f>IF($K13="","",INDEX('2. závod'!$A:$CH,$K13+5,INDEX('Základní list'!$B:$B,MATCH($J13,'Základní list'!$A:$A,0),1)+2))</f>
        <v>1</v>
      </c>
      <c r="N13" s="122" t="str">
        <f t="shared" si="0"/>
        <v>E2</v>
      </c>
      <c r="O13" s="122" t="str">
        <f t="shared" si="1"/>
        <v>B10</v>
      </c>
      <c r="P13" s="61" t="str">
        <f t="shared" si="2"/>
        <v>Český Šternberk</v>
      </c>
      <c r="Q13" s="71">
        <f t="shared" si="3"/>
        <v>2</v>
      </c>
      <c r="R13" s="72">
        <f t="shared" si="4"/>
        <v>9080</v>
      </c>
      <c r="S13" s="73">
        <f t="shared" si="5"/>
        <v>3</v>
      </c>
      <c r="T13" s="74">
        <f t="shared" si="6"/>
        <v>5</v>
      </c>
    </row>
    <row r="14" spans="1:20" s="38" customFormat="1" ht="25.5" customHeight="1">
      <c r="A14" s="83">
        <v>55</v>
      </c>
      <c r="B14" s="114"/>
      <c r="C14" s="124" t="s">
        <v>205</v>
      </c>
      <c r="D14" s="115" t="s">
        <v>83</v>
      </c>
      <c r="E14" s="87" t="s">
        <v>206</v>
      </c>
      <c r="F14" s="108" t="s">
        <v>59</v>
      </c>
      <c r="G14" s="105">
        <v>2</v>
      </c>
      <c r="H14" s="60">
        <f>IF($G14="","",INDEX('1. závod'!$A:$CH,$G14+5,INDEX('Základní list'!$B:$B,MATCH($F14,'Základní list'!$A:$A,0),1)))</f>
        <v>5760</v>
      </c>
      <c r="I14" s="59">
        <f>IF($G14="","",INDEX('1. závod'!$A:$CH,$G14+5,INDEX('Základní list'!$B:$B,MATCH($F14,'Základní list'!$A:$A,0),1)+2))</f>
        <v>1</v>
      </c>
      <c r="J14" s="108" t="s">
        <v>58</v>
      </c>
      <c r="K14" s="105">
        <v>6</v>
      </c>
      <c r="L14" s="60">
        <f>IF($K14="","",INDEX('2. závod'!$A:$CH,$K14+5,INDEX('Základní list'!$B:$B,MATCH($J14,'Základní list'!$A:$A,0),1)))</f>
        <v>1330</v>
      </c>
      <c r="M14" s="59">
        <f>IF($K14="","",INDEX('2. závod'!$A:$CH,$K14+5,INDEX('Základní list'!$B:$B,MATCH($J14,'Základní list'!$A:$A,0),1)+2))</f>
        <v>2</v>
      </c>
      <c r="N14" s="122" t="str">
        <f t="shared" si="0"/>
        <v>D2</v>
      </c>
      <c r="O14" s="122" t="str">
        <f t="shared" si="1"/>
        <v>C6</v>
      </c>
      <c r="P14" s="61" t="str">
        <f t="shared" si="2"/>
        <v>Praha 13</v>
      </c>
      <c r="Q14" s="71">
        <f t="shared" si="3"/>
        <v>2</v>
      </c>
      <c r="R14" s="72">
        <f t="shared" si="4"/>
        <v>7090</v>
      </c>
      <c r="S14" s="73">
        <f t="shared" si="5"/>
        <v>3</v>
      </c>
      <c r="T14" s="74">
        <f t="shared" si="6"/>
        <v>6</v>
      </c>
    </row>
    <row r="15" spans="1:20" s="38" customFormat="1" ht="25.5" customHeight="1">
      <c r="A15" s="83">
        <v>3</v>
      </c>
      <c r="B15" s="114"/>
      <c r="C15" s="124" t="s">
        <v>129</v>
      </c>
      <c r="D15" s="115" t="s">
        <v>83</v>
      </c>
      <c r="E15" s="87" t="s">
        <v>130</v>
      </c>
      <c r="F15" s="108" t="s">
        <v>58</v>
      </c>
      <c r="G15" s="105">
        <v>7</v>
      </c>
      <c r="H15" s="60">
        <f>IF($G15="","",INDEX('1. závod'!$A:$CH,$G15+5,INDEX('Základní list'!$B:$B,MATCH($F15,'Základní list'!$A:$A,0),1)))</f>
        <v>1500</v>
      </c>
      <c r="I15" s="59">
        <f>IF($G15="","",INDEX('1. závod'!$A:$CH,$G15+5,INDEX('Základní list'!$B:$B,MATCH($F15,'Základní list'!$A:$A,0),1)+2))</f>
        <v>4</v>
      </c>
      <c r="J15" s="108" t="s">
        <v>56</v>
      </c>
      <c r="K15" s="105">
        <v>7</v>
      </c>
      <c r="L15" s="60">
        <f>IF($K15="","",INDEX('2. závod'!$A:$CH,$K15+5,INDEX('Základní list'!$B:$B,MATCH($J15,'Základní list'!$A:$A,0),1)))</f>
        <v>9310</v>
      </c>
      <c r="M15" s="59">
        <f>IF($K15="","",INDEX('2. závod'!$A:$CH,$K15+5,INDEX('Základní list'!$B:$B,MATCH($J15,'Základní list'!$A:$A,0),1)+2))</f>
        <v>1</v>
      </c>
      <c r="N15" s="122" t="str">
        <f t="shared" si="0"/>
        <v>C7</v>
      </c>
      <c r="O15" s="122" t="str">
        <f t="shared" si="1"/>
        <v>A7</v>
      </c>
      <c r="P15" s="61" t="str">
        <f t="shared" si="2"/>
        <v>Uhlířské Janovice</v>
      </c>
      <c r="Q15" s="71">
        <f t="shared" si="3"/>
        <v>2</v>
      </c>
      <c r="R15" s="72">
        <f t="shared" si="4"/>
        <v>10810</v>
      </c>
      <c r="S15" s="73">
        <f t="shared" si="5"/>
        <v>5</v>
      </c>
      <c r="T15" s="74">
        <f t="shared" si="6"/>
        <v>7</v>
      </c>
    </row>
    <row r="16" spans="1:20" s="38" customFormat="1" ht="25.5" customHeight="1">
      <c r="A16" s="83">
        <v>49</v>
      </c>
      <c r="B16" s="114"/>
      <c r="C16" s="124" t="s">
        <v>195</v>
      </c>
      <c r="D16" s="115" t="s">
        <v>83</v>
      </c>
      <c r="E16" s="87" t="s">
        <v>196</v>
      </c>
      <c r="F16" s="108" t="s">
        <v>57</v>
      </c>
      <c r="G16" s="105">
        <v>6</v>
      </c>
      <c r="H16" s="60">
        <f>IF($G16="","",INDEX('1. závod'!$A:$CH,$G16+5,INDEX('Základní list'!$B:$B,MATCH($F16,'Základní list'!$A:$A,0),1)))</f>
        <v>2270</v>
      </c>
      <c r="I16" s="59">
        <f>IF($G16="","",INDEX('1. závod'!$A:$CH,$G16+5,INDEX('Základní list'!$B:$B,MATCH($F16,'Základní list'!$A:$A,0),1)+2))</f>
        <v>3</v>
      </c>
      <c r="J16" s="108" t="s">
        <v>80</v>
      </c>
      <c r="K16" s="105">
        <v>10</v>
      </c>
      <c r="L16" s="60">
        <f>IF($K16="","",INDEX('2. závod'!$A:$CH,$K16+5,INDEX('Základní list'!$B:$B,MATCH($J16,'Základní list'!$A:$A,0),1)))</f>
        <v>7780</v>
      </c>
      <c r="M16" s="59">
        <f>IF($K16="","",INDEX('2. závod'!$A:$CH,$K16+5,INDEX('Základní list'!$B:$B,MATCH($J16,'Základní list'!$A:$A,0),1)+2))</f>
        <v>2</v>
      </c>
      <c r="N16" s="122" t="str">
        <f t="shared" si="0"/>
        <v>B6</v>
      </c>
      <c r="O16" s="122" t="str">
        <f t="shared" si="1"/>
        <v>F10</v>
      </c>
      <c r="P16" s="61" t="str">
        <f t="shared" si="2"/>
        <v>Smečno</v>
      </c>
      <c r="Q16" s="71">
        <f t="shared" si="3"/>
        <v>2</v>
      </c>
      <c r="R16" s="72">
        <f t="shared" si="4"/>
        <v>10050</v>
      </c>
      <c r="S16" s="73">
        <f t="shared" si="5"/>
        <v>5</v>
      </c>
      <c r="T16" s="74">
        <f t="shared" si="6"/>
        <v>8</v>
      </c>
    </row>
    <row r="17" spans="1:20" s="38" customFormat="1" ht="25.5" customHeight="1">
      <c r="A17" s="83">
        <v>31</v>
      </c>
      <c r="B17" s="114"/>
      <c r="C17" s="124" t="s">
        <v>173</v>
      </c>
      <c r="D17" s="115" t="s">
        <v>83</v>
      </c>
      <c r="E17" s="87" t="s">
        <v>132</v>
      </c>
      <c r="F17" s="108" t="s">
        <v>58</v>
      </c>
      <c r="G17" s="105">
        <v>1</v>
      </c>
      <c r="H17" s="60">
        <f>IF($G17="","",INDEX('1. závod'!$A:$CH,$G17+5,INDEX('Základní list'!$B:$B,MATCH($F17,'Základní list'!$A:$A,0),1)))</f>
        <v>2040</v>
      </c>
      <c r="I17" s="59">
        <f>IF($G17="","",INDEX('1. závod'!$A:$CH,$G17+5,INDEX('Základní list'!$B:$B,MATCH($F17,'Základní list'!$A:$A,0),1)+2))</f>
        <v>2</v>
      </c>
      <c r="J17" s="108" t="s">
        <v>80</v>
      </c>
      <c r="K17" s="105">
        <v>2</v>
      </c>
      <c r="L17" s="60">
        <f>IF($K17="","",INDEX('2. závod'!$A:$CH,$K17+5,INDEX('Základní list'!$B:$B,MATCH($J17,'Základní list'!$A:$A,0),1)))</f>
        <v>5040</v>
      </c>
      <c r="M17" s="59">
        <f>IF($K17="","",INDEX('2. závod'!$A:$CH,$K17+5,INDEX('Základní list'!$B:$B,MATCH($J17,'Základní list'!$A:$A,0),1)+2))</f>
        <v>4</v>
      </c>
      <c r="N17" s="122" t="str">
        <f t="shared" si="0"/>
        <v>C1</v>
      </c>
      <c r="O17" s="122" t="str">
        <f t="shared" si="1"/>
        <v>F2</v>
      </c>
      <c r="P17" s="61" t="str">
        <f t="shared" si="2"/>
        <v>Český Šternberk</v>
      </c>
      <c r="Q17" s="71">
        <f t="shared" si="3"/>
        <v>2</v>
      </c>
      <c r="R17" s="72">
        <f t="shared" si="4"/>
        <v>7080</v>
      </c>
      <c r="S17" s="73">
        <f t="shared" si="5"/>
        <v>6</v>
      </c>
      <c r="T17" s="74">
        <f t="shared" si="6"/>
        <v>9</v>
      </c>
    </row>
    <row r="18" spans="1:20" s="38" customFormat="1" ht="25.5" customHeight="1">
      <c r="A18" s="83">
        <v>19</v>
      </c>
      <c r="B18" s="114"/>
      <c r="C18" s="124" t="s">
        <v>154</v>
      </c>
      <c r="D18" s="115" t="s">
        <v>83</v>
      </c>
      <c r="E18" s="87" t="s">
        <v>155</v>
      </c>
      <c r="F18" s="108" t="s">
        <v>59</v>
      </c>
      <c r="G18" s="105">
        <v>11</v>
      </c>
      <c r="H18" s="60">
        <f>IF($G18="","",INDEX('1. závod'!$A:$CH,$G18+5,INDEX('Základní list'!$B:$B,MATCH($F18,'Základní list'!$A:$A,0),1)))</f>
        <v>3760</v>
      </c>
      <c r="I18" s="59">
        <f>IF($G18="","",INDEX('1. závod'!$A:$CH,$G18+5,INDEX('Základní list'!$B:$B,MATCH($F18,'Základní list'!$A:$A,0),1)+2))</f>
        <v>3</v>
      </c>
      <c r="J18" s="108" t="s">
        <v>56</v>
      </c>
      <c r="K18" s="105">
        <v>11</v>
      </c>
      <c r="L18" s="60">
        <f>IF($K18="","",INDEX('2. závod'!$A:$CH,$K18+5,INDEX('Základní list'!$B:$B,MATCH($J18,'Základní list'!$A:$A,0),1)))</f>
        <v>1750</v>
      </c>
      <c r="M18" s="59">
        <f>IF($K18="","",INDEX('2. závod'!$A:$CH,$K18+5,INDEX('Základní list'!$B:$B,MATCH($J18,'Základní list'!$A:$A,0),1)+2))</f>
        <v>4</v>
      </c>
      <c r="N18" s="122" t="str">
        <f t="shared" si="0"/>
        <v>D11</v>
      </c>
      <c r="O18" s="122" t="str">
        <f t="shared" si="1"/>
        <v>A11</v>
      </c>
      <c r="P18" s="61" t="str">
        <f t="shared" si="2"/>
        <v>Česká Kemenice</v>
      </c>
      <c r="Q18" s="71">
        <f t="shared" si="3"/>
        <v>2</v>
      </c>
      <c r="R18" s="72">
        <f t="shared" si="4"/>
        <v>5510</v>
      </c>
      <c r="S18" s="73">
        <f t="shared" si="5"/>
        <v>7</v>
      </c>
      <c r="T18" s="74">
        <f t="shared" si="6"/>
        <v>10</v>
      </c>
    </row>
    <row r="19" spans="1:20" s="38" customFormat="1" ht="25.5" customHeight="1">
      <c r="A19" s="83">
        <v>5</v>
      </c>
      <c r="B19" s="114"/>
      <c r="C19" s="124" t="s">
        <v>133</v>
      </c>
      <c r="D19" s="115" t="s">
        <v>83</v>
      </c>
      <c r="E19" s="87" t="s">
        <v>134</v>
      </c>
      <c r="F19" s="108" t="s">
        <v>57</v>
      </c>
      <c r="G19" s="105">
        <v>11</v>
      </c>
      <c r="H19" s="60">
        <f>IF($G19="","",INDEX('1. závod'!$A:$CH,$G19+5,INDEX('Základní list'!$B:$B,MATCH($F19,'Základní list'!$A:$A,0),1)))</f>
        <v>3390</v>
      </c>
      <c r="I19" s="59">
        <f>IF($G19="","",INDEX('1. závod'!$A:$CH,$G19+5,INDEX('Základní list'!$B:$B,MATCH($F19,'Základní list'!$A:$A,0),1)+2))</f>
        <v>1</v>
      </c>
      <c r="J19" s="108" t="s">
        <v>59</v>
      </c>
      <c r="K19" s="105">
        <v>4</v>
      </c>
      <c r="L19" s="60">
        <f>IF($K19="","",INDEX('2. závod'!$A:$CH,$K19+5,INDEX('Základní list'!$B:$B,MATCH($J19,'Základní list'!$A:$A,0),1)))</f>
        <v>2100</v>
      </c>
      <c r="M19" s="59">
        <f>IF($K19="","",INDEX('2. závod'!$A:$CH,$K19+5,INDEX('Základní list'!$B:$B,MATCH($J19,'Základní list'!$A:$A,0),1)+2))</f>
        <v>6</v>
      </c>
      <c r="N19" s="122" t="str">
        <f t="shared" si="0"/>
        <v>B11</v>
      </c>
      <c r="O19" s="122" t="str">
        <f t="shared" si="1"/>
        <v>D4</v>
      </c>
      <c r="P19" s="61" t="str">
        <f t="shared" si="2"/>
        <v>Stará Boleslav</v>
      </c>
      <c r="Q19" s="71">
        <f t="shared" si="3"/>
        <v>2</v>
      </c>
      <c r="R19" s="72">
        <f t="shared" si="4"/>
        <v>5490</v>
      </c>
      <c r="S19" s="73">
        <f t="shared" si="5"/>
        <v>7</v>
      </c>
      <c r="T19" s="74">
        <f t="shared" si="6"/>
        <v>11</v>
      </c>
    </row>
    <row r="20" spans="1:20" s="38" customFormat="1" ht="25.5" customHeight="1">
      <c r="A20" s="83">
        <v>20</v>
      </c>
      <c r="B20" s="114"/>
      <c r="C20" s="124" t="s">
        <v>156</v>
      </c>
      <c r="D20" s="115" t="s">
        <v>83</v>
      </c>
      <c r="E20" s="87" t="s">
        <v>157</v>
      </c>
      <c r="F20" s="108" t="s">
        <v>80</v>
      </c>
      <c r="G20" s="105">
        <v>9</v>
      </c>
      <c r="H20" s="60">
        <f>IF($G20="","",INDEX('1. závod'!$A:$CH,$G20+5,INDEX('Základní list'!$B:$B,MATCH($F20,'Základní list'!$A:$A,0),1)))</f>
        <v>1980</v>
      </c>
      <c r="I20" s="59">
        <f>IF($G20="","",INDEX('1. závod'!$A:$CH,$G20+5,INDEX('Základní list'!$B:$B,MATCH($F20,'Základní list'!$A:$A,0),1)+2))</f>
        <v>4</v>
      </c>
      <c r="J20" s="108" t="s">
        <v>56</v>
      </c>
      <c r="K20" s="105">
        <v>1</v>
      </c>
      <c r="L20" s="60">
        <f>IF($K20="","",INDEX('2. závod'!$A:$CH,$K20+5,INDEX('Základní list'!$B:$B,MATCH($J20,'Základní list'!$A:$A,0),1)))</f>
        <v>2540</v>
      </c>
      <c r="M20" s="59">
        <f>IF($K20="","",INDEX('2. závod'!$A:$CH,$K20+5,INDEX('Základní list'!$B:$B,MATCH($J20,'Základní list'!$A:$A,0),1)+2))</f>
        <v>3</v>
      </c>
      <c r="N20" s="122" t="str">
        <f t="shared" si="0"/>
        <v>F9</v>
      </c>
      <c r="O20" s="122" t="str">
        <f t="shared" si="1"/>
        <v>A1</v>
      </c>
      <c r="P20" s="61" t="str">
        <f t="shared" si="2"/>
        <v>Bílina</v>
      </c>
      <c r="Q20" s="71">
        <f t="shared" si="3"/>
        <v>2</v>
      </c>
      <c r="R20" s="72">
        <f t="shared" si="4"/>
        <v>4520</v>
      </c>
      <c r="S20" s="73">
        <f t="shared" si="5"/>
        <v>7</v>
      </c>
      <c r="T20" s="74">
        <f t="shared" si="6"/>
        <v>12</v>
      </c>
    </row>
    <row r="21" spans="1:20" s="38" customFormat="1" ht="25.5" customHeight="1">
      <c r="A21" s="83">
        <v>39</v>
      </c>
      <c r="B21" s="114"/>
      <c r="C21" s="124" t="s">
        <v>182</v>
      </c>
      <c r="D21" s="115" t="s">
        <v>136</v>
      </c>
      <c r="E21" s="87" t="s">
        <v>183</v>
      </c>
      <c r="F21" s="108" t="s">
        <v>58</v>
      </c>
      <c r="G21" s="105">
        <v>3</v>
      </c>
      <c r="H21" s="60">
        <f>IF($G21="","",INDEX('1. závod'!$A:$CH,$G21+5,INDEX('Základní list'!$B:$B,MATCH($F21,'Základní list'!$A:$A,0),1)))</f>
        <v>970</v>
      </c>
      <c r="I21" s="59">
        <f>IF($G21="","",INDEX('1. závod'!$A:$CH,$G21+5,INDEX('Základní list'!$B:$B,MATCH($F21,'Základní list'!$A:$A,0),1)+2))</f>
        <v>7</v>
      </c>
      <c r="J21" s="108" t="s">
        <v>59</v>
      </c>
      <c r="K21" s="105">
        <v>5</v>
      </c>
      <c r="L21" s="60">
        <f>IF($K21="","",INDEX('2. závod'!$A:$CH,$K21+5,INDEX('Základní list'!$B:$B,MATCH($J21,'Základní list'!$A:$A,0),1)))</f>
        <v>7780</v>
      </c>
      <c r="M21" s="59">
        <f>IF($K21="","",INDEX('2. závod'!$A:$CH,$K21+5,INDEX('Základní list'!$B:$B,MATCH($J21,'Základní list'!$A:$A,0),1)+2))</f>
        <v>1</v>
      </c>
      <c r="N21" s="122" t="str">
        <f t="shared" si="0"/>
        <v>C3</v>
      </c>
      <c r="O21" s="122" t="str">
        <f t="shared" si="1"/>
        <v>D5</v>
      </c>
      <c r="P21" s="61" t="str">
        <f t="shared" si="2"/>
        <v>Praha 5</v>
      </c>
      <c r="Q21" s="71">
        <f t="shared" si="3"/>
        <v>2</v>
      </c>
      <c r="R21" s="72">
        <f t="shared" si="4"/>
        <v>8750</v>
      </c>
      <c r="S21" s="73">
        <f t="shared" si="5"/>
        <v>8</v>
      </c>
      <c r="T21" s="74">
        <f t="shared" si="6"/>
        <v>13</v>
      </c>
    </row>
    <row r="22" spans="1:20" s="38" customFormat="1" ht="25.5" customHeight="1">
      <c r="A22" s="83">
        <v>57</v>
      </c>
      <c r="B22" s="114"/>
      <c r="C22" s="124" t="s">
        <v>208</v>
      </c>
      <c r="D22" s="115" t="s">
        <v>83</v>
      </c>
      <c r="E22" s="87" t="s">
        <v>159</v>
      </c>
      <c r="F22" s="108" t="s">
        <v>79</v>
      </c>
      <c r="G22" s="105">
        <v>4</v>
      </c>
      <c r="H22" s="60">
        <f>IF($G22="","",INDEX('1. závod'!$A:$CH,$G22+5,INDEX('Základní list'!$B:$B,MATCH($F22,'Základní list'!$A:$A,0),1)))</f>
        <v>1170</v>
      </c>
      <c r="I22" s="59">
        <f>IF($G22="","",INDEX('1. závod'!$A:$CH,$G22+5,INDEX('Základní list'!$B:$B,MATCH($F22,'Základní list'!$A:$A,0),1)+2))</f>
        <v>5</v>
      </c>
      <c r="J22" s="108" t="s">
        <v>80</v>
      </c>
      <c r="K22" s="105">
        <v>3</v>
      </c>
      <c r="L22" s="60">
        <f>IF($K22="","",INDEX('2. závod'!$A:$CH,$K22+5,INDEX('Základní list'!$B:$B,MATCH($J22,'Základní list'!$A:$A,0),1)))</f>
        <v>6680</v>
      </c>
      <c r="M22" s="59">
        <f>IF($K22="","",INDEX('2. závod'!$A:$CH,$K22+5,INDEX('Základní list'!$B:$B,MATCH($J22,'Základní list'!$A:$A,0),1)+2))</f>
        <v>3</v>
      </c>
      <c r="N22" s="122" t="str">
        <f t="shared" si="0"/>
        <v>E4</v>
      </c>
      <c r="O22" s="122" t="str">
        <f t="shared" si="1"/>
        <v>F3</v>
      </c>
      <c r="P22" s="61" t="str">
        <f t="shared" si="2"/>
        <v>Praha 4</v>
      </c>
      <c r="Q22" s="71">
        <f t="shared" si="3"/>
        <v>2</v>
      </c>
      <c r="R22" s="72">
        <f t="shared" si="4"/>
        <v>7850</v>
      </c>
      <c r="S22" s="73">
        <f t="shared" si="5"/>
        <v>8</v>
      </c>
      <c r="T22" s="74">
        <f t="shared" si="6"/>
        <v>14</v>
      </c>
    </row>
    <row r="23" spans="1:20" s="38" customFormat="1" ht="27" customHeight="1">
      <c r="A23" s="83">
        <v>56</v>
      </c>
      <c r="B23" s="114"/>
      <c r="C23" s="124" t="s">
        <v>207</v>
      </c>
      <c r="D23" s="115" t="s">
        <v>83</v>
      </c>
      <c r="E23" s="87" t="s">
        <v>145</v>
      </c>
      <c r="F23" s="108" t="s">
        <v>80</v>
      </c>
      <c r="G23" s="105">
        <v>11</v>
      </c>
      <c r="H23" s="60">
        <f>IF($G23="","",INDEX('1. závod'!$A:$CH,$G23+5,INDEX('Základní list'!$B:$B,MATCH($F23,'Základní list'!$A:$A,0),1)))</f>
        <v>3770</v>
      </c>
      <c r="I23" s="59">
        <f>IF($G23="","",INDEX('1. závod'!$A:$CH,$G23+5,INDEX('Základní list'!$B:$B,MATCH($F23,'Základní list'!$A:$A,0),1)+2))</f>
        <v>1</v>
      </c>
      <c r="J23" s="108" t="s">
        <v>79</v>
      </c>
      <c r="K23" s="105">
        <v>10</v>
      </c>
      <c r="L23" s="60">
        <f>IF($K23="","",INDEX('2. závod'!$A:$CH,$K23+5,INDEX('Základní list'!$B:$B,MATCH($J23,'Základní list'!$A:$A,0),1)))</f>
        <v>2180</v>
      </c>
      <c r="M23" s="59">
        <f>IF($K23="","",INDEX('2. závod'!$A:$CH,$K23+5,INDEX('Základní list'!$B:$B,MATCH($J23,'Základní list'!$A:$A,0),1)+2))</f>
        <v>7</v>
      </c>
      <c r="N23" s="122" t="str">
        <f t="shared" si="0"/>
        <v>F11</v>
      </c>
      <c r="O23" s="122" t="str">
        <f t="shared" si="1"/>
        <v>E10</v>
      </c>
      <c r="P23" s="61" t="str">
        <f t="shared" si="2"/>
        <v>Brandýs nad Labem</v>
      </c>
      <c r="Q23" s="71">
        <f t="shared" si="3"/>
        <v>2</v>
      </c>
      <c r="R23" s="72">
        <f t="shared" si="4"/>
        <v>5950</v>
      </c>
      <c r="S23" s="73">
        <f t="shared" si="5"/>
        <v>8</v>
      </c>
      <c r="T23" s="74">
        <f t="shared" si="6"/>
        <v>15</v>
      </c>
    </row>
    <row r="24" spans="1:20" s="38" customFormat="1" ht="25.5" customHeight="1">
      <c r="A24" s="83">
        <v>40</v>
      </c>
      <c r="B24" s="114"/>
      <c r="C24" s="124" t="s">
        <v>216</v>
      </c>
      <c r="D24" s="115" t="s">
        <v>83</v>
      </c>
      <c r="E24" s="87" t="s">
        <v>184</v>
      </c>
      <c r="F24" s="108" t="s">
        <v>57</v>
      </c>
      <c r="G24" s="105">
        <v>10</v>
      </c>
      <c r="H24" s="60">
        <f>IF($G24="","",INDEX('1. závod'!$A:$CH,$G24+5,INDEX('Základní list'!$B:$B,MATCH($F24,'Základní list'!$A:$A,0),1)))</f>
        <v>410</v>
      </c>
      <c r="I24" s="59">
        <f>IF($G24="","",INDEX('1. závod'!$A:$CH,$G24+5,INDEX('Základní list'!$B:$B,MATCH($F24,'Základní list'!$A:$A,0),1)+2))</f>
        <v>6</v>
      </c>
      <c r="J24" s="108" t="s">
        <v>59</v>
      </c>
      <c r="K24" s="105">
        <v>2</v>
      </c>
      <c r="L24" s="60">
        <f>IF($K24="","",INDEX('2. závod'!$A:$CH,$K24+5,INDEX('Základní list'!$B:$B,MATCH($J24,'Základní list'!$A:$A,0),1)))</f>
        <v>4370</v>
      </c>
      <c r="M24" s="59">
        <f>IF($K24="","",INDEX('2. závod'!$A:$CH,$K24+5,INDEX('Základní list'!$B:$B,MATCH($J24,'Základní list'!$A:$A,0),1)+2))</f>
        <v>2</v>
      </c>
      <c r="N24" s="122" t="str">
        <f t="shared" si="0"/>
        <v>B10</v>
      </c>
      <c r="O24" s="122" t="str">
        <f t="shared" si="1"/>
        <v>D2</v>
      </c>
      <c r="P24" s="61" t="str">
        <f t="shared" si="2"/>
        <v>Libčice nad Vlt.</v>
      </c>
      <c r="Q24" s="71">
        <f t="shared" si="3"/>
        <v>2</v>
      </c>
      <c r="R24" s="72">
        <f t="shared" si="4"/>
        <v>4780</v>
      </c>
      <c r="S24" s="73">
        <f t="shared" si="5"/>
        <v>8</v>
      </c>
      <c r="T24" s="74">
        <f t="shared" si="6"/>
        <v>16</v>
      </c>
    </row>
    <row r="25" spans="1:20" s="38" customFormat="1" ht="25.5" customHeight="1">
      <c r="A25" s="83">
        <v>63</v>
      </c>
      <c r="B25" s="114"/>
      <c r="C25" s="124" t="s">
        <v>214</v>
      </c>
      <c r="D25" s="115" t="s">
        <v>83</v>
      </c>
      <c r="E25" s="87" t="s">
        <v>128</v>
      </c>
      <c r="F25" s="108" t="s">
        <v>79</v>
      </c>
      <c r="G25" s="105">
        <v>8</v>
      </c>
      <c r="H25" s="60">
        <f>IF($G25="","",INDEX('1. závod'!$A:$CH,$G25+5,INDEX('Základní list'!$B:$B,MATCH($F25,'Základní list'!$A:$A,0),1)))</f>
        <v>2000</v>
      </c>
      <c r="I25" s="59">
        <f>IF($G25="","",INDEX('1. závod'!$A:$CH,$G25+5,INDEX('Základní list'!$B:$B,MATCH($F25,'Základní list'!$A:$A,0),1)+2))</f>
        <v>4</v>
      </c>
      <c r="J25" s="108" t="s">
        <v>57</v>
      </c>
      <c r="K25" s="105">
        <v>2</v>
      </c>
      <c r="L25" s="60">
        <f>IF($K25="","",INDEX('2. závod'!$A:$CH,$K25+5,INDEX('Základní list'!$B:$B,MATCH($J25,'Základní list'!$A:$A,0),1)))</f>
        <v>2290</v>
      </c>
      <c r="M25" s="59">
        <f>IF($K25="","",INDEX('2. závod'!$A:$CH,$K25+5,INDEX('Základní list'!$B:$B,MATCH($J25,'Základní list'!$A:$A,0),1)+2))</f>
        <v>4</v>
      </c>
      <c r="N25" s="122" t="str">
        <f t="shared" si="0"/>
        <v>E8</v>
      </c>
      <c r="O25" s="122" t="str">
        <f t="shared" si="1"/>
        <v>B2</v>
      </c>
      <c r="P25" s="61" t="str">
        <f t="shared" si="2"/>
        <v>Praha 8</v>
      </c>
      <c r="Q25" s="71">
        <f t="shared" si="3"/>
        <v>2</v>
      </c>
      <c r="R25" s="72">
        <f t="shared" si="4"/>
        <v>4290</v>
      </c>
      <c r="S25" s="73">
        <f t="shared" si="5"/>
        <v>8</v>
      </c>
      <c r="T25" s="74">
        <f t="shared" si="6"/>
        <v>17</v>
      </c>
    </row>
    <row r="26" spans="1:20" s="38" customFormat="1" ht="25.5" customHeight="1">
      <c r="A26" s="83">
        <v>23</v>
      </c>
      <c r="B26" s="114"/>
      <c r="C26" s="124" t="s">
        <v>161</v>
      </c>
      <c r="D26" s="115" t="s">
        <v>83</v>
      </c>
      <c r="E26" s="87" t="s">
        <v>162</v>
      </c>
      <c r="F26" s="108" t="s">
        <v>56</v>
      </c>
      <c r="G26" s="105">
        <v>11</v>
      </c>
      <c r="H26" s="60">
        <f>IF($G26="","",INDEX('1. závod'!$A:$CH,$G26+5,INDEX('Základní list'!$B:$B,MATCH($F26,'Základní list'!$A:$A,0),1)))</f>
        <v>7660</v>
      </c>
      <c r="I26" s="59">
        <f>IF($G26="","",INDEX('1. závod'!$A:$CH,$G26+5,INDEX('Základní list'!$B:$B,MATCH($F26,'Základní list'!$A:$A,0),1)+2))</f>
        <v>1</v>
      </c>
      <c r="J26" s="108" t="s">
        <v>80</v>
      </c>
      <c r="K26" s="105">
        <v>4</v>
      </c>
      <c r="L26" s="60">
        <f>IF($K26="","",INDEX('2. závod'!$A:$CH,$K26+5,INDEX('Základní list'!$B:$B,MATCH($J26,'Základní list'!$A:$A,0),1)))</f>
        <v>3120</v>
      </c>
      <c r="M26" s="59">
        <f>IF($K26="","",INDEX('2. závod'!$A:$CH,$K26+5,INDEX('Základní list'!$B:$B,MATCH($J26,'Základní list'!$A:$A,0),1)+2))</f>
        <v>8</v>
      </c>
      <c r="N26" s="122" t="str">
        <f t="shared" si="0"/>
        <v>A11</v>
      </c>
      <c r="O26" s="122" t="str">
        <f t="shared" si="1"/>
        <v>F4</v>
      </c>
      <c r="P26" s="61" t="str">
        <f t="shared" si="2"/>
        <v>Uničov</v>
      </c>
      <c r="Q26" s="71">
        <f t="shared" si="3"/>
        <v>2</v>
      </c>
      <c r="R26" s="72">
        <f t="shared" si="4"/>
        <v>10780</v>
      </c>
      <c r="S26" s="73">
        <f t="shared" si="5"/>
        <v>9</v>
      </c>
      <c r="T26" s="74">
        <f t="shared" si="6"/>
        <v>18</v>
      </c>
    </row>
    <row r="27" spans="1:20" s="38" customFormat="1" ht="25.5" customHeight="1">
      <c r="A27" s="83">
        <v>4</v>
      </c>
      <c r="B27" s="114"/>
      <c r="C27" s="124" t="s">
        <v>131</v>
      </c>
      <c r="D27" s="115" t="s">
        <v>83</v>
      </c>
      <c r="E27" s="87" t="s">
        <v>132</v>
      </c>
      <c r="F27" s="108" t="s">
        <v>79</v>
      </c>
      <c r="G27" s="105">
        <v>1</v>
      </c>
      <c r="H27" s="60">
        <f>IF($G27="","",INDEX('1. závod'!$A:$CH,$G27+5,INDEX('Základní list'!$B:$B,MATCH($F27,'Základní list'!$A:$A,0),1)))</f>
        <v>700</v>
      </c>
      <c r="I27" s="59">
        <f>IF($G27="","",INDEX('1. závod'!$A:$CH,$G27+5,INDEX('Základní list'!$B:$B,MATCH($F27,'Základní list'!$A:$A,0),1)+2))</f>
        <v>7</v>
      </c>
      <c r="J27" s="108" t="s">
        <v>79</v>
      </c>
      <c r="K27" s="105">
        <v>5</v>
      </c>
      <c r="L27" s="60">
        <f>IF($K27="","",INDEX('2. závod'!$A:$CH,$K27+5,INDEX('Základní list'!$B:$B,MATCH($J27,'Základní list'!$A:$A,0),1)))</f>
        <v>4420</v>
      </c>
      <c r="M27" s="59">
        <f>IF($K27="","",INDEX('2. závod'!$A:$CH,$K27+5,INDEX('Základní list'!$B:$B,MATCH($J27,'Základní list'!$A:$A,0),1)+2))</f>
        <v>2</v>
      </c>
      <c r="N27" s="122" t="str">
        <f t="shared" si="0"/>
        <v>E1</v>
      </c>
      <c r="O27" s="122" t="str">
        <f t="shared" si="1"/>
        <v>E5</v>
      </c>
      <c r="P27" s="61" t="str">
        <f t="shared" si="2"/>
        <v>Český Šternberk</v>
      </c>
      <c r="Q27" s="71">
        <f t="shared" si="3"/>
        <v>2</v>
      </c>
      <c r="R27" s="72">
        <f t="shared" si="4"/>
        <v>5120</v>
      </c>
      <c r="S27" s="73">
        <f t="shared" si="5"/>
        <v>9</v>
      </c>
      <c r="T27" s="74">
        <f t="shared" si="6"/>
        <v>19</v>
      </c>
    </row>
    <row r="28" spans="1:20" s="38" customFormat="1" ht="25.5" customHeight="1">
      <c r="A28" s="83">
        <v>54</v>
      </c>
      <c r="B28" s="114"/>
      <c r="C28" s="124" t="s">
        <v>204</v>
      </c>
      <c r="D28" s="115" t="s">
        <v>83</v>
      </c>
      <c r="E28" s="87" t="s">
        <v>132</v>
      </c>
      <c r="F28" s="108" t="s">
        <v>79</v>
      </c>
      <c r="G28" s="105">
        <v>3</v>
      </c>
      <c r="H28" s="60">
        <f>IF($G28="","",INDEX('1. závod'!$A:$CH,$G28+5,INDEX('Základní list'!$B:$B,MATCH($F28,'Základní list'!$A:$A,0),1)))</f>
        <v>1160</v>
      </c>
      <c r="I28" s="59">
        <f>IF($G28="","",INDEX('1. závod'!$A:$CH,$G28+5,INDEX('Základní list'!$B:$B,MATCH($F28,'Základní list'!$A:$A,0),1)+2))</f>
        <v>6</v>
      </c>
      <c r="J28" s="108" t="s">
        <v>57</v>
      </c>
      <c r="K28" s="105">
        <v>3</v>
      </c>
      <c r="L28" s="60">
        <f>IF($K28="","",INDEX('2. závod'!$A:$CH,$K28+5,INDEX('Základní list'!$B:$B,MATCH($J28,'Základní list'!$A:$A,0),1)))</f>
        <v>3790</v>
      </c>
      <c r="M28" s="59">
        <f>IF($K28="","",INDEX('2. závod'!$A:$CH,$K28+5,INDEX('Základní list'!$B:$B,MATCH($J28,'Základní list'!$A:$A,0),1)+2))</f>
        <v>3</v>
      </c>
      <c r="N28" s="122" t="str">
        <f t="shared" si="0"/>
        <v>E3</v>
      </c>
      <c r="O28" s="122" t="str">
        <f t="shared" si="1"/>
        <v>B3</v>
      </c>
      <c r="P28" s="61" t="str">
        <f t="shared" si="2"/>
        <v>Český Šternberk</v>
      </c>
      <c r="Q28" s="71">
        <f t="shared" si="3"/>
        <v>2</v>
      </c>
      <c r="R28" s="72">
        <f t="shared" si="4"/>
        <v>4950</v>
      </c>
      <c r="S28" s="73">
        <f t="shared" si="5"/>
        <v>9</v>
      </c>
      <c r="T28" s="74">
        <f t="shared" si="6"/>
        <v>20</v>
      </c>
    </row>
    <row r="29" spans="1:20" s="38" customFormat="1" ht="25.5" customHeight="1">
      <c r="A29" s="83">
        <v>45</v>
      </c>
      <c r="B29" s="123"/>
      <c r="C29" s="124" t="s">
        <v>189</v>
      </c>
      <c r="D29" s="115" t="s">
        <v>83</v>
      </c>
      <c r="E29" s="87" t="s">
        <v>132</v>
      </c>
      <c r="F29" s="108" t="s">
        <v>80</v>
      </c>
      <c r="G29" s="105">
        <v>6</v>
      </c>
      <c r="H29" s="60">
        <f>IF($G29="","",INDEX('1. závod'!$A:$CH,$G29+5,INDEX('Základní list'!$B:$B,MATCH($F29,'Základní list'!$A:$A,0),1)))</f>
        <v>1690</v>
      </c>
      <c r="I29" s="59">
        <f>IF($G29="","",INDEX('1. závod'!$A:$CH,$G29+5,INDEX('Základní list'!$B:$B,MATCH($F29,'Základní list'!$A:$A,0),1)+2))</f>
        <v>6</v>
      </c>
      <c r="J29" s="108" t="s">
        <v>58</v>
      </c>
      <c r="K29" s="105">
        <v>9</v>
      </c>
      <c r="L29" s="60">
        <f>IF($K29="","",INDEX('2. závod'!$A:$CH,$K29+5,INDEX('Základní list'!$B:$B,MATCH($J29,'Základní list'!$A:$A,0),1)))</f>
        <v>840</v>
      </c>
      <c r="M29" s="59">
        <f>IF($K29="","",INDEX('2. závod'!$A:$CH,$K29+5,INDEX('Základní list'!$B:$B,MATCH($J29,'Základní list'!$A:$A,0),1)+2))</f>
        <v>3</v>
      </c>
      <c r="N29" s="122" t="str">
        <f t="shared" si="0"/>
        <v>F6</v>
      </c>
      <c r="O29" s="122" t="str">
        <f t="shared" si="1"/>
        <v>C9</v>
      </c>
      <c r="P29" s="61" t="str">
        <f t="shared" si="2"/>
        <v>Český Šternberk</v>
      </c>
      <c r="Q29" s="71">
        <f t="shared" si="3"/>
        <v>2</v>
      </c>
      <c r="R29" s="72">
        <f t="shared" si="4"/>
        <v>2530</v>
      </c>
      <c r="S29" s="73">
        <f t="shared" si="5"/>
        <v>9</v>
      </c>
      <c r="T29" s="74">
        <f t="shared" si="6"/>
        <v>21</v>
      </c>
    </row>
    <row r="30" spans="1:20" s="38" customFormat="1" ht="25.5" customHeight="1">
      <c r="A30" s="83">
        <v>29</v>
      </c>
      <c r="B30" s="114"/>
      <c r="C30" s="124" t="s">
        <v>170</v>
      </c>
      <c r="D30" s="115" t="s">
        <v>83</v>
      </c>
      <c r="E30" s="87" t="s">
        <v>171</v>
      </c>
      <c r="F30" s="108" t="s">
        <v>59</v>
      </c>
      <c r="G30" s="105">
        <v>8</v>
      </c>
      <c r="H30" s="60">
        <f>IF($G30="","",INDEX('1. závod'!$A:$CH,$G30+5,INDEX('Základní list'!$B:$B,MATCH($F30,'Základní list'!$A:$A,0),1)))</f>
        <v>2130</v>
      </c>
      <c r="I30" s="59">
        <f>IF($G30="","",INDEX('1. závod'!$A:$CH,$G30+5,INDEX('Základní list'!$B:$B,MATCH($F30,'Základní list'!$A:$A,0),1)+2))</f>
        <v>7</v>
      </c>
      <c r="J30" s="108" t="s">
        <v>59</v>
      </c>
      <c r="K30" s="105">
        <v>11</v>
      </c>
      <c r="L30" s="60">
        <f>IF($K30="","",INDEX('2. závod'!$A:$CH,$K30+5,INDEX('Základní list'!$B:$B,MATCH($J30,'Základní list'!$A:$A,0),1)))</f>
        <v>3920</v>
      </c>
      <c r="M30" s="59">
        <f>IF($K30="","",INDEX('2. závod'!$A:$CH,$K30+5,INDEX('Základní list'!$B:$B,MATCH($J30,'Základní list'!$A:$A,0),1)+2))</f>
        <v>3</v>
      </c>
      <c r="N30" s="122" t="str">
        <f t="shared" si="0"/>
        <v>D8</v>
      </c>
      <c r="O30" s="122" t="str">
        <f t="shared" si="1"/>
        <v>D11</v>
      </c>
      <c r="P30" s="61" t="str">
        <f t="shared" si="2"/>
        <v>Praha 9</v>
      </c>
      <c r="Q30" s="71">
        <f t="shared" si="3"/>
        <v>2</v>
      </c>
      <c r="R30" s="72">
        <f t="shared" si="4"/>
        <v>6050</v>
      </c>
      <c r="S30" s="73">
        <f t="shared" si="5"/>
        <v>10</v>
      </c>
      <c r="T30" s="74">
        <f t="shared" si="6"/>
        <v>22</v>
      </c>
    </row>
    <row r="31" spans="1:20" s="38" customFormat="1" ht="25.5" customHeight="1">
      <c r="A31" s="83">
        <v>60</v>
      </c>
      <c r="B31" s="114"/>
      <c r="C31" s="124" t="s">
        <v>211</v>
      </c>
      <c r="D31" s="115" t="s">
        <v>83</v>
      </c>
      <c r="E31" s="87" t="s">
        <v>128</v>
      </c>
      <c r="F31" s="108" t="s">
        <v>56</v>
      </c>
      <c r="G31" s="105">
        <v>1</v>
      </c>
      <c r="H31" s="60">
        <f>IF($G31="","",INDEX('1. závod'!$A:$CH,$G31+5,INDEX('Základní list'!$B:$B,MATCH($F31,'Základní list'!$A:$A,0),1)))</f>
        <v>1160</v>
      </c>
      <c r="I31" s="59">
        <f>IF($G31="","",INDEX('1. závod'!$A:$CH,$G31+5,INDEX('Základní list'!$B:$B,MATCH($F31,'Základní list'!$A:$A,0),1)+2))</f>
        <v>8</v>
      </c>
      <c r="J31" s="108" t="s">
        <v>57</v>
      </c>
      <c r="K31" s="105">
        <v>7</v>
      </c>
      <c r="L31" s="60">
        <f>IF($K31="","",INDEX('2. závod'!$A:$CH,$K31+5,INDEX('Základní list'!$B:$B,MATCH($J31,'Základní list'!$A:$A,0),1)))</f>
        <v>4890</v>
      </c>
      <c r="M31" s="59">
        <f>IF($K31="","",INDEX('2. závod'!$A:$CH,$K31+5,INDEX('Základní list'!$B:$B,MATCH($J31,'Základní list'!$A:$A,0),1)+2))</f>
        <v>2</v>
      </c>
      <c r="N31" s="122" t="str">
        <f t="shared" si="0"/>
        <v>A1</v>
      </c>
      <c r="O31" s="122" t="str">
        <f t="shared" si="1"/>
        <v>B7</v>
      </c>
      <c r="P31" s="61" t="str">
        <f t="shared" si="2"/>
        <v>Praha 8</v>
      </c>
      <c r="Q31" s="71">
        <f t="shared" si="3"/>
        <v>2</v>
      </c>
      <c r="R31" s="72">
        <f t="shared" si="4"/>
        <v>6050</v>
      </c>
      <c r="S31" s="73">
        <f t="shared" si="5"/>
        <v>10</v>
      </c>
      <c r="T31" s="74">
        <f t="shared" si="6"/>
        <v>23</v>
      </c>
    </row>
    <row r="32" spans="1:20" s="38" customFormat="1" ht="25.5" customHeight="1">
      <c r="A32" s="83">
        <v>14</v>
      </c>
      <c r="B32" s="114"/>
      <c r="C32" s="124" t="s">
        <v>147</v>
      </c>
      <c r="D32" s="115" t="s">
        <v>83</v>
      </c>
      <c r="E32" s="87" t="s">
        <v>148</v>
      </c>
      <c r="F32" s="108" t="s">
        <v>80</v>
      </c>
      <c r="G32" s="105">
        <v>7</v>
      </c>
      <c r="H32" s="60">
        <f>IF($G32="","",INDEX('1. závod'!$A:$CH,$G32+5,INDEX('Základní list'!$B:$B,MATCH($F32,'Základní list'!$A:$A,0),1)))</f>
        <v>2770</v>
      </c>
      <c r="I32" s="59">
        <f>IF($G32="","",INDEX('1. závod'!$A:$CH,$G32+5,INDEX('Základní list'!$B:$B,MATCH($F32,'Základní list'!$A:$A,0),1)+2))</f>
        <v>3</v>
      </c>
      <c r="J32" s="108" t="s">
        <v>80</v>
      </c>
      <c r="K32" s="105">
        <v>6</v>
      </c>
      <c r="L32" s="60">
        <f>IF($K32="","",INDEX('2. závod'!$A:$CH,$K32+5,INDEX('Základní list'!$B:$B,MATCH($J32,'Základní list'!$A:$A,0),1)))</f>
        <v>3270</v>
      </c>
      <c r="M32" s="59">
        <f>IF($K32="","",INDEX('2. závod'!$A:$CH,$K32+5,INDEX('Základní list'!$B:$B,MATCH($J32,'Základní list'!$A:$A,0),1)+2))</f>
        <v>7</v>
      </c>
      <c r="N32" s="122" t="str">
        <f t="shared" si="0"/>
        <v>F7</v>
      </c>
      <c r="O32" s="122" t="str">
        <f t="shared" si="1"/>
        <v>F6</v>
      </c>
      <c r="P32" s="61" t="str">
        <f t="shared" si="2"/>
        <v>Bakov nad Jizerou</v>
      </c>
      <c r="Q32" s="71">
        <f t="shared" si="3"/>
        <v>2</v>
      </c>
      <c r="R32" s="72">
        <f t="shared" si="4"/>
        <v>6040</v>
      </c>
      <c r="S32" s="73">
        <f t="shared" si="5"/>
        <v>10</v>
      </c>
      <c r="T32" s="74">
        <f t="shared" si="6"/>
        <v>24</v>
      </c>
    </row>
    <row r="33" spans="1:20" s="38" customFormat="1" ht="25.5" customHeight="1">
      <c r="A33" s="83">
        <v>26</v>
      </c>
      <c r="B33" s="114"/>
      <c r="C33" s="124" t="s">
        <v>166</v>
      </c>
      <c r="D33" s="115" t="s">
        <v>83</v>
      </c>
      <c r="E33" s="87" t="s">
        <v>167</v>
      </c>
      <c r="F33" s="108" t="s">
        <v>80</v>
      </c>
      <c r="G33" s="105">
        <v>4</v>
      </c>
      <c r="H33" s="60">
        <f>IF($G33="","",INDEX('1. závod'!$A:$CH,$G33+5,INDEX('Základní list'!$B:$B,MATCH($F33,'Základní list'!$A:$A,0),1)))</f>
        <v>1950</v>
      </c>
      <c r="I33" s="59">
        <f>IF($G33="","",INDEX('1. závod'!$A:$CH,$G33+5,INDEX('Základní list'!$B:$B,MATCH($F33,'Základní list'!$A:$A,0),1)+2))</f>
        <v>5</v>
      </c>
      <c r="J33" s="108" t="s">
        <v>59</v>
      </c>
      <c r="K33" s="105">
        <v>1</v>
      </c>
      <c r="L33" s="60">
        <f>IF($K33="","",INDEX('2. závod'!$A:$CH,$K33+5,INDEX('Základní list'!$B:$B,MATCH($J33,'Základní list'!$A:$A,0),1)))</f>
        <v>3510</v>
      </c>
      <c r="M33" s="59">
        <f>IF($K33="","",INDEX('2. závod'!$A:$CH,$K33+5,INDEX('Základní list'!$B:$B,MATCH($J33,'Základní list'!$A:$A,0),1)+2))</f>
        <v>5</v>
      </c>
      <c r="N33" s="122" t="str">
        <f t="shared" si="0"/>
        <v>F4</v>
      </c>
      <c r="O33" s="122" t="str">
        <f t="shared" si="1"/>
        <v>D1</v>
      </c>
      <c r="P33" s="61" t="str">
        <f t="shared" si="2"/>
        <v>Starý Ples</v>
      </c>
      <c r="Q33" s="71">
        <f t="shared" si="3"/>
        <v>2</v>
      </c>
      <c r="R33" s="72">
        <f t="shared" si="4"/>
        <v>5460</v>
      </c>
      <c r="S33" s="73">
        <f t="shared" si="5"/>
        <v>10</v>
      </c>
      <c r="T33" s="74">
        <f t="shared" si="6"/>
        <v>25</v>
      </c>
    </row>
    <row r="34" spans="1:20" s="38" customFormat="1" ht="25.5" customHeight="1">
      <c r="A34" s="83">
        <v>1</v>
      </c>
      <c r="B34" s="114"/>
      <c r="C34" s="124" t="s">
        <v>125</v>
      </c>
      <c r="D34" s="115" t="s">
        <v>83</v>
      </c>
      <c r="E34" s="87" t="s">
        <v>126</v>
      </c>
      <c r="F34" s="108" t="s">
        <v>56</v>
      </c>
      <c r="G34" s="105">
        <v>10</v>
      </c>
      <c r="H34" s="60">
        <f>IF($G34="","",INDEX('1. závod'!$A:$CH,$G34+5,INDEX('Základní list'!$B:$B,MATCH($F34,'Základní list'!$A:$A,0),1)))</f>
        <v>2740</v>
      </c>
      <c r="I34" s="59">
        <f>IF($G34="","",INDEX('1. závod'!$A:$CH,$G34+5,INDEX('Základní list'!$B:$B,MATCH($F34,'Základní list'!$A:$A,0),1)+2))</f>
        <v>5</v>
      </c>
      <c r="J34" s="108" t="s">
        <v>80</v>
      </c>
      <c r="K34" s="105">
        <v>5</v>
      </c>
      <c r="L34" s="60">
        <f>IF($K34="","",INDEX('2. závod'!$A:$CH,$K34+5,INDEX('Základní list'!$B:$B,MATCH($J34,'Základní list'!$A:$A,0),1)))</f>
        <v>3360</v>
      </c>
      <c r="M34" s="59">
        <f>IF($K34="","",INDEX('2. závod'!$A:$CH,$K34+5,INDEX('Základní list'!$B:$B,MATCH($J34,'Základní list'!$A:$A,0),1)+2))</f>
        <v>6</v>
      </c>
      <c r="N34" s="122" t="str">
        <f t="shared" si="0"/>
        <v>A10</v>
      </c>
      <c r="O34" s="122" t="str">
        <f t="shared" si="1"/>
        <v>F5</v>
      </c>
      <c r="P34" s="61" t="str">
        <f t="shared" si="2"/>
        <v>Čelákovice</v>
      </c>
      <c r="Q34" s="71">
        <f t="shared" si="3"/>
        <v>2</v>
      </c>
      <c r="R34" s="72">
        <f t="shared" si="4"/>
        <v>6100</v>
      </c>
      <c r="S34" s="73">
        <f t="shared" si="5"/>
        <v>11</v>
      </c>
      <c r="T34" s="74">
        <f t="shared" si="6"/>
        <v>26</v>
      </c>
    </row>
    <row r="35" spans="1:20" s="38" customFormat="1" ht="25.5" customHeight="1">
      <c r="A35" s="83">
        <v>61</v>
      </c>
      <c r="B35" s="114"/>
      <c r="C35" s="124" t="s">
        <v>212</v>
      </c>
      <c r="D35" s="115" t="s">
        <v>83</v>
      </c>
      <c r="E35" s="87" t="s">
        <v>128</v>
      </c>
      <c r="F35" s="108" t="s">
        <v>59</v>
      </c>
      <c r="G35" s="105">
        <v>7</v>
      </c>
      <c r="H35" s="60">
        <f>IF($G35="","",INDEX('1. závod'!$A:$CH,$G35+5,INDEX('Základní list'!$B:$B,MATCH($F35,'Základní list'!$A:$A,0),1)))</f>
        <v>2410</v>
      </c>
      <c r="I35" s="59">
        <f>IF($G35="","",INDEX('1. závod'!$A:$CH,$G35+5,INDEX('Základní list'!$B:$B,MATCH($F35,'Základní list'!$A:$A,0),1)+2))</f>
        <v>5</v>
      </c>
      <c r="J35" s="108" t="s">
        <v>79</v>
      </c>
      <c r="K35" s="105">
        <v>9</v>
      </c>
      <c r="L35" s="60">
        <f>IF($K35="","",INDEX('2. závod'!$A:$CH,$K35+5,INDEX('Základní list'!$B:$B,MATCH($J35,'Základní list'!$A:$A,0),1)))</f>
        <v>2720</v>
      </c>
      <c r="M35" s="59">
        <f>IF($K35="","",INDEX('2. závod'!$A:$CH,$K35+5,INDEX('Základní list'!$B:$B,MATCH($J35,'Základní list'!$A:$A,0),1)+2))</f>
        <v>6</v>
      </c>
      <c r="N35" s="122" t="str">
        <f t="shared" si="0"/>
        <v>D7</v>
      </c>
      <c r="O35" s="122" t="str">
        <f t="shared" si="1"/>
        <v>E9</v>
      </c>
      <c r="P35" s="61" t="str">
        <f t="shared" si="2"/>
        <v>Praha 8</v>
      </c>
      <c r="Q35" s="71">
        <f t="shared" si="3"/>
        <v>2</v>
      </c>
      <c r="R35" s="72">
        <f t="shared" si="4"/>
        <v>5130</v>
      </c>
      <c r="S35" s="73">
        <f t="shared" si="5"/>
        <v>11</v>
      </c>
      <c r="T35" s="74">
        <f t="shared" si="6"/>
        <v>27</v>
      </c>
    </row>
    <row r="36" spans="1:20" s="38" customFormat="1" ht="25.5" customHeight="1">
      <c r="A36" s="83">
        <v>62</v>
      </c>
      <c r="B36" s="114"/>
      <c r="C36" s="124" t="s">
        <v>213</v>
      </c>
      <c r="D36" s="115" t="s">
        <v>83</v>
      </c>
      <c r="E36" s="87" t="s">
        <v>128</v>
      </c>
      <c r="F36" s="108" t="s">
        <v>56</v>
      </c>
      <c r="G36" s="105">
        <v>2</v>
      </c>
      <c r="H36" s="60">
        <f>IF($G36="","",INDEX('1. závod'!$A:$CH,$G36+5,INDEX('Základní list'!$B:$B,MATCH($F36,'Základní list'!$A:$A,0),1)))</f>
        <v>1500</v>
      </c>
      <c r="I36" s="59">
        <f>IF($G36="","",INDEX('1. závod'!$A:$CH,$G36+5,INDEX('Základní list'!$B:$B,MATCH($F36,'Základní list'!$A:$A,0),1)+2))</f>
        <v>7</v>
      </c>
      <c r="J36" s="108" t="s">
        <v>59</v>
      </c>
      <c r="K36" s="105">
        <v>7</v>
      </c>
      <c r="L36" s="60">
        <f>IF($K36="","",INDEX('2. závod'!$A:$CH,$K36+5,INDEX('Základní list'!$B:$B,MATCH($J36,'Základní list'!$A:$A,0),1)))</f>
        <v>3630</v>
      </c>
      <c r="M36" s="59">
        <f>IF($K36="","",INDEX('2. závod'!$A:$CH,$K36+5,INDEX('Základní list'!$B:$B,MATCH($J36,'Základní list'!$A:$A,0),1)+2))</f>
        <v>4</v>
      </c>
      <c r="N36" s="122" t="str">
        <f t="shared" si="0"/>
        <v>A2</v>
      </c>
      <c r="O36" s="122" t="str">
        <f t="shared" si="1"/>
        <v>D7</v>
      </c>
      <c r="P36" s="61" t="str">
        <f t="shared" si="2"/>
        <v>Praha 8</v>
      </c>
      <c r="Q36" s="71">
        <f t="shared" si="3"/>
        <v>2</v>
      </c>
      <c r="R36" s="72">
        <f t="shared" si="4"/>
        <v>5130</v>
      </c>
      <c r="S36" s="73">
        <f t="shared" si="5"/>
        <v>11</v>
      </c>
      <c r="T36" s="74">
        <f t="shared" si="6"/>
        <v>28</v>
      </c>
    </row>
    <row r="37" spans="1:20" s="38" customFormat="1" ht="25.5" customHeight="1">
      <c r="A37" s="83">
        <v>35</v>
      </c>
      <c r="B37" s="114"/>
      <c r="C37" s="124" t="s">
        <v>177</v>
      </c>
      <c r="D37" s="115" t="s">
        <v>83</v>
      </c>
      <c r="E37" s="87" t="s">
        <v>178</v>
      </c>
      <c r="F37" s="108" t="s">
        <v>56</v>
      </c>
      <c r="G37" s="105">
        <v>3</v>
      </c>
      <c r="H37" s="60">
        <f>IF($G37="","",INDEX('1. závod'!$A:$CH,$G37+5,INDEX('Základní list'!$B:$B,MATCH($F37,'Základní list'!$A:$A,0),1)))</f>
        <v>3610</v>
      </c>
      <c r="I37" s="59">
        <f>IF($G37="","",INDEX('1. závod'!$A:$CH,$G37+5,INDEX('Základní list'!$B:$B,MATCH($F37,'Základní list'!$A:$A,0),1)+2))</f>
        <v>3</v>
      </c>
      <c r="J37" s="108" t="s">
        <v>56</v>
      </c>
      <c r="K37" s="105">
        <v>8</v>
      </c>
      <c r="L37" s="60">
        <f>IF($K37="","",INDEX('2. závod'!$A:$CH,$K37+5,INDEX('Základní list'!$B:$B,MATCH($J37,'Základní list'!$A:$A,0),1)))</f>
        <v>380</v>
      </c>
      <c r="M37" s="59">
        <f>IF($K37="","",INDEX('2. závod'!$A:$CH,$K37+5,INDEX('Základní list'!$B:$B,MATCH($J37,'Základní list'!$A:$A,0),1)+2))</f>
        <v>8</v>
      </c>
      <c r="N37" s="122" t="str">
        <f t="shared" si="0"/>
        <v>A3</v>
      </c>
      <c r="O37" s="122" t="str">
        <f t="shared" si="1"/>
        <v>A8</v>
      </c>
      <c r="P37" s="61" t="str">
        <f t="shared" si="2"/>
        <v>Přelouč</v>
      </c>
      <c r="Q37" s="71">
        <f t="shared" si="3"/>
        <v>2</v>
      </c>
      <c r="R37" s="72">
        <f t="shared" si="4"/>
        <v>3990</v>
      </c>
      <c r="S37" s="73">
        <f t="shared" si="5"/>
        <v>11</v>
      </c>
      <c r="T37" s="74">
        <f t="shared" si="6"/>
        <v>29</v>
      </c>
    </row>
    <row r="38" spans="1:20" s="38" customFormat="1" ht="25.5" customHeight="1">
      <c r="A38" s="83">
        <v>47</v>
      </c>
      <c r="B38" s="114"/>
      <c r="C38" s="124" t="s">
        <v>192</v>
      </c>
      <c r="D38" s="115" t="s">
        <v>83</v>
      </c>
      <c r="E38" s="87" t="s">
        <v>193</v>
      </c>
      <c r="F38" s="108" t="s">
        <v>59</v>
      </c>
      <c r="G38" s="105">
        <v>6</v>
      </c>
      <c r="H38" s="60">
        <f>IF($G38="","",INDEX('1. závod'!$A:$CH,$G38+5,INDEX('Základní list'!$B:$B,MATCH($F38,'Základní list'!$A:$A,0),1)))</f>
        <v>2220</v>
      </c>
      <c r="I38" s="59">
        <f>IF($G38="","",INDEX('1. závod'!$A:$CH,$G38+5,INDEX('Základní list'!$B:$B,MATCH($F38,'Základní list'!$A:$A,0),1)+2))</f>
        <v>6</v>
      </c>
      <c r="J38" s="108" t="s">
        <v>56</v>
      </c>
      <c r="K38" s="105">
        <v>10</v>
      </c>
      <c r="L38" s="60">
        <f>IF($K38="","",INDEX('2. závod'!$A:$CH,$K38+5,INDEX('Základní list'!$B:$B,MATCH($J38,'Základní list'!$A:$A,0),1)))</f>
        <v>1200</v>
      </c>
      <c r="M38" s="59">
        <f>IF($K38="","",INDEX('2. závod'!$A:$CH,$K38+5,INDEX('Základní list'!$B:$B,MATCH($J38,'Základní list'!$A:$A,0),1)+2))</f>
        <v>5</v>
      </c>
      <c r="N38" s="122" t="str">
        <f t="shared" si="0"/>
        <v>D6</v>
      </c>
      <c r="O38" s="122" t="str">
        <f t="shared" si="1"/>
        <v>A10</v>
      </c>
      <c r="P38" s="61" t="str">
        <f t="shared" si="2"/>
        <v>Choceň</v>
      </c>
      <c r="Q38" s="71">
        <f t="shared" si="3"/>
        <v>2</v>
      </c>
      <c r="R38" s="72">
        <f t="shared" si="4"/>
        <v>3420</v>
      </c>
      <c r="S38" s="73">
        <f t="shared" si="5"/>
        <v>11</v>
      </c>
      <c r="T38" s="74">
        <f t="shared" si="6"/>
        <v>30</v>
      </c>
    </row>
    <row r="39" spans="1:20" s="38" customFormat="1" ht="25.5" customHeight="1">
      <c r="A39" s="83">
        <v>42</v>
      </c>
      <c r="B39" s="114"/>
      <c r="C39" s="124" t="s">
        <v>186</v>
      </c>
      <c r="D39" s="115" t="s">
        <v>83</v>
      </c>
      <c r="E39" s="87" t="s">
        <v>132</v>
      </c>
      <c r="F39" s="108" t="s">
        <v>58</v>
      </c>
      <c r="G39" s="105">
        <v>6</v>
      </c>
      <c r="H39" s="60">
        <f>IF($G39="","",INDEX('1. závod'!$A:$CH,$G39+5,INDEX('Základní list'!$B:$B,MATCH($F39,'Základní list'!$A:$A,0),1)))</f>
        <v>1560</v>
      </c>
      <c r="I39" s="59">
        <f>IF($G39="","",INDEX('1. závod'!$A:$CH,$G39+5,INDEX('Základní list'!$B:$B,MATCH($F39,'Základní list'!$A:$A,0),1)+2))</f>
        <v>3</v>
      </c>
      <c r="J39" s="108" t="s">
        <v>79</v>
      </c>
      <c r="K39" s="105">
        <v>11</v>
      </c>
      <c r="L39" s="60">
        <f>IF($K39="","",INDEX('2. závod'!$A:$CH,$K39+5,INDEX('Základní list'!$B:$B,MATCH($J39,'Základní list'!$A:$A,0),1)))</f>
        <v>1830</v>
      </c>
      <c r="M39" s="59">
        <f>IF($K39="","",INDEX('2. závod'!$A:$CH,$K39+5,INDEX('Základní list'!$B:$B,MATCH($J39,'Základní list'!$A:$A,0),1)+2))</f>
        <v>8</v>
      </c>
      <c r="N39" s="122" t="str">
        <f t="shared" si="0"/>
        <v>C6</v>
      </c>
      <c r="O39" s="122" t="str">
        <f t="shared" si="1"/>
        <v>E11</v>
      </c>
      <c r="P39" s="61" t="str">
        <f t="shared" si="2"/>
        <v>Český Šternberk</v>
      </c>
      <c r="Q39" s="71">
        <f t="shared" si="3"/>
        <v>2</v>
      </c>
      <c r="R39" s="72">
        <f t="shared" si="4"/>
        <v>3390</v>
      </c>
      <c r="S39" s="73">
        <f t="shared" si="5"/>
        <v>11</v>
      </c>
      <c r="T39" s="74">
        <f t="shared" si="6"/>
        <v>31</v>
      </c>
    </row>
    <row r="40" spans="1:20" s="38" customFormat="1" ht="25.5" customHeight="1">
      <c r="A40" s="83">
        <v>27</v>
      </c>
      <c r="B40" s="114"/>
      <c r="C40" s="124" t="s">
        <v>168</v>
      </c>
      <c r="D40" s="115" t="s">
        <v>83</v>
      </c>
      <c r="E40" s="87" t="s">
        <v>159</v>
      </c>
      <c r="F40" s="108" t="s">
        <v>58</v>
      </c>
      <c r="G40" s="105">
        <v>4</v>
      </c>
      <c r="H40" s="60">
        <f>IF($G40="","",INDEX('1. závod'!$A:$CH,$G40+5,INDEX('Základní list'!$B:$B,MATCH($F40,'Základní list'!$A:$A,0),1)))</f>
        <v>1220</v>
      </c>
      <c r="I40" s="59">
        <f>IF($G40="","",INDEX('1. závod'!$A:$CH,$G40+5,INDEX('Základní list'!$B:$B,MATCH($F40,'Základní list'!$A:$A,0),1)+2))</f>
        <v>5</v>
      </c>
      <c r="J40" s="108" t="s">
        <v>58</v>
      </c>
      <c r="K40" s="105">
        <v>1</v>
      </c>
      <c r="L40" s="60">
        <f>IF($K40="","",INDEX('2. závod'!$A:$CH,$K40+5,INDEX('Základní list'!$B:$B,MATCH($J40,'Základní list'!$A:$A,0),1)))</f>
        <v>320</v>
      </c>
      <c r="M40" s="59">
        <f>IF($K40="","",INDEX('2. závod'!$A:$CH,$K40+5,INDEX('Základní list'!$B:$B,MATCH($J40,'Základní list'!$A:$A,0),1)+2))</f>
        <v>6</v>
      </c>
      <c r="N40" s="122" t="str">
        <f t="shared" si="0"/>
        <v>C4</v>
      </c>
      <c r="O40" s="122" t="str">
        <f t="shared" si="1"/>
        <v>C1</v>
      </c>
      <c r="P40" s="61" t="str">
        <f t="shared" si="2"/>
        <v>Praha 4</v>
      </c>
      <c r="Q40" s="71">
        <f t="shared" si="3"/>
        <v>2</v>
      </c>
      <c r="R40" s="72">
        <f t="shared" si="4"/>
        <v>1540</v>
      </c>
      <c r="S40" s="73">
        <f t="shared" si="5"/>
        <v>11</v>
      </c>
      <c r="T40" s="74">
        <f t="shared" si="6"/>
        <v>32</v>
      </c>
    </row>
    <row r="41" spans="1:20" s="38" customFormat="1" ht="25.5" customHeight="1">
      <c r="A41" s="83">
        <v>21</v>
      </c>
      <c r="B41" s="114"/>
      <c r="C41" s="124" t="s">
        <v>158</v>
      </c>
      <c r="D41" s="115" t="s">
        <v>83</v>
      </c>
      <c r="E41" s="87" t="s">
        <v>159</v>
      </c>
      <c r="F41" s="108" t="s">
        <v>59</v>
      </c>
      <c r="G41" s="105">
        <v>4</v>
      </c>
      <c r="H41" s="60">
        <f>IF($G41="","",INDEX('1. závod'!$A:$CH,$G41+5,INDEX('Základní list'!$B:$B,MATCH($F41,'Základní list'!$A:$A,0),1)))</f>
        <v>1930</v>
      </c>
      <c r="I41" s="59">
        <f>IF($G41="","",INDEX('1. závod'!$A:$CH,$G41+5,INDEX('Základní list'!$B:$B,MATCH($F41,'Základní list'!$A:$A,0),1)+2))</f>
        <v>8</v>
      </c>
      <c r="J41" s="108" t="s">
        <v>79</v>
      </c>
      <c r="K41" s="105">
        <v>4</v>
      </c>
      <c r="L41" s="60">
        <f>IF($K41="","",INDEX('2. závod'!$A:$CH,$K41+5,INDEX('Základní list'!$B:$B,MATCH($J41,'Základní list'!$A:$A,0),1)))</f>
        <v>3730</v>
      </c>
      <c r="M41" s="59">
        <f>IF($K41="","",INDEX('2. závod'!$A:$CH,$K41+5,INDEX('Základní list'!$B:$B,MATCH($J41,'Základní list'!$A:$A,0),1)+2))</f>
        <v>4</v>
      </c>
      <c r="N41" s="122" t="str">
        <f aca="true" t="shared" si="7" ref="N41:N72">CONCATENATE(F41,G41)</f>
        <v>D4</v>
      </c>
      <c r="O41" s="122" t="str">
        <f aca="true" t="shared" si="8" ref="O41:O72">CONCATENATE(J41,K41)</f>
        <v>E4</v>
      </c>
      <c r="P41" s="61" t="str">
        <f aca="true" t="shared" si="9" ref="P41:P72">IF(ISBLANK(E41),"",E41)</f>
        <v>Praha 4</v>
      </c>
      <c r="Q41" s="71">
        <f aca="true" t="shared" si="10" ref="Q41:Q72">IF(ISBLANK($C41),"",COUNT(I41,M41))</f>
        <v>2</v>
      </c>
      <c r="R41" s="72">
        <f aca="true" t="shared" si="11" ref="R41:R72">IF(ISBLANK($C41),"",SUM(H41,L41))</f>
        <v>5660</v>
      </c>
      <c r="S41" s="73">
        <f aca="true" t="shared" si="12" ref="S41:S72">IF(ISBLANK($C41),"",SUM(I41,M41))</f>
        <v>12</v>
      </c>
      <c r="T41" s="74">
        <f aca="true" t="shared" si="13" ref="T41:T72">IF(ISBLANK($C41),"",IF(ISTEXT(T40),1,T40+1))</f>
        <v>33</v>
      </c>
    </row>
    <row r="42" spans="1:20" s="38" customFormat="1" ht="25.5" customHeight="1">
      <c r="A42" s="83">
        <v>32</v>
      </c>
      <c r="B42" s="114"/>
      <c r="C42" s="124" t="s">
        <v>175</v>
      </c>
      <c r="D42" s="115" t="s">
        <v>83</v>
      </c>
      <c r="E42" s="87" t="s">
        <v>132</v>
      </c>
      <c r="F42" s="108" t="s">
        <v>59</v>
      </c>
      <c r="G42" s="105">
        <v>3</v>
      </c>
      <c r="H42" s="60">
        <f>IF($G42="","",INDEX('1. závod'!$A:$CH,$G42+5,INDEX('Základní list'!$B:$B,MATCH($F42,'Základní list'!$A:$A,0),1)))</f>
        <v>3810</v>
      </c>
      <c r="I42" s="59">
        <f>IF($G42="","",INDEX('1. závod'!$A:$CH,$G42+5,INDEX('Základní list'!$B:$B,MATCH($F42,'Základní list'!$A:$A,0),1)+2))</f>
        <v>2</v>
      </c>
      <c r="J42" s="108" t="s">
        <v>58</v>
      </c>
      <c r="K42" s="105">
        <v>11</v>
      </c>
      <c r="L42" s="60">
        <f>IF($K42="","",INDEX('2. závod'!$A:$CH,$K42+5,INDEX('Základní list'!$B:$B,MATCH($J42,'Základní list'!$A:$A,0),1)))</f>
        <v>10</v>
      </c>
      <c r="M42" s="59">
        <f>IF($K42="","",INDEX('2. závod'!$A:$CH,$K42+5,INDEX('Základní list'!$B:$B,MATCH($J42,'Základní list'!$A:$A,0),1)+2))</f>
        <v>10</v>
      </c>
      <c r="N42" s="122" t="str">
        <f t="shared" si="7"/>
        <v>D3</v>
      </c>
      <c r="O42" s="122" t="str">
        <f t="shared" si="8"/>
        <v>C11</v>
      </c>
      <c r="P42" s="61" t="str">
        <f t="shared" si="9"/>
        <v>Český Šternberk</v>
      </c>
      <c r="Q42" s="71">
        <f t="shared" si="10"/>
        <v>2</v>
      </c>
      <c r="R42" s="72">
        <f t="shared" si="11"/>
        <v>3820</v>
      </c>
      <c r="S42" s="73">
        <f t="shared" si="12"/>
        <v>12</v>
      </c>
      <c r="T42" s="74">
        <f t="shared" si="13"/>
        <v>34</v>
      </c>
    </row>
    <row r="43" spans="1:20" s="38" customFormat="1" ht="25.5" customHeight="1">
      <c r="A43" s="83">
        <v>59</v>
      </c>
      <c r="B43" s="114"/>
      <c r="C43" s="124" t="s">
        <v>210</v>
      </c>
      <c r="D43" s="115" t="s">
        <v>83</v>
      </c>
      <c r="E43" s="87" t="s">
        <v>155</v>
      </c>
      <c r="F43" s="108" t="s">
        <v>57</v>
      </c>
      <c r="G43" s="105">
        <v>9</v>
      </c>
      <c r="H43" s="60">
        <f>IF($G43="","",INDEX('1. závod'!$A:$CH,$G43+5,INDEX('Základní list'!$B:$B,MATCH($F43,'Základní list'!$A:$A,0),1)))</f>
        <v>2840</v>
      </c>
      <c r="I43" s="59">
        <f>IF($G43="","",INDEX('1. závod'!$A:$CH,$G43+5,INDEX('Základní list'!$B:$B,MATCH($F43,'Základní list'!$A:$A,0),1)+2))</f>
        <v>2</v>
      </c>
      <c r="J43" s="108" t="s">
        <v>79</v>
      </c>
      <c r="K43" s="105">
        <v>7</v>
      </c>
      <c r="L43" s="60">
        <f>IF($K43="","",INDEX('2. závod'!$A:$CH,$K43+5,INDEX('Základní list'!$B:$B,MATCH($J43,'Základní list'!$A:$A,0),1)))</f>
        <v>470</v>
      </c>
      <c r="M43" s="59">
        <f>IF($K43="","",INDEX('2. závod'!$A:$CH,$K43+5,INDEX('Základní list'!$B:$B,MATCH($J43,'Základní list'!$A:$A,0),1)+2))</f>
        <v>10</v>
      </c>
      <c r="N43" s="122" t="str">
        <f t="shared" si="7"/>
        <v>B9</v>
      </c>
      <c r="O43" s="122" t="str">
        <f t="shared" si="8"/>
        <v>E7</v>
      </c>
      <c r="P43" s="61" t="str">
        <f t="shared" si="9"/>
        <v>Česká Kemenice</v>
      </c>
      <c r="Q43" s="71">
        <f t="shared" si="10"/>
        <v>2</v>
      </c>
      <c r="R43" s="72">
        <f t="shared" si="11"/>
        <v>3310</v>
      </c>
      <c r="S43" s="73">
        <f t="shared" si="12"/>
        <v>12</v>
      </c>
      <c r="T43" s="74">
        <f t="shared" si="13"/>
        <v>35</v>
      </c>
    </row>
    <row r="44" spans="1:20" s="38" customFormat="1" ht="25.5" customHeight="1">
      <c r="A44" s="83">
        <v>38</v>
      </c>
      <c r="B44" s="114"/>
      <c r="C44" s="124" t="s">
        <v>181</v>
      </c>
      <c r="D44" s="115" t="s">
        <v>83</v>
      </c>
      <c r="E44" s="87" t="s">
        <v>183</v>
      </c>
      <c r="F44" s="108" t="s">
        <v>79</v>
      </c>
      <c r="G44" s="105">
        <v>10</v>
      </c>
      <c r="H44" s="60">
        <f>IF($G44="","",INDEX('1. závod'!$A:$CH,$G44+5,INDEX('Základní list'!$B:$B,MATCH($F44,'Základní list'!$A:$A,0),1)))</f>
        <v>2110</v>
      </c>
      <c r="I44" s="59">
        <f>IF($G44="","",INDEX('1. závod'!$A:$CH,$G44+5,INDEX('Základní list'!$B:$B,MATCH($F44,'Základní list'!$A:$A,0),1)+2))</f>
        <v>3</v>
      </c>
      <c r="J44" s="108" t="s">
        <v>57</v>
      </c>
      <c r="K44" s="105">
        <v>11</v>
      </c>
      <c r="L44" s="60">
        <f>IF($K44="","",INDEX('2. závod'!$A:$CH,$K44+5,INDEX('Základní list'!$B:$B,MATCH($J44,'Základní list'!$A:$A,0),1)))</f>
        <v>420</v>
      </c>
      <c r="M44" s="59">
        <f>IF($K44="","",INDEX('2. závod'!$A:$CH,$K44+5,INDEX('Základní list'!$B:$B,MATCH($J44,'Základní list'!$A:$A,0),1)+2))</f>
        <v>9</v>
      </c>
      <c r="N44" s="122" t="str">
        <f t="shared" si="7"/>
        <v>E10</v>
      </c>
      <c r="O44" s="122" t="str">
        <f t="shared" si="8"/>
        <v>B11</v>
      </c>
      <c r="P44" s="61" t="str">
        <f t="shared" si="9"/>
        <v>Praha 5</v>
      </c>
      <c r="Q44" s="71">
        <f t="shared" si="10"/>
        <v>2</v>
      </c>
      <c r="R44" s="72">
        <f t="shared" si="11"/>
        <v>2530</v>
      </c>
      <c r="S44" s="73">
        <f t="shared" si="12"/>
        <v>12</v>
      </c>
      <c r="T44" s="74">
        <f t="shared" si="13"/>
        <v>36</v>
      </c>
    </row>
    <row r="45" spans="1:20" s="38" customFormat="1" ht="25.5" customHeight="1">
      <c r="A45" s="83">
        <v>6</v>
      </c>
      <c r="B45" s="114"/>
      <c r="C45" s="124" t="s">
        <v>135</v>
      </c>
      <c r="D45" s="115" t="s">
        <v>136</v>
      </c>
      <c r="E45" s="87" t="s">
        <v>132</v>
      </c>
      <c r="F45" s="108" t="s">
        <v>56</v>
      </c>
      <c r="G45" s="105">
        <v>8</v>
      </c>
      <c r="H45" s="60">
        <f>IF($G45="","",INDEX('1. závod'!$A:$CH,$G45+5,INDEX('Základní list'!$B:$B,MATCH($F45,'Základní list'!$A:$A,0),1)))</f>
        <v>2920</v>
      </c>
      <c r="I45" s="59">
        <f>IF($G45="","",INDEX('1. závod'!$A:$CH,$G45+5,INDEX('Základní list'!$B:$B,MATCH($F45,'Základní list'!$A:$A,0),1)+2))</f>
        <v>4</v>
      </c>
      <c r="J45" s="108" t="s">
        <v>58</v>
      </c>
      <c r="K45" s="105">
        <v>2</v>
      </c>
      <c r="L45" s="60">
        <f>IF($K45="","",INDEX('2. závod'!$A:$CH,$K45+5,INDEX('Základní list'!$B:$B,MATCH($J45,'Základní list'!$A:$A,0),1)))</f>
        <v>150</v>
      </c>
      <c r="M45" s="59">
        <f>IF($K45="","",INDEX('2. závod'!$A:$CH,$K45+5,INDEX('Základní list'!$B:$B,MATCH($J45,'Základní list'!$A:$A,0),1)+2))</f>
        <v>9</v>
      </c>
      <c r="N45" s="122" t="str">
        <f t="shared" si="7"/>
        <v>A8</v>
      </c>
      <c r="O45" s="122" t="str">
        <f t="shared" si="8"/>
        <v>C2</v>
      </c>
      <c r="P45" s="61" t="str">
        <f t="shared" si="9"/>
        <v>Český Šternberk</v>
      </c>
      <c r="Q45" s="71">
        <f t="shared" si="10"/>
        <v>2</v>
      </c>
      <c r="R45" s="72">
        <f t="shared" si="11"/>
        <v>3070</v>
      </c>
      <c r="S45" s="73">
        <f t="shared" si="12"/>
        <v>13</v>
      </c>
      <c r="T45" s="74">
        <f t="shared" si="13"/>
        <v>37</v>
      </c>
    </row>
    <row r="46" spans="1:20" s="38" customFormat="1" ht="25.5" customHeight="1">
      <c r="A46" s="83">
        <v>50</v>
      </c>
      <c r="B46" s="114"/>
      <c r="C46" s="124" t="s">
        <v>197</v>
      </c>
      <c r="D46" s="115" t="s">
        <v>83</v>
      </c>
      <c r="E46" s="87" t="s">
        <v>198</v>
      </c>
      <c r="F46" s="108" t="s">
        <v>57</v>
      </c>
      <c r="G46" s="105">
        <v>1</v>
      </c>
      <c r="H46" s="60">
        <f>IF($G46="","",INDEX('1. závod'!$A:$CH,$G46+5,INDEX('Základní list'!$B:$B,MATCH($F46,'Základní list'!$A:$A,0),1)))</f>
        <v>1300</v>
      </c>
      <c r="I46" s="59">
        <f>IF($G46="","",INDEX('1. závod'!$A:$CH,$G46+5,INDEX('Základní list'!$B:$B,MATCH($F46,'Základní list'!$A:$A,0),1)+2))</f>
        <v>4</v>
      </c>
      <c r="J46" s="108" t="s">
        <v>59</v>
      </c>
      <c r="K46" s="105">
        <v>8</v>
      </c>
      <c r="L46" s="60">
        <f>IF($K46="","",INDEX('2. závod'!$A:$CH,$K46+5,INDEX('Základní list'!$B:$B,MATCH($J46,'Základní list'!$A:$A,0),1)))</f>
        <v>780</v>
      </c>
      <c r="M46" s="59">
        <f>IF($K46="","",INDEX('2. závod'!$A:$CH,$K46+5,INDEX('Základní list'!$B:$B,MATCH($J46,'Základní list'!$A:$A,0),1)+2))</f>
        <v>9</v>
      </c>
      <c r="N46" s="122" t="str">
        <f t="shared" si="7"/>
        <v>B1</v>
      </c>
      <c r="O46" s="122" t="str">
        <f t="shared" si="8"/>
        <v>D8</v>
      </c>
      <c r="P46" s="61" t="str">
        <f t="shared" si="9"/>
        <v>Úvaly</v>
      </c>
      <c r="Q46" s="71">
        <f t="shared" si="10"/>
        <v>2</v>
      </c>
      <c r="R46" s="72">
        <f t="shared" si="11"/>
        <v>2080</v>
      </c>
      <c r="S46" s="73">
        <f t="shared" si="12"/>
        <v>13</v>
      </c>
      <c r="T46" s="74">
        <f t="shared" si="13"/>
        <v>38</v>
      </c>
    </row>
    <row r="47" spans="1:20" s="38" customFormat="1" ht="25.5" customHeight="1">
      <c r="A47" s="83">
        <v>28</v>
      </c>
      <c r="B47" s="114"/>
      <c r="C47" s="124" t="s">
        <v>169</v>
      </c>
      <c r="D47" s="115" t="s">
        <v>83</v>
      </c>
      <c r="E47" s="87" t="s">
        <v>159</v>
      </c>
      <c r="F47" s="108" t="s">
        <v>58</v>
      </c>
      <c r="G47" s="105">
        <v>8</v>
      </c>
      <c r="H47" s="60">
        <f>IF($G47="","",INDEX('1. závod'!$A:$CH,$G47+5,INDEX('Základní list'!$B:$B,MATCH($F47,'Základní list'!$A:$A,0),1)))</f>
        <v>430</v>
      </c>
      <c r="I47" s="59">
        <f>IF($G47="","",INDEX('1. závod'!$A:$CH,$G47+5,INDEX('Základní list'!$B:$B,MATCH($F47,'Základní list'!$A:$A,0),1)+2))</f>
        <v>8</v>
      </c>
      <c r="J47" s="108" t="s">
        <v>58</v>
      </c>
      <c r="K47" s="105">
        <v>7</v>
      </c>
      <c r="L47" s="60">
        <f>IF($K47="","",INDEX('2. závod'!$A:$CH,$K47+5,INDEX('Základní list'!$B:$B,MATCH($J47,'Základní list'!$A:$A,0),1)))</f>
        <v>370</v>
      </c>
      <c r="M47" s="59">
        <f>IF($K47="","",INDEX('2. závod'!$A:$CH,$K47+5,INDEX('Základní list'!$B:$B,MATCH($J47,'Základní list'!$A:$A,0),1)+2))</f>
        <v>5</v>
      </c>
      <c r="N47" s="122" t="str">
        <f t="shared" si="7"/>
        <v>C8</v>
      </c>
      <c r="O47" s="122" t="str">
        <f t="shared" si="8"/>
        <v>C7</v>
      </c>
      <c r="P47" s="61" t="str">
        <f t="shared" si="9"/>
        <v>Praha 4</v>
      </c>
      <c r="Q47" s="71">
        <f t="shared" si="10"/>
        <v>2</v>
      </c>
      <c r="R47" s="72">
        <f t="shared" si="11"/>
        <v>800</v>
      </c>
      <c r="S47" s="73">
        <f t="shared" si="12"/>
        <v>13</v>
      </c>
      <c r="T47" s="74">
        <f t="shared" si="13"/>
        <v>39</v>
      </c>
    </row>
    <row r="48" spans="1:20" s="38" customFormat="1" ht="25.5" customHeight="1">
      <c r="A48" s="83">
        <v>30</v>
      </c>
      <c r="B48" s="114"/>
      <c r="C48" s="124" t="s">
        <v>172</v>
      </c>
      <c r="D48" s="115" t="s">
        <v>83</v>
      </c>
      <c r="E48" s="87" t="s">
        <v>132</v>
      </c>
      <c r="F48" s="108" t="s">
        <v>56</v>
      </c>
      <c r="G48" s="105">
        <v>5</v>
      </c>
      <c r="H48" s="60">
        <f>IF($G48="","",INDEX('1. závod'!$A:$CH,$G48+5,INDEX('Základní list'!$B:$B,MATCH($F48,'Základní list'!$A:$A,0),1)))</f>
        <v>1530</v>
      </c>
      <c r="I48" s="59">
        <f>IF($G48="","",INDEX('1. závod'!$A:$CH,$G48+5,INDEX('Základní list'!$B:$B,MATCH($F48,'Základní list'!$A:$A,0),1)+2))</f>
        <v>6</v>
      </c>
      <c r="J48" s="108" t="s">
        <v>56</v>
      </c>
      <c r="K48" s="105">
        <v>4</v>
      </c>
      <c r="L48" s="60">
        <f>IF($K48="","",INDEX('2. závod'!$A:$CH,$K48+5,INDEX('Základní list'!$B:$B,MATCH($J48,'Základní list'!$A:$A,0),1)))</f>
        <v>630</v>
      </c>
      <c r="M48" s="59">
        <f>IF($K48="","",INDEX('2. závod'!$A:$CH,$K48+5,INDEX('Základní list'!$B:$B,MATCH($J48,'Základní list'!$A:$A,0),1)+2))</f>
        <v>7</v>
      </c>
      <c r="N48" s="122" t="str">
        <f t="shared" si="7"/>
        <v>A5</v>
      </c>
      <c r="O48" s="122" t="str">
        <f t="shared" si="8"/>
        <v>A4</v>
      </c>
      <c r="P48" s="61" t="str">
        <f t="shared" si="9"/>
        <v>Český Šternberk</v>
      </c>
      <c r="Q48" s="71">
        <f t="shared" si="10"/>
        <v>2</v>
      </c>
      <c r="R48" s="72">
        <f t="shared" si="11"/>
        <v>2160</v>
      </c>
      <c r="S48" s="73">
        <f t="shared" si="12"/>
        <v>13</v>
      </c>
      <c r="T48" s="74">
        <f t="shared" si="13"/>
        <v>40</v>
      </c>
    </row>
    <row r="49" spans="1:20" s="38" customFormat="1" ht="25.5" customHeight="1">
      <c r="A49" s="83">
        <v>12</v>
      </c>
      <c r="B49" s="114"/>
      <c r="C49" s="124" t="s">
        <v>144</v>
      </c>
      <c r="D49" s="115" t="s">
        <v>83</v>
      </c>
      <c r="E49" s="87" t="s">
        <v>132</v>
      </c>
      <c r="F49" s="108" t="s">
        <v>80</v>
      </c>
      <c r="G49" s="105">
        <v>10</v>
      </c>
      <c r="H49" s="60">
        <f>IF($G49="","",INDEX('1. závod'!$A:$CH,$G49+5,INDEX('Základní list'!$B:$B,MATCH($F49,'Základní list'!$A:$A,0),1)))</f>
        <v>0</v>
      </c>
      <c r="I49" s="59">
        <f>IF($G49="","",INDEX('1. závod'!$A:$CH,$G49+5,INDEX('Základní list'!$B:$B,MATCH($F49,'Základní list'!$A:$A,0),1)+2))</f>
        <v>11</v>
      </c>
      <c r="J49" s="108" t="s">
        <v>79</v>
      </c>
      <c r="K49" s="105">
        <v>6</v>
      </c>
      <c r="L49" s="60">
        <f>IF($K49="","",INDEX('2. závod'!$A:$CH,$K49+5,INDEX('Základní list'!$B:$B,MATCH($J49,'Základní list'!$A:$A,0),1)))</f>
        <v>4250</v>
      </c>
      <c r="M49" s="59">
        <f>IF($K49="","",INDEX('2. závod'!$A:$CH,$K49+5,INDEX('Základní list'!$B:$B,MATCH($J49,'Základní list'!$A:$A,0),1)+2))</f>
        <v>3</v>
      </c>
      <c r="N49" s="122" t="str">
        <f t="shared" si="7"/>
        <v>F10</v>
      </c>
      <c r="O49" s="122" t="str">
        <f t="shared" si="8"/>
        <v>E6</v>
      </c>
      <c r="P49" s="61" t="str">
        <f t="shared" si="9"/>
        <v>Český Šternberk</v>
      </c>
      <c r="Q49" s="71">
        <f t="shared" si="10"/>
        <v>2</v>
      </c>
      <c r="R49" s="72">
        <f t="shared" si="11"/>
        <v>4250</v>
      </c>
      <c r="S49" s="73">
        <f t="shared" si="12"/>
        <v>14</v>
      </c>
      <c r="T49" s="74">
        <f t="shared" si="13"/>
        <v>41</v>
      </c>
    </row>
    <row r="50" spans="1:20" s="38" customFormat="1" ht="25.5" customHeight="1">
      <c r="A50" s="83">
        <v>17</v>
      </c>
      <c r="B50" s="114"/>
      <c r="C50" s="124" t="s">
        <v>151</v>
      </c>
      <c r="D50" s="115" t="s">
        <v>83</v>
      </c>
      <c r="E50" s="87" t="s">
        <v>152</v>
      </c>
      <c r="F50" s="108" t="s">
        <v>79</v>
      </c>
      <c r="G50" s="105">
        <v>6</v>
      </c>
      <c r="H50" s="60">
        <f>IF($G50="","",INDEX('1. závod'!$A:$CH,$G50+5,INDEX('Základní list'!$B:$B,MATCH($F50,'Základní list'!$A:$A,0),1)))</f>
        <v>120</v>
      </c>
      <c r="I50" s="59">
        <f>IF($G50="","",INDEX('1. závod'!$A:$CH,$G50+5,INDEX('Základní list'!$B:$B,MATCH($F50,'Základní list'!$A:$A,0),1)+2))</f>
        <v>9</v>
      </c>
      <c r="J50" s="108" t="s">
        <v>79</v>
      </c>
      <c r="K50" s="105">
        <v>2</v>
      </c>
      <c r="L50" s="60">
        <f>IF($K50="","",INDEX('2. závod'!$A:$CH,$K50+5,INDEX('Základní list'!$B:$B,MATCH($J50,'Základní list'!$A:$A,0),1)))</f>
        <v>2910</v>
      </c>
      <c r="M50" s="59">
        <f>IF($K50="","",INDEX('2. závod'!$A:$CH,$K50+5,INDEX('Základní list'!$B:$B,MATCH($J50,'Základní list'!$A:$A,0),1)+2))</f>
        <v>5</v>
      </c>
      <c r="N50" s="122" t="str">
        <f t="shared" si="7"/>
        <v>E6</v>
      </c>
      <c r="O50" s="122" t="str">
        <f t="shared" si="8"/>
        <v>E2</v>
      </c>
      <c r="P50" s="61" t="str">
        <f t="shared" si="9"/>
        <v>Říčany</v>
      </c>
      <c r="Q50" s="71">
        <f t="shared" si="10"/>
        <v>2</v>
      </c>
      <c r="R50" s="72">
        <f t="shared" si="11"/>
        <v>3030</v>
      </c>
      <c r="S50" s="73">
        <f t="shared" si="12"/>
        <v>14</v>
      </c>
      <c r="T50" s="74">
        <f t="shared" si="13"/>
        <v>42</v>
      </c>
    </row>
    <row r="51" spans="1:20" s="38" customFormat="1" ht="25.5" customHeight="1">
      <c r="A51" s="83">
        <v>24</v>
      </c>
      <c r="B51" s="114"/>
      <c r="C51" s="124" t="s">
        <v>163</v>
      </c>
      <c r="D51" s="115" t="s">
        <v>83</v>
      </c>
      <c r="E51" s="87" t="s">
        <v>164</v>
      </c>
      <c r="F51" s="108" t="s">
        <v>80</v>
      </c>
      <c r="G51" s="105">
        <v>3</v>
      </c>
      <c r="H51" s="60">
        <f>IF($G51="","",INDEX('1. závod'!$A:$CH,$G51+5,INDEX('Základní list'!$B:$B,MATCH($F51,'Základní list'!$A:$A,0),1)))</f>
        <v>1530</v>
      </c>
      <c r="I51" s="59">
        <f>IF($G51="","",INDEX('1. závod'!$A:$CH,$G51+5,INDEX('Základní list'!$B:$B,MATCH($F51,'Základní list'!$A:$A,0),1)+2))</f>
        <v>7</v>
      </c>
      <c r="J51" s="108" t="s">
        <v>57</v>
      </c>
      <c r="K51" s="105">
        <v>9</v>
      </c>
      <c r="L51" s="60">
        <f>IF($K51="","",INDEX('2. závod'!$A:$CH,$K51+5,INDEX('Základní list'!$B:$B,MATCH($J51,'Základní list'!$A:$A,0),1)))</f>
        <v>1300</v>
      </c>
      <c r="M51" s="59">
        <f>IF($K51="","",INDEX('2. závod'!$A:$CH,$K51+5,INDEX('Základní list'!$B:$B,MATCH($J51,'Základní list'!$A:$A,0),1)+2))</f>
        <v>7</v>
      </c>
      <c r="N51" s="122" t="str">
        <f t="shared" si="7"/>
        <v>F3</v>
      </c>
      <c r="O51" s="122" t="str">
        <f t="shared" si="8"/>
        <v>B9</v>
      </c>
      <c r="P51" s="61" t="str">
        <f t="shared" si="9"/>
        <v>Tovačov</v>
      </c>
      <c r="Q51" s="71">
        <f t="shared" si="10"/>
        <v>2</v>
      </c>
      <c r="R51" s="72">
        <f t="shared" si="11"/>
        <v>2830</v>
      </c>
      <c r="S51" s="73">
        <f t="shared" si="12"/>
        <v>14</v>
      </c>
      <c r="T51" s="74">
        <f t="shared" si="13"/>
        <v>43</v>
      </c>
    </row>
    <row r="52" spans="1:20" s="38" customFormat="1" ht="25.5" customHeight="1">
      <c r="A52" s="83">
        <v>16</v>
      </c>
      <c r="B52" s="114"/>
      <c r="C52" s="124" t="s">
        <v>150</v>
      </c>
      <c r="D52" s="115" t="s">
        <v>83</v>
      </c>
      <c r="E52" s="87" t="s">
        <v>132</v>
      </c>
      <c r="F52" s="108" t="s">
        <v>59</v>
      </c>
      <c r="G52" s="105">
        <v>10</v>
      </c>
      <c r="H52" s="60">
        <f>IF($G52="","",INDEX('1. závod'!$A:$CH,$G52+5,INDEX('Základní list'!$B:$B,MATCH($F52,'Základní list'!$A:$A,0),1)))</f>
        <v>2440</v>
      </c>
      <c r="I52" s="59">
        <f>IF($G52="","",INDEX('1. závod'!$A:$CH,$G52+5,INDEX('Základní list'!$B:$B,MATCH($F52,'Základní list'!$A:$A,0),1)+2))</f>
        <v>4</v>
      </c>
      <c r="J52" s="108" t="s">
        <v>56</v>
      </c>
      <c r="K52" s="105">
        <v>9</v>
      </c>
      <c r="L52" s="60">
        <f>IF($K52="","",INDEX('2. závod'!$A:$CH,$K52+5,INDEX('Základní list'!$B:$B,MATCH($J52,'Základní list'!$A:$A,0),1)))</f>
        <v>300</v>
      </c>
      <c r="M52" s="59">
        <f>IF($K52="","",INDEX('2. závod'!$A:$CH,$K52+5,INDEX('Základní list'!$B:$B,MATCH($J52,'Základní list'!$A:$A,0),1)+2))</f>
        <v>10</v>
      </c>
      <c r="N52" s="122" t="str">
        <f t="shared" si="7"/>
        <v>D10</v>
      </c>
      <c r="O52" s="122" t="str">
        <f t="shared" si="8"/>
        <v>A9</v>
      </c>
      <c r="P52" s="61" t="str">
        <f t="shared" si="9"/>
        <v>Český Šternberk</v>
      </c>
      <c r="Q52" s="71">
        <f t="shared" si="10"/>
        <v>2</v>
      </c>
      <c r="R52" s="72">
        <f t="shared" si="11"/>
        <v>2740</v>
      </c>
      <c r="S52" s="73">
        <f t="shared" si="12"/>
        <v>14</v>
      </c>
      <c r="T52" s="74">
        <f t="shared" si="13"/>
        <v>44</v>
      </c>
    </row>
    <row r="53" spans="1:20" s="38" customFormat="1" ht="25.5" customHeight="1">
      <c r="A53" s="83">
        <v>2</v>
      </c>
      <c r="B53" s="114"/>
      <c r="C53" s="124" t="s">
        <v>127</v>
      </c>
      <c r="D53" s="115" t="s">
        <v>83</v>
      </c>
      <c r="E53" s="87" t="s">
        <v>128</v>
      </c>
      <c r="F53" s="108" t="s">
        <v>79</v>
      </c>
      <c r="G53" s="105">
        <v>9</v>
      </c>
      <c r="H53" s="60">
        <f>IF($G53="","",INDEX('1. závod'!$A:$CH,$G53+5,INDEX('Základní list'!$B:$B,MATCH($F53,'Základní list'!$A:$A,0),1)))</f>
        <v>150</v>
      </c>
      <c r="I53" s="59">
        <f>IF($G53="","",INDEX('1. závod'!$A:$CH,$G53+5,INDEX('Základní list'!$B:$B,MATCH($F53,'Základní list'!$A:$A,0),1)+2))</f>
        <v>8</v>
      </c>
      <c r="J53" s="108" t="s">
        <v>57</v>
      </c>
      <c r="K53" s="105">
        <v>5</v>
      </c>
      <c r="L53" s="60">
        <f>IF($K53="","",INDEX('2. závod'!$A:$CH,$K53+5,INDEX('Základní list'!$B:$B,MATCH($J53,'Základní list'!$A:$A,0),1)))</f>
        <v>1720</v>
      </c>
      <c r="M53" s="59">
        <f>IF($K53="","",INDEX('2. závod'!$A:$CH,$K53+5,INDEX('Základní list'!$B:$B,MATCH($J53,'Základní list'!$A:$A,0),1)+2))</f>
        <v>6</v>
      </c>
      <c r="N53" s="122" t="str">
        <f t="shared" si="7"/>
        <v>E9</v>
      </c>
      <c r="O53" s="122" t="str">
        <f t="shared" si="8"/>
        <v>B5</v>
      </c>
      <c r="P53" s="61" t="str">
        <f t="shared" si="9"/>
        <v>Praha 8</v>
      </c>
      <c r="Q53" s="71">
        <f t="shared" si="10"/>
        <v>2</v>
      </c>
      <c r="R53" s="72">
        <f t="shared" si="11"/>
        <v>1870</v>
      </c>
      <c r="S53" s="73">
        <f t="shared" si="12"/>
        <v>14</v>
      </c>
      <c r="T53" s="74">
        <f t="shared" si="13"/>
        <v>45</v>
      </c>
    </row>
    <row r="54" spans="1:20" s="38" customFormat="1" ht="25.5" customHeight="1">
      <c r="A54" s="83">
        <v>48</v>
      </c>
      <c r="B54" s="114"/>
      <c r="C54" s="124" t="s">
        <v>194</v>
      </c>
      <c r="D54" s="115" t="s">
        <v>83</v>
      </c>
      <c r="E54" s="87" t="s">
        <v>128</v>
      </c>
      <c r="F54" s="108" t="s">
        <v>58</v>
      </c>
      <c r="G54" s="105">
        <v>10</v>
      </c>
      <c r="H54" s="60">
        <f>IF($G54="","",INDEX('1. závod'!$A:$CH,$G54+5,INDEX('Základní list'!$B:$B,MATCH($F54,'Základní list'!$A:$A,0),1)))</f>
        <v>120</v>
      </c>
      <c r="I54" s="59">
        <f>IF($G54="","",INDEX('1. závod'!$A:$CH,$G54+5,INDEX('Základní list'!$B:$B,MATCH($F54,'Základní list'!$A:$A,0),1)+2))</f>
        <v>10</v>
      </c>
      <c r="J54" s="108" t="s">
        <v>58</v>
      </c>
      <c r="K54" s="105">
        <v>3</v>
      </c>
      <c r="L54" s="60">
        <f>IF($K54="","",INDEX('2. závod'!$A:$CH,$K54+5,INDEX('Základní list'!$B:$B,MATCH($J54,'Základní list'!$A:$A,0),1)))</f>
        <v>700</v>
      </c>
      <c r="M54" s="59">
        <f>IF($K54="","",INDEX('2. závod'!$A:$CH,$K54+5,INDEX('Základní list'!$B:$B,MATCH($J54,'Základní list'!$A:$A,0),1)+2))</f>
        <v>4</v>
      </c>
      <c r="N54" s="122" t="str">
        <f t="shared" si="7"/>
        <v>C10</v>
      </c>
      <c r="O54" s="122" t="str">
        <f t="shared" si="8"/>
        <v>C3</v>
      </c>
      <c r="P54" s="61" t="str">
        <f t="shared" si="9"/>
        <v>Praha 8</v>
      </c>
      <c r="Q54" s="71">
        <f t="shared" si="10"/>
        <v>2</v>
      </c>
      <c r="R54" s="72">
        <f t="shared" si="11"/>
        <v>820</v>
      </c>
      <c r="S54" s="73">
        <f t="shared" si="12"/>
        <v>14</v>
      </c>
      <c r="T54" s="74">
        <f t="shared" si="13"/>
        <v>46</v>
      </c>
    </row>
    <row r="55" spans="1:20" s="38" customFormat="1" ht="25.5" customHeight="1">
      <c r="A55" s="83">
        <v>41</v>
      </c>
      <c r="B55" s="114"/>
      <c r="C55" s="124" t="s">
        <v>185</v>
      </c>
      <c r="D55" s="115" t="s">
        <v>83</v>
      </c>
      <c r="E55" s="87" t="s">
        <v>132</v>
      </c>
      <c r="F55" s="108" t="s">
        <v>56</v>
      </c>
      <c r="G55" s="105">
        <v>6</v>
      </c>
      <c r="H55" s="60">
        <f>IF($G55="","",INDEX('1. závod'!$A:$CH,$G55+5,INDEX('Základní list'!$B:$B,MATCH($F55,'Základní list'!$A:$A,0),1)))</f>
        <v>580</v>
      </c>
      <c r="I55" s="59">
        <f>IF($G55="","",INDEX('1. závod'!$A:$CH,$G55+5,INDEX('Základní list'!$B:$B,MATCH($F55,'Základní list'!$A:$A,0),1)+2))</f>
        <v>10</v>
      </c>
      <c r="J55" s="108" t="s">
        <v>80</v>
      </c>
      <c r="K55" s="105">
        <v>11</v>
      </c>
      <c r="L55" s="60">
        <f>IF($K55="","",INDEX('2. závod'!$A:$CH,$K55+5,INDEX('Základní list'!$B:$B,MATCH($J55,'Základní list'!$A:$A,0),1)))</f>
        <v>4810</v>
      </c>
      <c r="M55" s="59">
        <f>IF($K55="","",INDEX('2. závod'!$A:$CH,$K55+5,INDEX('Základní list'!$B:$B,MATCH($J55,'Základní list'!$A:$A,0),1)+2))</f>
        <v>5</v>
      </c>
      <c r="N55" s="122" t="str">
        <f t="shared" si="7"/>
        <v>A6</v>
      </c>
      <c r="O55" s="122" t="str">
        <f t="shared" si="8"/>
        <v>F11</v>
      </c>
      <c r="P55" s="61" t="str">
        <f t="shared" si="9"/>
        <v>Český Šternberk</v>
      </c>
      <c r="Q55" s="71">
        <f t="shared" si="10"/>
        <v>2</v>
      </c>
      <c r="R55" s="72">
        <f t="shared" si="11"/>
        <v>5390</v>
      </c>
      <c r="S55" s="73">
        <f t="shared" si="12"/>
        <v>15</v>
      </c>
      <c r="T55" s="74">
        <f t="shared" si="13"/>
        <v>47</v>
      </c>
    </row>
    <row r="56" spans="1:20" s="38" customFormat="1" ht="25.5" customHeight="1">
      <c r="A56" s="83">
        <v>36</v>
      </c>
      <c r="B56" s="114"/>
      <c r="C56" s="124" t="s">
        <v>179</v>
      </c>
      <c r="D56" s="115" t="s">
        <v>83</v>
      </c>
      <c r="E56" s="87" t="s">
        <v>128</v>
      </c>
      <c r="F56" s="108" t="s">
        <v>59</v>
      </c>
      <c r="G56" s="105">
        <v>5</v>
      </c>
      <c r="H56" s="60">
        <f>IF($G56="","",INDEX('1. závod'!$A:$CH,$G56+5,INDEX('Základní list'!$B:$B,MATCH($F56,'Základní list'!$A:$A,0),1)))</f>
        <v>700</v>
      </c>
      <c r="I56" s="59">
        <f>IF($G56="","",INDEX('1. závod'!$A:$CH,$G56+5,INDEX('Základní list'!$B:$B,MATCH($F56,'Základní list'!$A:$A,0),1)+2))</f>
        <v>10</v>
      </c>
      <c r="J56" s="108" t="s">
        <v>57</v>
      </c>
      <c r="K56" s="105">
        <v>8</v>
      </c>
      <c r="L56" s="60">
        <f>IF($K56="","",INDEX('2. závod'!$A:$CH,$K56+5,INDEX('Základní list'!$B:$B,MATCH($J56,'Základní list'!$A:$A,0),1)))</f>
        <v>2170</v>
      </c>
      <c r="M56" s="59">
        <f>IF($K56="","",INDEX('2. závod'!$A:$CH,$K56+5,INDEX('Základní list'!$B:$B,MATCH($J56,'Základní list'!$A:$A,0),1)+2))</f>
        <v>5</v>
      </c>
      <c r="N56" s="122" t="str">
        <f t="shared" si="7"/>
        <v>D5</v>
      </c>
      <c r="O56" s="122" t="str">
        <f t="shared" si="8"/>
        <v>B8</v>
      </c>
      <c r="P56" s="61" t="str">
        <f t="shared" si="9"/>
        <v>Praha 8</v>
      </c>
      <c r="Q56" s="71">
        <f t="shared" si="10"/>
        <v>2</v>
      </c>
      <c r="R56" s="72">
        <f t="shared" si="11"/>
        <v>2870</v>
      </c>
      <c r="S56" s="73">
        <f t="shared" si="12"/>
        <v>15</v>
      </c>
      <c r="T56" s="74">
        <f t="shared" si="13"/>
        <v>48</v>
      </c>
    </row>
    <row r="57" spans="1:20" s="38" customFormat="1" ht="25.5" customHeight="1">
      <c r="A57" s="83">
        <v>64</v>
      </c>
      <c r="B57" s="114"/>
      <c r="C57" s="124" t="s">
        <v>215</v>
      </c>
      <c r="D57" s="115" t="s">
        <v>136</v>
      </c>
      <c r="E57" s="87" t="s">
        <v>132</v>
      </c>
      <c r="F57" s="108" t="s">
        <v>58</v>
      </c>
      <c r="G57" s="105">
        <v>2</v>
      </c>
      <c r="H57" s="60">
        <f>IF($G57="","",INDEX('1. závod'!$A:$CH,$G57+5,INDEX('Základní list'!$B:$B,MATCH($F57,'Základní list'!$A:$A,0),1)))</f>
        <v>1070</v>
      </c>
      <c r="I57" s="59">
        <f>IF($G57="","",INDEX('1. závod'!$A:$CH,$G57+5,INDEX('Základní list'!$B:$B,MATCH($F57,'Základní list'!$A:$A,0),1)+2))</f>
        <v>6</v>
      </c>
      <c r="J57" s="108" t="s">
        <v>80</v>
      </c>
      <c r="K57" s="105">
        <v>1</v>
      </c>
      <c r="L57" s="60">
        <f>IF($K57="","",INDEX('2. závod'!$A:$CH,$K57+5,INDEX('Základní list'!$B:$B,MATCH($J57,'Základní list'!$A:$A,0),1)))</f>
        <v>1320</v>
      </c>
      <c r="M57" s="59">
        <f>IF($K57="","",INDEX('2. závod'!$A:$CH,$K57+5,INDEX('Základní list'!$B:$B,MATCH($J57,'Základní list'!$A:$A,0),1)+2))</f>
        <v>9</v>
      </c>
      <c r="N57" s="122" t="str">
        <f t="shared" si="7"/>
        <v>C2</v>
      </c>
      <c r="O57" s="122" t="str">
        <f t="shared" si="8"/>
        <v>F1</v>
      </c>
      <c r="P57" s="61" t="str">
        <f t="shared" si="9"/>
        <v>Český Šternberk</v>
      </c>
      <c r="Q57" s="71">
        <f t="shared" si="10"/>
        <v>2</v>
      </c>
      <c r="R57" s="72">
        <f t="shared" si="11"/>
        <v>2390</v>
      </c>
      <c r="S57" s="73">
        <f t="shared" si="12"/>
        <v>15</v>
      </c>
      <c r="T57" s="74">
        <f t="shared" si="13"/>
        <v>49</v>
      </c>
    </row>
    <row r="58" spans="1:20" s="38" customFormat="1" ht="25.5" customHeight="1">
      <c r="A58" s="83">
        <v>58</v>
      </c>
      <c r="B58" s="114"/>
      <c r="C58" s="124" t="s">
        <v>209</v>
      </c>
      <c r="D58" s="115" t="s">
        <v>83</v>
      </c>
      <c r="E58" s="87" t="s">
        <v>159</v>
      </c>
      <c r="F58" s="108" t="s">
        <v>57</v>
      </c>
      <c r="G58" s="105">
        <v>5</v>
      </c>
      <c r="H58" s="60">
        <f>IF($G58="","",INDEX('1. závod'!$A:$CH,$G58+5,INDEX('Základní list'!$B:$B,MATCH($F58,'Základní list'!$A:$A,0),1)))</f>
        <v>1040</v>
      </c>
      <c r="I58" s="59">
        <f>IF($G58="","",INDEX('1. závod'!$A:$CH,$G58+5,INDEX('Základní list'!$B:$B,MATCH($F58,'Základní list'!$A:$A,0),1)+2))</f>
        <v>5</v>
      </c>
      <c r="J58" s="108" t="s">
        <v>57</v>
      </c>
      <c r="K58" s="105">
        <v>6</v>
      </c>
      <c r="L58" s="60">
        <f>IF($K58="","",INDEX('2. závod'!$A:$CH,$K58+5,INDEX('Základní list'!$B:$B,MATCH($J58,'Základní list'!$A:$A,0),1)))</f>
        <v>180</v>
      </c>
      <c r="M58" s="59">
        <f>IF($K58="","",INDEX('2. závod'!$A:$CH,$K58+5,INDEX('Základní list'!$B:$B,MATCH($J58,'Základní list'!$A:$A,0),1)+2))</f>
        <v>10</v>
      </c>
      <c r="N58" s="122" t="str">
        <f t="shared" si="7"/>
        <v>B5</v>
      </c>
      <c r="O58" s="122" t="str">
        <f t="shared" si="8"/>
        <v>B6</v>
      </c>
      <c r="P58" s="61" t="str">
        <f t="shared" si="9"/>
        <v>Praha 4</v>
      </c>
      <c r="Q58" s="71">
        <f t="shared" si="10"/>
        <v>2</v>
      </c>
      <c r="R58" s="72">
        <f t="shared" si="11"/>
        <v>1220</v>
      </c>
      <c r="S58" s="73">
        <f t="shared" si="12"/>
        <v>15</v>
      </c>
      <c r="T58" s="74">
        <f t="shared" si="13"/>
        <v>50</v>
      </c>
    </row>
    <row r="59" spans="1:20" s="38" customFormat="1" ht="25.5" customHeight="1">
      <c r="A59" s="83">
        <v>7</v>
      </c>
      <c r="B59" s="114"/>
      <c r="C59" s="124" t="s">
        <v>137</v>
      </c>
      <c r="D59" s="115" t="s">
        <v>83</v>
      </c>
      <c r="E59" s="87" t="s">
        <v>132</v>
      </c>
      <c r="F59" s="108" t="s">
        <v>57</v>
      </c>
      <c r="G59" s="105">
        <v>8</v>
      </c>
      <c r="H59" s="60">
        <f>IF($G59="","",INDEX('1. závod'!$A:$CH,$G59+5,INDEX('Základní list'!$B:$B,MATCH($F59,'Základní list'!$A:$A,0),1)))</f>
        <v>270</v>
      </c>
      <c r="I59" s="59">
        <f>IF($G59="","",INDEX('1. závod'!$A:$CH,$G59+5,INDEX('Základní list'!$B:$B,MATCH($F59,'Základní list'!$A:$A,0),1)+2))</f>
        <v>7</v>
      </c>
      <c r="J59" s="108" t="s">
        <v>57</v>
      </c>
      <c r="K59" s="105">
        <v>4</v>
      </c>
      <c r="L59" s="60">
        <f>IF($K59="","",INDEX('2. závod'!$A:$CH,$K59+5,INDEX('Základní list'!$B:$B,MATCH($J59,'Základní list'!$A:$A,0),1)))</f>
        <v>770</v>
      </c>
      <c r="M59" s="59">
        <f>IF($K59="","",INDEX('2. závod'!$A:$CH,$K59+5,INDEX('Základní list'!$B:$B,MATCH($J59,'Základní list'!$A:$A,0),1)+2))</f>
        <v>8</v>
      </c>
      <c r="N59" s="122" t="str">
        <f t="shared" si="7"/>
        <v>B8</v>
      </c>
      <c r="O59" s="122" t="str">
        <f t="shared" si="8"/>
        <v>B4</v>
      </c>
      <c r="P59" s="61" t="str">
        <f t="shared" si="9"/>
        <v>Český Šternberk</v>
      </c>
      <c r="Q59" s="71">
        <f t="shared" si="10"/>
        <v>2</v>
      </c>
      <c r="R59" s="72">
        <f t="shared" si="11"/>
        <v>1040</v>
      </c>
      <c r="S59" s="73">
        <f t="shared" si="12"/>
        <v>15</v>
      </c>
      <c r="T59" s="74">
        <f t="shared" si="13"/>
        <v>51</v>
      </c>
    </row>
    <row r="60" spans="1:20" s="38" customFormat="1" ht="25.5" customHeight="1">
      <c r="A60" s="83">
        <v>37</v>
      </c>
      <c r="B60" s="114"/>
      <c r="C60" s="124" t="s">
        <v>180</v>
      </c>
      <c r="D60" s="115" t="s">
        <v>83</v>
      </c>
      <c r="E60" s="87" t="s">
        <v>167</v>
      </c>
      <c r="F60" s="108" t="s">
        <v>80</v>
      </c>
      <c r="G60" s="105">
        <v>2</v>
      </c>
      <c r="H60" s="60">
        <f>IF($G60="","",INDEX('1. závod'!$A:$CH,$G60+5,INDEX('Základní list'!$B:$B,MATCH($F60,'Základní list'!$A:$A,0),1)))</f>
        <v>660</v>
      </c>
      <c r="I60" s="59">
        <f>IF($G60="","",INDEX('1. závod'!$A:$CH,$G60+5,INDEX('Základní list'!$B:$B,MATCH($F60,'Základní list'!$A:$A,0),1)+2))</f>
        <v>8</v>
      </c>
      <c r="J60" s="108" t="s">
        <v>58</v>
      </c>
      <c r="K60" s="105">
        <v>4</v>
      </c>
      <c r="L60" s="60">
        <f>IF($K60="","",INDEX('2. závod'!$A:$CH,$K60+5,INDEX('Základní list'!$B:$B,MATCH($J60,'Základní list'!$A:$A,0),1)))</f>
        <v>270</v>
      </c>
      <c r="M60" s="59">
        <f>IF($K60="","",INDEX('2. závod'!$A:$CH,$K60+5,INDEX('Základní list'!$B:$B,MATCH($J60,'Základní list'!$A:$A,0),1)+2))</f>
        <v>7</v>
      </c>
      <c r="N60" s="122" t="str">
        <f t="shared" si="7"/>
        <v>F2</v>
      </c>
      <c r="O60" s="122" t="str">
        <f t="shared" si="8"/>
        <v>C4</v>
      </c>
      <c r="P60" s="61" t="str">
        <f t="shared" si="9"/>
        <v>Starý Ples</v>
      </c>
      <c r="Q60" s="71">
        <f t="shared" si="10"/>
        <v>2</v>
      </c>
      <c r="R60" s="72">
        <f t="shared" si="11"/>
        <v>930</v>
      </c>
      <c r="S60" s="73">
        <f t="shared" si="12"/>
        <v>15</v>
      </c>
      <c r="T60" s="74">
        <f t="shared" si="13"/>
        <v>52</v>
      </c>
    </row>
    <row r="61" spans="1:20" s="38" customFormat="1" ht="25.5" customHeight="1">
      <c r="A61" s="83">
        <v>65</v>
      </c>
      <c r="B61" s="114"/>
      <c r="C61" s="124" t="s">
        <v>197</v>
      </c>
      <c r="D61" s="115" t="s">
        <v>100</v>
      </c>
      <c r="E61" s="87" t="s">
        <v>132</v>
      </c>
      <c r="F61" s="108" t="s">
        <v>57</v>
      </c>
      <c r="G61" s="105">
        <v>2</v>
      </c>
      <c r="H61" s="60">
        <f>IF($G61="","",INDEX('1. závod'!$A:$CH,$G61+5,INDEX('Základní list'!$B:$B,MATCH($F61,'Základní list'!$A:$A,0),1)))</f>
        <v>170</v>
      </c>
      <c r="I61" s="59">
        <f>IF($G61="","",INDEX('1. závod'!$A:$CH,$G61+5,INDEX('Základní list'!$B:$B,MATCH($F61,'Základní list'!$A:$A,0),1)+2))</f>
        <v>9</v>
      </c>
      <c r="J61" s="108" t="s">
        <v>59</v>
      </c>
      <c r="K61" s="105">
        <v>9</v>
      </c>
      <c r="L61" s="60">
        <f>IF($K61="","",INDEX('2. závod'!$A:$CH,$K61+5,INDEX('Základní list'!$B:$B,MATCH($J61,'Základní list'!$A:$A,0),1)))</f>
        <v>1310</v>
      </c>
      <c r="M61" s="59">
        <f>IF($K61="","",INDEX('2. závod'!$A:$CH,$K61+5,INDEX('Základní list'!$B:$B,MATCH($J61,'Základní list'!$A:$A,0),1)+2))</f>
        <v>8</v>
      </c>
      <c r="N61" s="122" t="str">
        <f t="shared" si="7"/>
        <v>B2</v>
      </c>
      <c r="O61" s="122" t="str">
        <f t="shared" si="8"/>
        <v>D9</v>
      </c>
      <c r="P61" s="61" t="str">
        <f t="shared" si="9"/>
        <v>Český Šternberk</v>
      </c>
      <c r="Q61" s="71">
        <f t="shared" si="10"/>
        <v>2</v>
      </c>
      <c r="R61" s="72">
        <f t="shared" si="11"/>
        <v>1480</v>
      </c>
      <c r="S61" s="73">
        <f t="shared" si="12"/>
        <v>17</v>
      </c>
      <c r="T61" s="74">
        <f t="shared" si="13"/>
        <v>53</v>
      </c>
    </row>
    <row r="62" spans="1:20" s="38" customFormat="1" ht="25.5" customHeight="1">
      <c r="A62" s="83">
        <v>43</v>
      </c>
      <c r="B62" s="114"/>
      <c r="C62" s="124" t="s">
        <v>187</v>
      </c>
      <c r="D62" s="115" t="s">
        <v>100</v>
      </c>
      <c r="E62" s="87" t="s">
        <v>132</v>
      </c>
      <c r="F62" s="108" t="s">
        <v>59</v>
      </c>
      <c r="G62" s="105">
        <v>1</v>
      </c>
      <c r="H62" s="60">
        <f>IF($G62="","",INDEX('1. závod'!$A:$CH,$G62+5,INDEX('Základní list'!$B:$B,MATCH($F62,'Základní list'!$A:$A,0),1)))</f>
        <v>70</v>
      </c>
      <c r="I62" s="59">
        <f>IF($G62="","",INDEX('1. závod'!$A:$CH,$G62+5,INDEX('Základní list'!$B:$B,MATCH($F62,'Základní list'!$A:$A,0),1)+2))</f>
        <v>11</v>
      </c>
      <c r="J62" s="108" t="s">
        <v>56</v>
      </c>
      <c r="K62" s="105">
        <v>3</v>
      </c>
      <c r="L62" s="60">
        <f>IF($K62="","",INDEX('2. závod'!$A:$CH,$K62+5,INDEX('Základní list'!$B:$B,MATCH($J62,'Základní list'!$A:$A,0),1)))</f>
        <v>900</v>
      </c>
      <c r="M62" s="59">
        <f>IF($K62="","",INDEX('2. závod'!$A:$CH,$K62+5,INDEX('Základní list'!$B:$B,MATCH($J62,'Základní list'!$A:$A,0),1)+2))</f>
        <v>6</v>
      </c>
      <c r="N62" s="122" t="str">
        <f t="shared" si="7"/>
        <v>D1</v>
      </c>
      <c r="O62" s="122" t="str">
        <f t="shared" si="8"/>
        <v>A3</v>
      </c>
      <c r="P62" s="61" t="str">
        <f t="shared" si="9"/>
        <v>Český Šternberk</v>
      </c>
      <c r="Q62" s="71">
        <f t="shared" si="10"/>
        <v>2</v>
      </c>
      <c r="R62" s="72">
        <f t="shared" si="11"/>
        <v>970</v>
      </c>
      <c r="S62" s="73">
        <f t="shared" si="12"/>
        <v>17</v>
      </c>
      <c r="T62" s="74">
        <f t="shared" si="13"/>
        <v>54</v>
      </c>
    </row>
    <row r="63" spans="1:20" s="38" customFormat="1" ht="25.5" customHeight="1">
      <c r="A63" s="83">
        <v>44</v>
      </c>
      <c r="B63" s="114"/>
      <c r="C63" s="149" t="s">
        <v>188</v>
      </c>
      <c r="D63" s="115" t="s">
        <v>136</v>
      </c>
      <c r="E63" s="87" t="s">
        <v>132</v>
      </c>
      <c r="F63" s="108" t="s">
        <v>56</v>
      </c>
      <c r="G63" s="105">
        <v>7</v>
      </c>
      <c r="H63" s="60">
        <f>IF($G63="","",INDEX('1. závod'!$A:$CH,$G63+5,INDEX('Základní list'!$B:$B,MATCH($F63,'Základní list'!$A:$A,0),1)))</f>
        <v>270</v>
      </c>
      <c r="I63" s="59">
        <f>IF($G63="","",INDEX('1. závod'!$A:$CH,$G63+5,INDEX('Základní list'!$B:$B,MATCH($F63,'Základní list'!$A:$A,0),1)+2))</f>
        <v>11</v>
      </c>
      <c r="J63" s="108" t="s">
        <v>59</v>
      </c>
      <c r="K63" s="105">
        <v>6</v>
      </c>
      <c r="L63" s="60">
        <f>IF($K63="","",INDEX('2. závod'!$A:$CH,$K63+5,INDEX('Základní list'!$B:$B,MATCH($J63,'Základní list'!$A:$A,0),1)))</f>
        <v>1530</v>
      </c>
      <c r="M63" s="59">
        <f>IF($K63="","",INDEX('2. závod'!$A:$CH,$K63+5,INDEX('Základní list'!$B:$B,MATCH($J63,'Základní list'!$A:$A,0),1)+2))</f>
        <v>7</v>
      </c>
      <c r="N63" s="122" t="str">
        <f t="shared" si="7"/>
        <v>A7</v>
      </c>
      <c r="O63" s="122" t="str">
        <f t="shared" si="8"/>
        <v>D6</v>
      </c>
      <c r="P63" s="61" t="str">
        <f t="shared" si="9"/>
        <v>Český Šternberk</v>
      </c>
      <c r="Q63" s="71">
        <f t="shared" si="10"/>
        <v>2</v>
      </c>
      <c r="R63" s="72">
        <f t="shared" si="11"/>
        <v>1800</v>
      </c>
      <c r="S63" s="73">
        <f t="shared" si="12"/>
        <v>18</v>
      </c>
      <c r="T63" s="74">
        <f t="shared" si="13"/>
        <v>55</v>
      </c>
    </row>
    <row r="64" spans="1:20" s="38" customFormat="1" ht="25.5" customHeight="1">
      <c r="A64" s="83">
        <v>25</v>
      </c>
      <c r="B64" s="114"/>
      <c r="C64" s="124" t="s">
        <v>165</v>
      </c>
      <c r="D64" s="115" t="s">
        <v>83</v>
      </c>
      <c r="E64" s="87" t="s">
        <v>162</v>
      </c>
      <c r="F64" s="108" t="s">
        <v>59</v>
      </c>
      <c r="G64" s="105">
        <v>9</v>
      </c>
      <c r="H64" s="60">
        <f>IF($G64="","",INDEX('1. závod'!$A:$CH,$G64+5,INDEX('Základní list'!$B:$B,MATCH($F64,'Základní list'!$A:$A,0),1)))</f>
        <v>1160</v>
      </c>
      <c r="I64" s="59">
        <f>IF($G64="","",INDEX('1. závod'!$A:$CH,$G64+5,INDEX('Základní list'!$B:$B,MATCH($F64,'Základní list'!$A:$A,0),1)+2))</f>
        <v>9</v>
      </c>
      <c r="J64" s="108" t="s">
        <v>56</v>
      </c>
      <c r="K64" s="105">
        <v>6</v>
      </c>
      <c r="L64" s="60">
        <f>IF($K64="","",INDEX('2. závod'!$A:$CH,$K64+5,INDEX('Základní list'!$B:$B,MATCH($J64,'Základní list'!$A:$A,0),1)))</f>
        <v>310</v>
      </c>
      <c r="M64" s="59">
        <f>IF($K64="","",INDEX('2. závod'!$A:$CH,$K64+5,INDEX('Základní list'!$B:$B,MATCH($J64,'Základní list'!$A:$A,0),1)+2))</f>
        <v>9</v>
      </c>
      <c r="N64" s="122" t="str">
        <f t="shared" si="7"/>
        <v>D9</v>
      </c>
      <c r="O64" s="122" t="str">
        <f t="shared" si="8"/>
        <v>A6</v>
      </c>
      <c r="P64" s="61" t="str">
        <f t="shared" si="9"/>
        <v>Uničov</v>
      </c>
      <c r="Q64" s="71">
        <f t="shared" si="10"/>
        <v>2</v>
      </c>
      <c r="R64" s="72">
        <f t="shared" si="11"/>
        <v>1470</v>
      </c>
      <c r="S64" s="73">
        <f t="shared" si="12"/>
        <v>18</v>
      </c>
      <c r="T64" s="74">
        <f t="shared" si="13"/>
        <v>56</v>
      </c>
    </row>
    <row r="65" spans="1:20" s="38" customFormat="1" ht="25.5" customHeight="1">
      <c r="A65" s="83">
        <v>11</v>
      </c>
      <c r="B65" s="114"/>
      <c r="C65" s="124" t="s">
        <v>142</v>
      </c>
      <c r="D65" s="115" t="s">
        <v>100</v>
      </c>
      <c r="E65" s="87" t="s">
        <v>143</v>
      </c>
      <c r="F65" s="108" t="s">
        <v>58</v>
      </c>
      <c r="G65" s="105">
        <v>9</v>
      </c>
      <c r="H65" s="60">
        <f>IF($G65="","",INDEX('1. závod'!$A:$CH,$G65+5,INDEX('Základní list'!$B:$B,MATCH($F65,'Základní list'!$A:$A,0),1)))</f>
        <v>160</v>
      </c>
      <c r="I65" s="59">
        <f>IF($G65="","",INDEX('1. závod'!$A:$CH,$G65+5,INDEX('Základní list'!$B:$B,MATCH($F65,'Základní list'!$A:$A,0),1)+2))</f>
        <v>9</v>
      </c>
      <c r="J65" s="108" t="s">
        <v>59</v>
      </c>
      <c r="K65" s="105">
        <v>3</v>
      </c>
      <c r="L65" s="60">
        <f>IF($K65="","",INDEX('2. závod'!$A:$CH,$K65+5,INDEX('Základní list'!$B:$B,MATCH($J65,'Základní list'!$A:$A,0),1)))</f>
        <v>560</v>
      </c>
      <c r="M65" s="59">
        <f>IF($K65="","",INDEX('2. závod'!$A:$CH,$K65+5,INDEX('Základní list'!$B:$B,MATCH($J65,'Základní list'!$A:$A,0),1)+2))</f>
        <v>10</v>
      </c>
      <c r="N65" s="122" t="str">
        <f t="shared" si="7"/>
        <v>C9</v>
      </c>
      <c r="O65" s="122" t="str">
        <f t="shared" si="8"/>
        <v>D3</v>
      </c>
      <c r="P65" s="61" t="str">
        <f t="shared" si="9"/>
        <v>Kladruby</v>
      </c>
      <c r="Q65" s="71">
        <f t="shared" si="10"/>
        <v>2</v>
      </c>
      <c r="R65" s="72">
        <f t="shared" si="11"/>
        <v>720</v>
      </c>
      <c r="S65" s="73">
        <f t="shared" si="12"/>
        <v>19</v>
      </c>
      <c r="T65" s="74">
        <f t="shared" si="13"/>
        <v>57</v>
      </c>
    </row>
    <row r="66" spans="1:20" s="38" customFormat="1" ht="25.5" customHeight="1">
      <c r="A66" s="83">
        <v>51</v>
      </c>
      <c r="B66" s="114"/>
      <c r="C66" s="124" t="s">
        <v>199</v>
      </c>
      <c r="D66" s="115" t="s">
        <v>100</v>
      </c>
      <c r="E66" s="87" t="s">
        <v>198</v>
      </c>
      <c r="F66" s="108" t="s">
        <v>57</v>
      </c>
      <c r="G66" s="105">
        <v>3</v>
      </c>
      <c r="H66" s="60">
        <f>IF($G66="","",INDEX('1. závod'!$A:$CH,$G66+5,INDEX('Základní list'!$B:$B,MATCH($F66,'Základní list'!$A:$A,0),1)))</f>
        <v>260</v>
      </c>
      <c r="I66" s="59">
        <f>IF($G66="","",INDEX('1. závod'!$A:$CH,$G66+5,INDEX('Základní list'!$B:$B,MATCH($F66,'Základní list'!$A:$A,0),1)+2))</f>
        <v>8</v>
      </c>
      <c r="J66" s="108" t="s">
        <v>59</v>
      </c>
      <c r="K66" s="105">
        <v>10</v>
      </c>
      <c r="L66" s="60">
        <f>IF($K66="","",INDEX('2. závod'!$A:$CH,$K66+5,INDEX('Základní list'!$B:$B,MATCH($J66,'Základní list'!$A:$A,0),1)))</f>
        <v>120</v>
      </c>
      <c r="M66" s="59">
        <f>IF($K66="","",INDEX('2. závod'!$A:$CH,$K66+5,INDEX('Základní list'!$B:$B,MATCH($J66,'Základní list'!$A:$A,0),1)+2))</f>
        <v>11</v>
      </c>
      <c r="N66" s="122" t="str">
        <f t="shared" si="7"/>
        <v>B3</v>
      </c>
      <c r="O66" s="122" t="str">
        <f t="shared" si="8"/>
        <v>D10</v>
      </c>
      <c r="P66" s="61" t="str">
        <f t="shared" si="9"/>
        <v>Úvaly</v>
      </c>
      <c r="Q66" s="71">
        <f t="shared" si="10"/>
        <v>2</v>
      </c>
      <c r="R66" s="72">
        <f t="shared" si="11"/>
        <v>380</v>
      </c>
      <c r="S66" s="73">
        <f t="shared" si="12"/>
        <v>19</v>
      </c>
      <c r="T66" s="74">
        <f t="shared" si="13"/>
        <v>58</v>
      </c>
    </row>
    <row r="67" spans="1:20" s="38" customFormat="1" ht="25.5" customHeight="1">
      <c r="A67" s="83">
        <v>53</v>
      </c>
      <c r="B67" s="114"/>
      <c r="C67" s="124" t="s">
        <v>202</v>
      </c>
      <c r="D67" s="115" t="s">
        <v>83</v>
      </c>
      <c r="E67" s="87" t="s">
        <v>203</v>
      </c>
      <c r="F67" s="108" t="s">
        <v>57</v>
      </c>
      <c r="G67" s="105">
        <v>4</v>
      </c>
      <c r="H67" s="60">
        <f>IF($G67="","",INDEX('1. závod'!$A:$CH,$G67+5,INDEX('Základní list'!$B:$B,MATCH($F67,'Základní list'!$A:$A,0),1)))</f>
        <v>10</v>
      </c>
      <c r="I67" s="59">
        <f>IF($G67="","",INDEX('1. závod'!$A:$CH,$G67+5,INDEX('Základní list'!$B:$B,MATCH($F67,'Základní list'!$A:$A,0),1)+2))</f>
        <v>11</v>
      </c>
      <c r="J67" s="108" t="s">
        <v>58</v>
      </c>
      <c r="K67" s="105">
        <v>5</v>
      </c>
      <c r="L67" s="60">
        <f>IF($K67="","",INDEX('2. závod'!$A:$CH,$K67+5,INDEX('Základní list'!$B:$B,MATCH($J67,'Základní list'!$A:$A,0),1)))</f>
        <v>190</v>
      </c>
      <c r="M67" s="59">
        <f>IF($K67="","",INDEX('2. závod'!$A:$CH,$K67+5,INDEX('Základní list'!$B:$B,MATCH($J67,'Základní list'!$A:$A,0),1)+2))</f>
        <v>8</v>
      </c>
      <c r="N67" s="122" t="str">
        <f t="shared" si="7"/>
        <v>B4</v>
      </c>
      <c r="O67" s="122" t="str">
        <f t="shared" si="8"/>
        <v>C5</v>
      </c>
      <c r="P67" s="61" t="str">
        <f t="shared" si="9"/>
        <v>Česká Skalice</v>
      </c>
      <c r="Q67" s="71">
        <f t="shared" si="10"/>
        <v>2</v>
      </c>
      <c r="R67" s="72">
        <f t="shared" si="11"/>
        <v>200</v>
      </c>
      <c r="S67" s="73">
        <f t="shared" si="12"/>
        <v>19</v>
      </c>
      <c r="T67" s="74">
        <f t="shared" si="13"/>
        <v>59</v>
      </c>
    </row>
    <row r="68" spans="1:20" s="38" customFormat="1" ht="25.5" customHeight="1">
      <c r="A68" s="83">
        <v>66</v>
      </c>
      <c r="B68" s="114"/>
      <c r="C68" s="124" t="s">
        <v>172</v>
      </c>
      <c r="D68" s="115" t="s">
        <v>100</v>
      </c>
      <c r="E68" s="87" t="s">
        <v>132</v>
      </c>
      <c r="F68" s="108" t="s">
        <v>56</v>
      </c>
      <c r="G68" s="105">
        <v>4</v>
      </c>
      <c r="H68" s="60">
        <f>IF($G68="","",INDEX('1. závod'!$A:$CH,$G68+5,INDEX('Základní list'!$B:$B,MATCH($F68,'Základní list'!$A:$A,0),1)))</f>
        <v>710</v>
      </c>
      <c r="I68" s="59">
        <f>IF($G68="","",INDEX('1. závod'!$A:$CH,$G68+5,INDEX('Základní list'!$B:$B,MATCH($F68,'Základní list'!$A:$A,0),1)+2))</f>
        <v>9</v>
      </c>
      <c r="J68" s="108" t="s">
        <v>56</v>
      </c>
      <c r="K68" s="105">
        <v>5</v>
      </c>
      <c r="L68" s="60">
        <f>IF($K68="","",INDEX('2. závod'!$A:$CH,$K68+5,INDEX('Základní list'!$B:$B,MATCH($J68,'Základní list'!$A:$A,0),1)))</f>
        <v>190</v>
      </c>
      <c r="M68" s="59">
        <f>IF($K68="","",INDEX('2. závod'!$A:$CH,$K68+5,INDEX('Základní list'!$B:$B,MATCH($J68,'Základní list'!$A:$A,0),1)+2))</f>
        <v>11</v>
      </c>
      <c r="N68" s="122" t="str">
        <f t="shared" si="7"/>
        <v>A4</v>
      </c>
      <c r="O68" s="122" t="str">
        <f t="shared" si="8"/>
        <v>A5</v>
      </c>
      <c r="P68" s="61" t="str">
        <f t="shared" si="9"/>
        <v>Český Šternberk</v>
      </c>
      <c r="Q68" s="71">
        <f t="shared" si="10"/>
        <v>2</v>
      </c>
      <c r="R68" s="72">
        <f t="shared" si="11"/>
        <v>900</v>
      </c>
      <c r="S68" s="73">
        <f t="shared" si="12"/>
        <v>20</v>
      </c>
      <c r="T68" s="74">
        <f t="shared" si="13"/>
        <v>60</v>
      </c>
    </row>
    <row r="69" spans="1:20" s="38" customFormat="1" ht="25.5" customHeight="1">
      <c r="A69" s="83">
        <v>13</v>
      </c>
      <c r="B69" s="114"/>
      <c r="C69" s="124" t="s">
        <v>146</v>
      </c>
      <c r="D69" s="115" t="s">
        <v>83</v>
      </c>
      <c r="E69" s="87" t="s">
        <v>132</v>
      </c>
      <c r="F69" s="108" t="s">
        <v>58</v>
      </c>
      <c r="G69" s="105">
        <v>11</v>
      </c>
      <c r="H69" s="60">
        <f>IF($G69="","",INDEX('1. závod'!$A:$CH,$G69+5,INDEX('Základní list'!$B:$B,MATCH($F69,'Základní list'!$A:$A,0),1)))</f>
        <v>0</v>
      </c>
      <c r="I69" s="59">
        <f>IF($G69="","",INDEX('1. závod'!$A:$CH,$G69+5,INDEX('Základní list'!$B:$B,MATCH($F69,'Základní list'!$A:$A,0),1)+2))</f>
        <v>11</v>
      </c>
      <c r="J69" s="108" t="s">
        <v>79</v>
      </c>
      <c r="K69" s="105">
        <v>1</v>
      </c>
      <c r="L69" s="60">
        <f>IF($K69="","",INDEX('2. závod'!$A:$CH,$K69+5,INDEX('Základní list'!$B:$B,MATCH($J69,'Základní list'!$A:$A,0),1)))</f>
        <v>1630</v>
      </c>
      <c r="M69" s="59">
        <f>IF($K69="","",INDEX('2. závod'!$A:$CH,$K69+5,INDEX('Základní list'!$B:$B,MATCH($J69,'Základní list'!$A:$A,0),1)+2))</f>
        <v>9</v>
      </c>
      <c r="N69" s="122" t="str">
        <f t="shared" si="7"/>
        <v>C11</v>
      </c>
      <c r="O69" s="122" t="str">
        <f t="shared" si="8"/>
        <v>E1</v>
      </c>
      <c r="P69" s="61" t="str">
        <f t="shared" si="9"/>
        <v>Český Šternberk</v>
      </c>
      <c r="Q69" s="71">
        <f t="shared" si="10"/>
        <v>2</v>
      </c>
      <c r="R69" s="72">
        <f t="shared" si="11"/>
        <v>1630</v>
      </c>
      <c r="S69" s="73">
        <f t="shared" si="12"/>
        <v>20</v>
      </c>
      <c r="T69" s="74">
        <f t="shared" si="13"/>
        <v>61</v>
      </c>
    </row>
    <row r="70" spans="1:20" s="38" customFormat="1" ht="25.5" customHeight="1">
      <c r="A70" s="83">
        <v>15</v>
      </c>
      <c r="B70" s="114"/>
      <c r="C70" s="124" t="s">
        <v>149</v>
      </c>
      <c r="D70" s="115" t="s">
        <v>136</v>
      </c>
      <c r="E70" s="87" t="s">
        <v>148</v>
      </c>
      <c r="F70" s="108" t="s">
        <v>80</v>
      </c>
      <c r="G70" s="105">
        <v>8</v>
      </c>
      <c r="H70" s="60">
        <f>IF($G70="","",INDEX('1. závod'!$A:$CH,$G70+5,INDEX('Základní list'!$B:$B,MATCH($F70,'Základní list'!$A:$A,0),1)))</f>
        <v>180</v>
      </c>
      <c r="I70" s="59">
        <f>IF($G70="","",INDEX('1. závod'!$A:$CH,$G70+5,INDEX('Základní list'!$B:$B,MATCH($F70,'Základní list'!$A:$A,0),1)+2))</f>
        <v>10</v>
      </c>
      <c r="J70" s="108" t="s">
        <v>80</v>
      </c>
      <c r="K70" s="105">
        <v>7</v>
      </c>
      <c r="L70" s="60">
        <f>IF($K70="","",INDEX('2. závod'!$A:$CH,$K70+5,INDEX('Základní list'!$B:$B,MATCH($J70,'Základní list'!$A:$A,0),1)))</f>
        <v>820</v>
      </c>
      <c r="M70" s="59">
        <f>IF($K70="","",INDEX('2. závod'!$A:$CH,$K70+5,INDEX('Základní list'!$B:$B,MATCH($J70,'Základní list'!$A:$A,0),1)+2))</f>
        <v>10</v>
      </c>
      <c r="N70" s="122" t="str">
        <f t="shared" si="7"/>
        <v>F8</v>
      </c>
      <c r="O70" s="122" t="str">
        <f t="shared" si="8"/>
        <v>F7</v>
      </c>
      <c r="P70" s="61" t="str">
        <f t="shared" si="9"/>
        <v>Bakov nad Jizerou</v>
      </c>
      <c r="Q70" s="71">
        <f t="shared" si="10"/>
        <v>2</v>
      </c>
      <c r="R70" s="72">
        <f t="shared" si="11"/>
        <v>1000</v>
      </c>
      <c r="S70" s="73">
        <f t="shared" si="12"/>
        <v>20</v>
      </c>
      <c r="T70" s="74">
        <f t="shared" si="13"/>
        <v>62</v>
      </c>
    </row>
    <row r="71" spans="1:20" s="38" customFormat="1" ht="25.5" customHeight="1">
      <c r="A71" s="83">
        <v>46</v>
      </c>
      <c r="B71" s="114"/>
      <c r="C71" s="124" t="s">
        <v>190</v>
      </c>
      <c r="D71" s="115" t="s">
        <v>83</v>
      </c>
      <c r="E71" s="87" t="s">
        <v>191</v>
      </c>
      <c r="F71" s="108" t="s">
        <v>80</v>
      </c>
      <c r="G71" s="105">
        <v>1</v>
      </c>
      <c r="H71" s="60">
        <f>IF($G71="","",INDEX('1. závod'!$A:$CH,$G71+5,INDEX('Základní list'!$B:$B,MATCH($F71,'Základní list'!$A:$A,0),1)))</f>
        <v>280</v>
      </c>
      <c r="I71" s="59">
        <f>IF($G71="","",INDEX('1. závod'!$A:$CH,$G71+5,INDEX('Základní list'!$B:$B,MATCH($F71,'Základní list'!$A:$A,0),1)+2))</f>
        <v>9</v>
      </c>
      <c r="J71" s="108" t="s">
        <v>80</v>
      </c>
      <c r="K71" s="105">
        <v>8</v>
      </c>
      <c r="L71" s="60">
        <f>IF($K71="","",INDEX('2. závod'!$A:$CH,$K71+5,INDEX('Základní list'!$B:$B,MATCH($J71,'Základní list'!$A:$A,0),1)))</f>
        <v>550</v>
      </c>
      <c r="M71" s="59">
        <f>IF($K71="","",INDEX('2. závod'!$A:$CH,$K71+5,INDEX('Základní list'!$B:$B,MATCH($J71,'Základní list'!$A:$A,0),1)+2))</f>
        <v>11</v>
      </c>
      <c r="N71" s="122" t="str">
        <f t="shared" si="7"/>
        <v>F1</v>
      </c>
      <c r="O71" s="122" t="str">
        <f t="shared" si="8"/>
        <v>F8</v>
      </c>
      <c r="P71" s="61" t="str">
        <f t="shared" si="9"/>
        <v>Sázava</v>
      </c>
      <c r="Q71" s="71">
        <f t="shared" si="10"/>
        <v>2</v>
      </c>
      <c r="R71" s="72">
        <f t="shared" si="11"/>
        <v>830</v>
      </c>
      <c r="S71" s="73">
        <f t="shared" si="12"/>
        <v>20</v>
      </c>
      <c r="T71" s="74">
        <f t="shared" si="13"/>
        <v>63</v>
      </c>
    </row>
    <row r="72" spans="1:20" s="38" customFormat="1" ht="25.5" customHeight="1">
      <c r="A72" s="83">
        <v>52</v>
      </c>
      <c r="B72" s="114"/>
      <c r="C72" s="124" t="s">
        <v>200</v>
      </c>
      <c r="D72" s="115" t="s">
        <v>83</v>
      </c>
      <c r="E72" s="87" t="s">
        <v>201</v>
      </c>
      <c r="F72" s="108" t="s">
        <v>57</v>
      </c>
      <c r="G72" s="105">
        <v>7</v>
      </c>
      <c r="H72" s="60">
        <f>IF($G72="","",INDEX('1. závod'!$A:$CH,$G72+5,INDEX('Základní list'!$B:$B,MATCH($F72,'Základní list'!$A:$A,0),1)))</f>
        <v>100</v>
      </c>
      <c r="I72" s="59">
        <f>IF($G72="","",INDEX('1. závod'!$A:$CH,$G72+5,INDEX('Základní list'!$B:$B,MATCH($F72,'Základní list'!$A:$A,0),1)+2))</f>
        <v>10</v>
      </c>
      <c r="J72" s="108" t="s">
        <v>57</v>
      </c>
      <c r="K72" s="105">
        <v>1</v>
      </c>
      <c r="L72" s="60">
        <f>IF($K72="","",INDEX('2. závod'!$A:$CH,$K72+5,INDEX('Základní list'!$B:$B,MATCH($J72,'Základní list'!$A:$A,0),1)))</f>
        <v>120</v>
      </c>
      <c r="M72" s="59">
        <f>IF($K72="","",INDEX('2. závod'!$A:$CH,$K72+5,INDEX('Základní list'!$B:$B,MATCH($J72,'Základní list'!$A:$A,0),1)+2))</f>
        <v>11</v>
      </c>
      <c r="N72" s="122" t="str">
        <f t="shared" si="7"/>
        <v>B7</v>
      </c>
      <c r="O72" s="122" t="str">
        <f t="shared" si="8"/>
        <v>B1</v>
      </c>
      <c r="P72" s="61" t="str">
        <f t="shared" si="9"/>
        <v>Českýá Skalice</v>
      </c>
      <c r="Q72" s="71">
        <f t="shared" si="10"/>
        <v>2</v>
      </c>
      <c r="R72" s="72">
        <f t="shared" si="11"/>
        <v>220</v>
      </c>
      <c r="S72" s="73">
        <f t="shared" si="12"/>
        <v>21</v>
      </c>
      <c r="T72" s="74">
        <f t="shared" si="13"/>
        <v>64</v>
      </c>
    </row>
    <row r="73" spans="1:20" s="38" customFormat="1" ht="25.5" customHeight="1">
      <c r="A73" s="83">
        <v>10</v>
      </c>
      <c r="B73" s="114"/>
      <c r="C73" s="124" t="s">
        <v>141</v>
      </c>
      <c r="D73" s="115" t="s">
        <v>83</v>
      </c>
      <c r="E73" s="87" t="s">
        <v>132</v>
      </c>
      <c r="F73" s="108" t="s">
        <v>79</v>
      </c>
      <c r="G73" s="105">
        <v>11</v>
      </c>
      <c r="H73" s="60">
        <f>IF($G73="","",INDEX('1. závod'!$A:$CH,$G73+5,INDEX('Základní list'!$B:$B,MATCH($F73,'Základní list'!$A:$A,0),1)))</f>
        <v>60</v>
      </c>
      <c r="I73" s="59">
        <f>IF($G73="","",INDEX('1. závod'!$A:$CH,$G73+5,INDEX('Základní list'!$B:$B,MATCH($F73,'Základní list'!$A:$A,0),1)+2))</f>
        <v>10</v>
      </c>
      <c r="J73" s="108" t="s">
        <v>58</v>
      </c>
      <c r="K73" s="105">
        <v>10</v>
      </c>
      <c r="L73" s="60">
        <f>IF($K73="","",INDEX('2. závod'!$A:$CH,$K73+5,INDEX('Základní list'!$B:$B,MATCH($J73,'Základní list'!$A:$A,0),1)))</f>
        <v>0</v>
      </c>
      <c r="M73" s="59">
        <f>IF($K73="","",INDEX('2. závod'!$A:$CH,$K73+5,INDEX('Základní list'!$B:$B,MATCH($J73,'Základní list'!$A:$A,0),1)+2))</f>
        <v>11</v>
      </c>
      <c r="N73" s="122" t="str">
        <f aca="true" t="shared" si="14" ref="N73:N104">CONCATENATE(F73,G73)</f>
        <v>E11</v>
      </c>
      <c r="O73" s="122" t="str">
        <f aca="true" t="shared" si="15" ref="O73:O104">CONCATENATE(J73,K73)</f>
        <v>C10</v>
      </c>
      <c r="P73" s="61" t="str">
        <f aca="true" t="shared" si="16" ref="P73:P104">IF(ISBLANK(E73),"",E73)</f>
        <v>Český Šternberk</v>
      </c>
      <c r="Q73" s="71">
        <f aca="true" t="shared" si="17" ref="Q73:Q104">IF(ISBLANK($C73),"",COUNT(I73,M73))</f>
        <v>2</v>
      </c>
      <c r="R73" s="72">
        <f aca="true" t="shared" si="18" ref="R73:R104">IF(ISBLANK($C73),"",SUM(H73,L73))</f>
        <v>60</v>
      </c>
      <c r="S73" s="73">
        <f aca="true" t="shared" si="19" ref="S73:S104">IF(ISBLANK($C73),"",SUM(I73,M73))</f>
        <v>21</v>
      </c>
      <c r="T73" s="74">
        <f aca="true" t="shared" si="20" ref="T73:T105">IF(ISBLANK($C73),"",IF(ISTEXT(T72),1,T72+1))</f>
        <v>65</v>
      </c>
    </row>
    <row r="74" spans="1:20" s="38" customFormat="1" ht="25.5" customHeight="1">
      <c r="A74" s="83">
        <v>18</v>
      </c>
      <c r="B74" s="114"/>
      <c r="C74" s="124" t="s">
        <v>153</v>
      </c>
      <c r="D74" s="115" t="s">
        <v>100</v>
      </c>
      <c r="E74" s="87" t="s">
        <v>152</v>
      </c>
      <c r="F74" s="108" t="s">
        <v>79</v>
      </c>
      <c r="G74" s="105">
        <v>5</v>
      </c>
      <c r="H74" s="60">
        <f>IF($G74="","",INDEX('1. závod'!$A:$CH,$G74+5,INDEX('Základní list'!$B:$B,MATCH($F74,'Základní list'!$A:$A,0),1)))</f>
        <v>10</v>
      </c>
      <c r="I74" s="59">
        <f>IF($G74="","",INDEX('1. závod'!$A:$CH,$G74+5,INDEX('Základní list'!$B:$B,MATCH($F74,'Základní list'!$A:$A,0),1)+2))</f>
        <v>11</v>
      </c>
      <c r="J74" s="108" t="s">
        <v>79</v>
      </c>
      <c r="K74" s="105">
        <v>3</v>
      </c>
      <c r="L74" s="60">
        <f>IF($K74="","",INDEX('2. závod'!$A:$CH,$K74+5,INDEX('Základní list'!$B:$B,MATCH($J74,'Základní list'!$A:$A,0),1)))</f>
        <v>450</v>
      </c>
      <c r="M74" s="59">
        <f>IF($K74="","",INDEX('2. závod'!$A:$CH,$K74+5,INDEX('Základní list'!$B:$B,MATCH($J74,'Základní list'!$A:$A,0),1)+2))</f>
        <v>11</v>
      </c>
      <c r="N74" s="122" t="str">
        <f t="shared" si="14"/>
        <v>E5</v>
      </c>
      <c r="O74" s="122" t="str">
        <f t="shared" si="15"/>
        <v>E3</v>
      </c>
      <c r="P74" s="61" t="str">
        <f t="shared" si="16"/>
        <v>Říčany</v>
      </c>
      <c r="Q74" s="71">
        <f t="shared" si="17"/>
        <v>2</v>
      </c>
      <c r="R74" s="72">
        <f t="shared" si="18"/>
        <v>460</v>
      </c>
      <c r="S74" s="73">
        <f t="shared" si="19"/>
        <v>22</v>
      </c>
      <c r="T74" s="74">
        <f t="shared" si="20"/>
        <v>66</v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05"/>
      <c r="H75" s="60">
        <f>IF($G75="","",INDEX('1. závod'!$A:$CH,$G75+5,INDEX('Základní list'!$B:$B,MATCH($F75,'Základní list'!$A:$A,0),1)))</f>
      </c>
      <c r="I75" s="59">
        <f>IF($G75="","",INDEX('1. závod'!$A:$CH,$G75+5,INDEX('Základní list'!$B:$B,MATCH($F75,'Základní list'!$A:$A,0),1)+2))</f>
      </c>
      <c r="J75" s="108"/>
      <c r="K75" s="105"/>
      <c r="L75" s="60">
        <f>IF($K75="","",INDEX('2. závod'!$A:$CH,$K75+5,INDEX('Základní list'!$B:$B,MATCH($J75,'Základní list'!$A:$A,0),1)))</f>
      </c>
      <c r="M75" s="59">
        <f>IF($K75="","",INDEX('2. závod'!$A:$CH,$K75+5,INDEX('Základní list'!$B:$B,MATCH($J75,'Základní list'!$A:$A,0),1)+2))</f>
      </c>
      <c r="N75" s="122">
        <f t="shared" si="14"/>
      </c>
      <c r="O75" s="122">
        <f t="shared" si="15"/>
      </c>
      <c r="P75" s="61">
        <f t="shared" si="16"/>
      </c>
      <c r="Q75" s="71">
        <f t="shared" si="17"/>
      </c>
      <c r="R75" s="72">
        <f t="shared" si="18"/>
      </c>
      <c r="S75" s="73">
        <f t="shared" si="19"/>
      </c>
      <c r="T75" s="74">
        <f t="shared" si="20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05"/>
      <c r="H76" s="60">
        <f>IF($G76="","",INDEX('1. závod'!$A:$CH,$G76+5,INDEX('Základní list'!$B:$B,MATCH($F76,'Základní list'!$A:$A,0),1)))</f>
      </c>
      <c r="I76" s="59">
        <f>IF($G76="","",INDEX('1. závod'!$A:$CH,$G76+5,INDEX('Základní list'!$B:$B,MATCH($F76,'Základní list'!$A:$A,0),1)+2))</f>
      </c>
      <c r="J76" s="108"/>
      <c r="K76" s="105"/>
      <c r="L76" s="60">
        <f>IF($K76="","",INDEX('2. závod'!$A:$CH,$K76+5,INDEX('Základní list'!$B:$B,MATCH($J76,'Základní list'!$A:$A,0),1)))</f>
      </c>
      <c r="M76" s="59">
        <f>IF($K76="","",INDEX('2. závod'!$A:$CH,$K76+5,INDEX('Základní list'!$B:$B,MATCH($J76,'Základní list'!$A:$A,0),1)+2))</f>
      </c>
      <c r="N76" s="122">
        <f t="shared" si="14"/>
      </c>
      <c r="O76" s="122">
        <f t="shared" si="15"/>
      </c>
      <c r="P76" s="61">
        <f t="shared" si="16"/>
      </c>
      <c r="Q76" s="71">
        <f t="shared" si="17"/>
      </c>
      <c r="R76" s="72">
        <f t="shared" si="18"/>
      </c>
      <c r="S76" s="73">
        <f t="shared" si="19"/>
      </c>
      <c r="T76" s="74">
        <f t="shared" si="20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05"/>
      <c r="H77" s="60">
        <f>IF($G77="","",INDEX('1. závod'!$A:$CH,$G77+5,INDEX('Základní list'!$B:$B,MATCH($F77,'Základní list'!$A:$A,0),1)))</f>
      </c>
      <c r="I77" s="59">
        <f>IF($G77="","",INDEX('1. závod'!$A:$CH,$G77+5,INDEX('Základní list'!$B:$B,MATCH($F77,'Základní list'!$A:$A,0),1)+2))</f>
      </c>
      <c r="J77" s="108"/>
      <c r="K77" s="105"/>
      <c r="L77" s="60">
        <f>IF($K77="","",INDEX('2. závod'!$A:$CH,$K77+5,INDEX('Základní list'!$B:$B,MATCH($J77,'Základní list'!$A:$A,0),1)))</f>
      </c>
      <c r="M77" s="59">
        <f>IF($K77="","",INDEX('2. závod'!$A:$CH,$K77+5,INDEX('Základní list'!$B:$B,MATCH($J77,'Základní list'!$A:$A,0),1)+2))</f>
      </c>
      <c r="N77" s="122">
        <f t="shared" si="14"/>
      </c>
      <c r="O77" s="122">
        <f t="shared" si="15"/>
      </c>
      <c r="P77" s="61">
        <f t="shared" si="16"/>
      </c>
      <c r="Q77" s="71">
        <f t="shared" si="17"/>
      </c>
      <c r="R77" s="72">
        <f t="shared" si="18"/>
      </c>
      <c r="S77" s="73">
        <f t="shared" si="19"/>
      </c>
      <c r="T77" s="74">
        <f t="shared" si="20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05"/>
      <c r="H78" s="60">
        <f>IF($G78="","",INDEX('1. závod'!$A:$CH,$G78+5,INDEX('Základní list'!$B:$B,MATCH($F78,'Základní list'!$A:$A,0),1)))</f>
      </c>
      <c r="I78" s="59">
        <f>IF($G78="","",INDEX('1. závod'!$A:$CH,$G78+5,INDEX('Základní list'!$B:$B,MATCH($F78,'Základní list'!$A:$A,0),1)+2))</f>
      </c>
      <c r="J78" s="108"/>
      <c r="K78" s="105"/>
      <c r="L78" s="60">
        <f>IF($K78="","",INDEX('2. závod'!$A:$CH,$K78+5,INDEX('Základní list'!$B:$B,MATCH($J78,'Základní list'!$A:$A,0),1)))</f>
      </c>
      <c r="M78" s="59">
        <f>IF($K78="","",INDEX('2. závod'!$A:$CH,$K78+5,INDEX('Základní list'!$B:$B,MATCH($J78,'Základní list'!$A:$A,0),1)+2))</f>
      </c>
      <c r="N78" s="122">
        <f t="shared" si="14"/>
      </c>
      <c r="O78" s="122">
        <f t="shared" si="15"/>
      </c>
      <c r="P78" s="61">
        <f t="shared" si="16"/>
      </c>
      <c r="Q78" s="71">
        <f t="shared" si="17"/>
      </c>
      <c r="R78" s="72">
        <f t="shared" si="18"/>
      </c>
      <c r="S78" s="73">
        <f t="shared" si="19"/>
      </c>
      <c r="T78" s="74">
        <f t="shared" si="20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05"/>
      <c r="H79" s="60">
        <f>IF($G79="","",INDEX('1. závod'!$A:$CH,$G79+5,INDEX('Základní list'!$B:$B,MATCH($F79,'Základní list'!$A:$A,0),1)))</f>
      </c>
      <c r="I79" s="59">
        <f>IF($G79="","",INDEX('1. závod'!$A:$CH,$G79+5,INDEX('Základní list'!$B:$B,MATCH($F79,'Základní list'!$A:$A,0),1)+2))</f>
      </c>
      <c r="J79" s="108"/>
      <c r="K79" s="105"/>
      <c r="L79" s="60">
        <f>IF($K79="","",INDEX('2. závod'!$A:$CH,$K79+5,INDEX('Základní list'!$B:$B,MATCH($J79,'Základní list'!$A:$A,0),1)))</f>
      </c>
      <c r="M79" s="59">
        <f>IF($K79="","",INDEX('2. závod'!$A:$CH,$K79+5,INDEX('Základní list'!$B:$B,MATCH($J79,'Základní list'!$A:$A,0),1)+2))</f>
      </c>
      <c r="N79" s="122">
        <f t="shared" si="14"/>
      </c>
      <c r="O79" s="122">
        <f t="shared" si="15"/>
      </c>
      <c r="P79" s="61">
        <f t="shared" si="16"/>
      </c>
      <c r="Q79" s="71">
        <f t="shared" si="17"/>
      </c>
      <c r="R79" s="72">
        <f t="shared" si="18"/>
      </c>
      <c r="S79" s="73">
        <f t="shared" si="19"/>
      </c>
      <c r="T79" s="74">
        <f t="shared" si="20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05"/>
      <c r="H80" s="60">
        <f>IF($G80="","",INDEX('1. závod'!$A:$CH,$G80+5,INDEX('Základní list'!$B:$B,MATCH($F80,'Základní list'!$A:$A,0),1)))</f>
      </c>
      <c r="I80" s="59">
        <f>IF($G80="","",INDEX('1. závod'!$A:$CH,$G80+5,INDEX('Základní list'!$B:$B,MATCH($F80,'Základní list'!$A:$A,0),1)+2))</f>
      </c>
      <c r="J80" s="108"/>
      <c r="K80" s="105"/>
      <c r="L80" s="60">
        <f>IF($K80="","",INDEX('2. závod'!$A:$CH,$K80+5,INDEX('Základní list'!$B:$B,MATCH($J80,'Základní list'!$A:$A,0),1)))</f>
      </c>
      <c r="M80" s="59">
        <f>IF($K80="","",INDEX('2. závod'!$A:$CH,$K80+5,INDEX('Základní list'!$B:$B,MATCH($J80,'Základní list'!$A:$A,0),1)+2))</f>
      </c>
      <c r="N80" s="122">
        <f t="shared" si="14"/>
      </c>
      <c r="O80" s="122">
        <f t="shared" si="15"/>
      </c>
      <c r="P80" s="61">
        <f t="shared" si="16"/>
      </c>
      <c r="Q80" s="71">
        <f t="shared" si="17"/>
      </c>
      <c r="R80" s="72">
        <f t="shared" si="18"/>
      </c>
      <c r="S80" s="73">
        <f t="shared" si="19"/>
      </c>
      <c r="T80" s="74">
        <f t="shared" si="20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05"/>
      <c r="H81" s="60">
        <f>IF($G81="","",INDEX('1. závod'!$A:$CH,$G81+5,INDEX('Základní list'!$B:$B,MATCH($F81,'Základní list'!$A:$A,0),1)))</f>
      </c>
      <c r="I81" s="59">
        <f>IF($G81="","",INDEX('1. závod'!$A:$CH,$G81+5,INDEX('Základní list'!$B:$B,MATCH($F81,'Základní list'!$A:$A,0),1)+2))</f>
      </c>
      <c r="J81" s="108"/>
      <c r="K81" s="105"/>
      <c r="L81" s="60">
        <f>IF($K81="","",INDEX('2. závod'!$A:$CH,$K81+5,INDEX('Základní list'!$B:$B,MATCH($J81,'Základní list'!$A:$A,0),1)))</f>
      </c>
      <c r="M81" s="59">
        <f>IF($K81="","",INDEX('2. závod'!$A:$CH,$K81+5,INDEX('Základní list'!$B:$B,MATCH($J81,'Základní list'!$A:$A,0),1)+2))</f>
      </c>
      <c r="N81" s="122">
        <f t="shared" si="14"/>
      </c>
      <c r="O81" s="122">
        <f t="shared" si="15"/>
      </c>
      <c r="P81" s="61">
        <f t="shared" si="16"/>
      </c>
      <c r="Q81" s="71">
        <f t="shared" si="17"/>
      </c>
      <c r="R81" s="72">
        <f t="shared" si="18"/>
      </c>
      <c r="S81" s="73">
        <f t="shared" si="19"/>
      </c>
      <c r="T81" s="74">
        <f t="shared" si="20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05"/>
      <c r="H82" s="60">
        <f>IF($G82="","",INDEX('1. závod'!$A:$CH,$G82+5,INDEX('Základní list'!$B:$B,MATCH($F82,'Základní list'!$A:$A,0),1)))</f>
      </c>
      <c r="I82" s="59">
        <f>IF($G82="","",INDEX('1. závod'!$A:$CH,$G82+5,INDEX('Základní list'!$B:$B,MATCH($F82,'Základní list'!$A:$A,0),1)+2))</f>
      </c>
      <c r="J82" s="108"/>
      <c r="K82" s="105"/>
      <c r="L82" s="60">
        <f>IF($K82="","",INDEX('2. závod'!$A:$CH,$K82+5,INDEX('Základní list'!$B:$B,MATCH($J82,'Základní list'!$A:$A,0),1)))</f>
      </c>
      <c r="M82" s="59">
        <f>IF($K82="","",INDEX('2. závod'!$A:$CH,$K82+5,INDEX('Základní list'!$B:$B,MATCH($J82,'Základní list'!$A:$A,0),1)+2))</f>
      </c>
      <c r="N82" s="122">
        <f t="shared" si="14"/>
      </c>
      <c r="O82" s="122">
        <f t="shared" si="15"/>
      </c>
      <c r="P82" s="61">
        <f t="shared" si="16"/>
      </c>
      <c r="Q82" s="71">
        <f t="shared" si="17"/>
      </c>
      <c r="R82" s="72">
        <f t="shared" si="18"/>
      </c>
      <c r="S82" s="73">
        <f t="shared" si="19"/>
      </c>
      <c r="T82" s="74">
        <f t="shared" si="20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05"/>
      <c r="H83" s="60">
        <f>IF($G83="","",INDEX('1. závod'!$A:$CH,$G83+5,INDEX('Základní list'!$B:$B,MATCH($F83,'Základní list'!$A:$A,0),1)))</f>
      </c>
      <c r="I83" s="59">
        <f>IF($G83="","",INDEX('1. závod'!$A:$CH,$G83+5,INDEX('Základní list'!$B:$B,MATCH($F83,'Základní list'!$A:$A,0),1)+2))</f>
      </c>
      <c r="J83" s="108"/>
      <c r="K83" s="105"/>
      <c r="L83" s="60">
        <f>IF($K83="","",INDEX('2. závod'!$A:$CH,$K83+5,INDEX('Základní list'!$B:$B,MATCH($J83,'Základní list'!$A:$A,0),1)))</f>
      </c>
      <c r="M83" s="59">
        <f>IF($K83="","",INDEX('2. závod'!$A:$CH,$K83+5,INDEX('Základní list'!$B:$B,MATCH($J83,'Základní list'!$A:$A,0),1)+2))</f>
      </c>
      <c r="N83" s="122">
        <f t="shared" si="14"/>
      </c>
      <c r="O83" s="122">
        <f t="shared" si="15"/>
      </c>
      <c r="P83" s="61">
        <f t="shared" si="16"/>
      </c>
      <c r="Q83" s="71">
        <f t="shared" si="17"/>
      </c>
      <c r="R83" s="72">
        <f t="shared" si="18"/>
      </c>
      <c r="S83" s="73">
        <f t="shared" si="19"/>
      </c>
      <c r="T83" s="74">
        <f t="shared" si="20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05"/>
      <c r="H84" s="60">
        <f>IF($G84="","",INDEX('1. závod'!$A:$CH,$G84+5,INDEX('Základní list'!$B:$B,MATCH($F84,'Základní list'!$A:$A,0),1)))</f>
      </c>
      <c r="I84" s="59">
        <f>IF($G84="","",INDEX('1. závod'!$A:$CH,$G84+5,INDEX('Základní list'!$B:$B,MATCH($F84,'Základní list'!$A:$A,0),1)+2))</f>
      </c>
      <c r="J84" s="108"/>
      <c r="K84" s="105"/>
      <c r="L84" s="60">
        <f>IF($K84="","",INDEX('2. závod'!$A:$CH,$K84+5,INDEX('Základní list'!$B:$B,MATCH($J84,'Základní list'!$A:$A,0),1)))</f>
      </c>
      <c r="M84" s="59">
        <f>IF($K84="","",INDEX('2. závod'!$A:$CH,$K84+5,INDEX('Základní list'!$B:$B,MATCH($J84,'Základní list'!$A:$A,0),1)+2))</f>
      </c>
      <c r="N84" s="122">
        <f t="shared" si="14"/>
      </c>
      <c r="O84" s="122">
        <f t="shared" si="15"/>
      </c>
      <c r="P84" s="61">
        <f t="shared" si="16"/>
      </c>
      <c r="Q84" s="71">
        <f t="shared" si="17"/>
      </c>
      <c r="R84" s="72">
        <f t="shared" si="18"/>
      </c>
      <c r="S84" s="73">
        <f t="shared" si="19"/>
      </c>
      <c r="T84" s="74">
        <f t="shared" si="2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05"/>
      <c r="H85" s="60">
        <f>IF($G85="","",INDEX('1. závod'!$A:$CH,$G85+5,INDEX('Základní list'!$B:$B,MATCH($F85,'Základní list'!$A:$A,0),1)))</f>
      </c>
      <c r="I85" s="59">
        <f>IF($G85="","",INDEX('1. závod'!$A:$CH,$G85+5,INDEX('Základní list'!$B:$B,MATCH($F85,'Základní list'!$A:$A,0),1)+2))</f>
      </c>
      <c r="J85" s="108"/>
      <c r="K85" s="105"/>
      <c r="L85" s="60">
        <f>IF($K85="","",INDEX('2. závod'!$A:$CH,$K85+5,INDEX('Základní list'!$B:$B,MATCH($J85,'Základní list'!$A:$A,0),1)))</f>
      </c>
      <c r="M85" s="59">
        <f>IF($K85="","",INDEX('2. závod'!$A:$CH,$K85+5,INDEX('Základní list'!$B:$B,MATCH($J85,'Základní list'!$A:$A,0),1)+2))</f>
      </c>
      <c r="N85" s="122">
        <f t="shared" si="14"/>
      </c>
      <c r="O85" s="122">
        <f t="shared" si="15"/>
      </c>
      <c r="P85" s="61">
        <f t="shared" si="16"/>
      </c>
      <c r="Q85" s="71">
        <f t="shared" si="17"/>
      </c>
      <c r="R85" s="72">
        <f t="shared" si="18"/>
      </c>
      <c r="S85" s="73">
        <f t="shared" si="19"/>
      </c>
      <c r="T85" s="74">
        <f t="shared" si="2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05"/>
      <c r="H86" s="60">
        <f>IF($G86="","",INDEX('1. závod'!$A:$CH,$G86+5,INDEX('Základní list'!$B:$B,MATCH($F86,'Základní list'!$A:$A,0),1)))</f>
      </c>
      <c r="I86" s="59">
        <f>IF($G86="","",INDEX('1. závod'!$A:$CH,$G86+5,INDEX('Základní list'!$B:$B,MATCH($F86,'Základní list'!$A:$A,0),1)+2))</f>
      </c>
      <c r="J86" s="108"/>
      <c r="K86" s="105"/>
      <c r="L86" s="60">
        <f>IF($K86="","",INDEX('2. závod'!$A:$CH,$K86+5,INDEX('Základní list'!$B:$B,MATCH($J86,'Základní list'!$A:$A,0),1)))</f>
      </c>
      <c r="M86" s="59">
        <f>IF($K86="","",INDEX('2. závod'!$A:$CH,$K86+5,INDEX('Základní list'!$B:$B,MATCH($J86,'Základní list'!$A:$A,0),1)+2))</f>
      </c>
      <c r="N86" s="122">
        <f t="shared" si="14"/>
      </c>
      <c r="O86" s="122">
        <f t="shared" si="15"/>
      </c>
      <c r="P86" s="61">
        <f t="shared" si="16"/>
      </c>
      <c r="Q86" s="71">
        <f t="shared" si="17"/>
      </c>
      <c r="R86" s="72">
        <f t="shared" si="18"/>
      </c>
      <c r="S86" s="73">
        <f t="shared" si="19"/>
      </c>
      <c r="T86" s="74">
        <f t="shared" si="2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05"/>
      <c r="H87" s="60">
        <f>IF($G87="","",INDEX('1. závod'!$A:$CH,$G87+5,INDEX('Základní list'!$B:$B,MATCH($F87,'Základní list'!$A:$A,0),1)))</f>
      </c>
      <c r="I87" s="59">
        <f>IF($G87="","",INDEX('1. závod'!$A:$CH,$G87+5,INDEX('Základní list'!$B:$B,MATCH($F87,'Základní list'!$A:$A,0),1)+2))</f>
      </c>
      <c r="J87" s="108"/>
      <c r="K87" s="105"/>
      <c r="L87" s="60">
        <f>IF($K87="","",INDEX('2. závod'!$A:$CH,$K87+5,INDEX('Základní list'!$B:$B,MATCH($J87,'Základní list'!$A:$A,0),1)))</f>
      </c>
      <c r="M87" s="59">
        <f>IF($K87="","",INDEX('2. závod'!$A:$CH,$K87+5,INDEX('Základní list'!$B:$B,MATCH($J87,'Základní list'!$A:$A,0),1)+2))</f>
      </c>
      <c r="N87" s="122">
        <f t="shared" si="14"/>
      </c>
      <c r="O87" s="122">
        <f t="shared" si="15"/>
      </c>
      <c r="P87" s="61">
        <f t="shared" si="16"/>
      </c>
      <c r="Q87" s="71">
        <f t="shared" si="17"/>
      </c>
      <c r="R87" s="72">
        <f t="shared" si="18"/>
      </c>
      <c r="S87" s="73">
        <f t="shared" si="19"/>
      </c>
      <c r="T87" s="74">
        <f t="shared" si="2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05"/>
      <c r="H88" s="60">
        <f>IF($G88="","",INDEX('1. závod'!$A:$CH,$G88+5,INDEX('Základní list'!$B:$B,MATCH($F88,'Základní list'!$A:$A,0),1)))</f>
      </c>
      <c r="I88" s="59">
        <f>IF($G88="","",INDEX('1. závod'!$A:$CH,$G88+5,INDEX('Základní list'!$B:$B,MATCH($F88,'Základní list'!$A:$A,0),1)+2))</f>
      </c>
      <c r="J88" s="108"/>
      <c r="K88" s="105"/>
      <c r="L88" s="60">
        <f>IF($K88="","",INDEX('2. závod'!$A:$CH,$K88+5,INDEX('Základní list'!$B:$B,MATCH($J88,'Základní list'!$A:$A,0),1)))</f>
      </c>
      <c r="M88" s="59">
        <f>IF($K88="","",INDEX('2. závod'!$A:$CH,$K88+5,INDEX('Základní list'!$B:$B,MATCH($J88,'Základní list'!$A:$A,0),1)+2))</f>
      </c>
      <c r="N88" s="122">
        <f t="shared" si="14"/>
      </c>
      <c r="O88" s="122">
        <f t="shared" si="15"/>
      </c>
      <c r="P88" s="61">
        <f t="shared" si="16"/>
      </c>
      <c r="Q88" s="71">
        <f t="shared" si="17"/>
      </c>
      <c r="R88" s="72">
        <f t="shared" si="18"/>
      </c>
      <c r="S88" s="73">
        <f t="shared" si="19"/>
      </c>
      <c r="T88" s="74">
        <f t="shared" si="2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05"/>
      <c r="H89" s="60">
        <f>IF($G89="","",INDEX('1. závod'!$A:$CH,$G89+5,INDEX('Základní list'!$B:$B,MATCH($F89,'Základní list'!$A:$A,0),1)))</f>
      </c>
      <c r="I89" s="59">
        <f>IF($G89="","",INDEX('1. závod'!$A:$CH,$G89+5,INDEX('Základní list'!$B:$B,MATCH($F89,'Základní list'!$A:$A,0),1)+2))</f>
      </c>
      <c r="J89" s="108"/>
      <c r="K89" s="105"/>
      <c r="L89" s="60">
        <f>IF($K89="","",INDEX('2. závod'!$A:$CH,$K89+5,INDEX('Základní list'!$B:$B,MATCH($J89,'Základní list'!$A:$A,0),1)))</f>
      </c>
      <c r="M89" s="59">
        <f>IF($K89="","",INDEX('2. závod'!$A:$CH,$K89+5,INDEX('Základní list'!$B:$B,MATCH($J89,'Základní list'!$A:$A,0),1)+2))</f>
      </c>
      <c r="N89" s="122">
        <f t="shared" si="14"/>
      </c>
      <c r="O89" s="122">
        <f t="shared" si="15"/>
      </c>
      <c r="P89" s="61">
        <f t="shared" si="16"/>
      </c>
      <c r="Q89" s="71">
        <f t="shared" si="17"/>
      </c>
      <c r="R89" s="72">
        <f t="shared" si="18"/>
      </c>
      <c r="S89" s="73">
        <f t="shared" si="19"/>
      </c>
      <c r="T89" s="74">
        <f t="shared" si="2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05"/>
      <c r="H90" s="60">
        <f>IF($G90="","",INDEX('1. závod'!$A:$CH,$G90+5,INDEX('Základní list'!$B:$B,MATCH($F90,'Základní list'!$A:$A,0),1)))</f>
      </c>
      <c r="I90" s="59">
        <f>IF($G90="","",INDEX('1. závod'!$A:$CH,$G90+5,INDEX('Základní list'!$B:$B,MATCH($F90,'Základní list'!$A:$A,0),1)+2))</f>
      </c>
      <c r="J90" s="108"/>
      <c r="K90" s="105"/>
      <c r="L90" s="60">
        <f>IF($K90="","",INDEX('2. závod'!$A:$CH,$K90+5,INDEX('Základní list'!$B:$B,MATCH($J90,'Základní list'!$A:$A,0),1)))</f>
      </c>
      <c r="M90" s="59">
        <f>IF($K90="","",INDEX('2. závod'!$A:$CH,$K90+5,INDEX('Základní list'!$B:$B,MATCH($J90,'Základní list'!$A:$A,0),1)+2))</f>
      </c>
      <c r="N90" s="122">
        <f t="shared" si="14"/>
      </c>
      <c r="O90" s="122">
        <f t="shared" si="15"/>
      </c>
      <c r="P90" s="61">
        <f t="shared" si="16"/>
      </c>
      <c r="Q90" s="71">
        <f t="shared" si="17"/>
      </c>
      <c r="R90" s="72">
        <f t="shared" si="18"/>
      </c>
      <c r="S90" s="73">
        <f t="shared" si="19"/>
      </c>
      <c r="T90" s="74">
        <f t="shared" si="2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05"/>
      <c r="H91" s="60">
        <f>IF($G91="","",INDEX('1. závod'!$A:$CH,$G91+5,INDEX('Základní list'!$B:$B,MATCH($F91,'Základní list'!$A:$A,0),1)))</f>
      </c>
      <c r="I91" s="59">
        <f>IF($G91="","",INDEX('1. závod'!$A:$CH,$G91+5,INDEX('Základní list'!$B:$B,MATCH($F91,'Základní list'!$A:$A,0),1)+2))</f>
      </c>
      <c r="J91" s="108"/>
      <c r="K91" s="105"/>
      <c r="L91" s="60">
        <f>IF($K91="","",INDEX('2. závod'!$A:$CH,$K91+5,INDEX('Základní list'!$B:$B,MATCH($J91,'Základní list'!$A:$A,0),1)))</f>
      </c>
      <c r="M91" s="59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2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05"/>
      <c r="H92" s="60">
        <f>IF($G92="","",INDEX('1. závod'!$A:$CH,$G92+5,INDEX('Základní list'!$B:$B,MATCH($F92,'Základní list'!$A:$A,0),1)))</f>
      </c>
      <c r="I92" s="59">
        <f>IF($G92="","",INDEX('1. závod'!$A:$CH,$G92+5,INDEX('Základní list'!$B:$B,MATCH($F92,'Základní list'!$A:$A,0),1)+2))</f>
      </c>
      <c r="J92" s="108"/>
      <c r="K92" s="105"/>
      <c r="L92" s="60">
        <f>IF($K92="","",INDEX('2. závod'!$A:$CH,$K92+5,INDEX('Základní list'!$B:$B,MATCH($J92,'Základní list'!$A:$A,0),1)))</f>
      </c>
      <c r="M92" s="59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2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05"/>
      <c r="H93" s="60">
        <f>IF($G93="","",INDEX('1. závod'!$A:$CH,$G93+5,INDEX('Základní list'!$B:$B,MATCH($F93,'Základní list'!$A:$A,0),1)))</f>
      </c>
      <c r="I93" s="59">
        <f>IF($G93="","",INDEX('1. závod'!$A:$CH,$G93+5,INDEX('Základní list'!$B:$B,MATCH($F93,'Základní list'!$A:$A,0),1)+2))</f>
      </c>
      <c r="J93" s="108"/>
      <c r="K93" s="105"/>
      <c r="L93" s="60">
        <f>IF($K93="","",INDEX('2. závod'!$A:$CH,$K93+5,INDEX('Základní list'!$B:$B,MATCH($J93,'Základní list'!$A:$A,0),1)))</f>
      </c>
      <c r="M93" s="59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2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05"/>
      <c r="H94" s="60">
        <f>IF($G94="","",INDEX('1. závod'!$A:$CH,$G94+5,INDEX('Základní list'!$B:$B,MATCH($F94,'Základní list'!$A:$A,0),1)))</f>
      </c>
      <c r="I94" s="59">
        <f>IF($G94="","",INDEX('1. závod'!$A:$CH,$G94+5,INDEX('Základní list'!$B:$B,MATCH($F94,'Základní list'!$A:$A,0),1)+2))</f>
      </c>
      <c r="J94" s="108"/>
      <c r="K94" s="105"/>
      <c r="L94" s="60">
        <f>IF($K94="","",INDEX('2. závod'!$A:$CH,$K94+5,INDEX('Základní list'!$B:$B,MATCH($J94,'Základní list'!$A:$A,0),1)))</f>
      </c>
      <c r="M94" s="59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2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05"/>
      <c r="H95" s="60">
        <f>IF($G95="","",INDEX('1. závod'!$A:$CH,$G95+5,INDEX('Základní list'!$B:$B,MATCH($F95,'Základní list'!$A:$A,0),1)))</f>
      </c>
      <c r="I95" s="59">
        <f>IF($G95="","",INDEX('1. závod'!$A:$CH,$G95+5,INDEX('Základní list'!$B:$B,MATCH($F95,'Základní list'!$A:$A,0),1)+2))</f>
      </c>
      <c r="J95" s="108"/>
      <c r="K95" s="105"/>
      <c r="L95" s="60">
        <f>IF($K95="","",INDEX('2. závod'!$A:$CH,$K95+5,INDEX('Základní list'!$B:$B,MATCH($J95,'Základní list'!$A:$A,0),1)))</f>
      </c>
      <c r="M95" s="59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2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05"/>
      <c r="H96" s="60">
        <f>IF($G96="","",INDEX('1. závod'!$A:$CH,$G96+5,INDEX('Základní list'!$B:$B,MATCH($F96,'Základní list'!$A:$A,0),1)))</f>
      </c>
      <c r="I96" s="59">
        <f>IF($G96="","",INDEX('1. závod'!$A:$CH,$G96+5,INDEX('Základní list'!$B:$B,MATCH($F96,'Základní list'!$A:$A,0),1)+2))</f>
      </c>
      <c r="J96" s="108"/>
      <c r="K96" s="105"/>
      <c r="L96" s="60">
        <f>IF($K96="","",INDEX('2. závod'!$A:$CH,$K96+5,INDEX('Základní list'!$B:$B,MATCH($J96,'Základní list'!$A:$A,0),1)))</f>
      </c>
      <c r="M96" s="59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2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05"/>
      <c r="H97" s="60">
        <f>IF($G97="","",INDEX('1. závod'!$A:$CH,$G97+5,INDEX('Základní list'!$B:$B,MATCH($F97,'Základní list'!$A:$A,0),1)))</f>
      </c>
      <c r="I97" s="59">
        <f>IF($G97="","",INDEX('1. závod'!$A:$CH,$G97+5,INDEX('Základní list'!$B:$B,MATCH($F97,'Základní list'!$A:$A,0),1)+2))</f>
      </c>
      <c r="J97" s="108"/>
      <c r="K97" s="105"/>
      <c r="L97" s="60">
        <f>IF($K97="","",INDEX('2. závod'!$A:$CH,$K97+5,INDEX('Základní list'!$B:$B,MATCH($J97,'Základní list'!$A:$A,0),1)))</f>
      </c>
      <c r="M97" s="59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2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05"/>
      <c r="H98" s="60">
        <f>IF($G98="","",INDEX('1. závod'!$A:$CH,$G98+5,INDEX('Základní list'!$B:$B,MATCH($F98,'Základní list'!$A:$A,0),1)))</f>
      </c>
      <c r="I98" s="59">
        <f>IF($G98="","",INDEX('1. závod'!$A:$CH,$G98+5,INDEX('Základní list'!$B:$B,MATCH($F98,'Základní list'!$A:$A,0),1)+2))</f>
      </c>
      <c r="J98" s="108"/>
      <c r="K98" s="105"/>
      <c r="L98" s="60">
        <f>IF($K98="","",INDEX('2. závod'!$A:$CH,$K98+5,INDEX('Základní list'!$B:$B,MATCH($J98,'Základní list'!$A:$A,0),1)))</f>
      </c>
      <c r="M98" s="59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2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05"/>
      <c r="H99" s="60">
        <f>IF($G99="","",INDEX('1. závod'!$A:$CH,$G99+5,INDEX('Základní list'!$B:$B,MATCH($F99,'Základní list'!$A:$A,0),1)))</f>
      </c>
      <c r="I99" s="59">
        <f>IF($G99="","",INDEX('1. závod'!$A:$CH,$G99+5,INDEX('Základní list'!$B:$B,MATCH($F99,'Základní list'!$A:$A,0),1)+2))</f>
      </c>
      <c r="J99" s="108"/>
      <c r="K99" s="105"/>
      <c r="L99" s="60">
        <f>IF($K99="","",INDEX('2. závod'!$A:$CH,$K99+5,INDEX('Základní list'!$B:$B,MATCH($J99,'Základní list'!$A:$A,0),1)))</f>
      </c>
      <c r="M99" s="59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05"/>
      <c r="H100" s="60">
        <f>IF($G100="","",INDEX('1. závod'!$A:$CH,$G100+5,INDEX('Základní list'!$B:$B,MATCH($F100,'Základní list'!$A:$A,0),1)))</f>
      </c>
      <c r="I100" s="59">
        <f>IF($G100="","",INDEX('1. závod'!$A:$CH,$G100+5,INDEX('Základní list'!$B:$B,MATCH($F100,'Základní list'!$A:$A,0),1)+2))</f>
      </c>
      <c r="J100" s="108"/>
      <c r="K100" s="105"/>
      <c r="L100" s="60">
        <f>IF($K100="","",INDEX('2. závod'!$A:$CH,$K100+5,INDEX('Základní list'!$B:$B,MATCH($J100,'Základní list'!$A:$A,0),1)))</f>
      </c>
      <c r="M100" s="59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05"/>
      <c r="H101" s="60">
        <f>IF($G101="","",INDEX('1. závod'!$A:$CH,$G101+5,INDEX('Základní list'!$B:$B,MATCH($F101,'Základní list'!$A:$A,0),1)))</f>
      </c>
      <c r="I101" s="59">
        <f>IF($G101="","",INDEX('1. závod'!$A:$CH,$G101+5,INDEX('Základní list'!$B:$B,MATCH($F101,'Základní list'!$A:$A,0),1)+2))</f>
      </c>
      <c r="J101" s="108"/>
      <c r="K101" s="105"/>
      <c r="L101" s="60">
        <f>IF($K101="","",INDEX('2. závod'!$A:$CH,$K101+5,INDEX('Základní list'!$B:$B,MATCH($J101,'Základní list'!$A:$A,0),1)))</f>
      </c>
      <c r="M101" s="59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05"/>
      <c r="H102" s="60">
        <f>IF($G102="","",INDEX('1. závod'!$A:$CH,$G102+5,INDEX('Základní list'!$B:$B,MATCH($F102,'Základní list'!$A:$A,0),1)))</f>
      </c>
      <c r="I102" s="59">
        <f>IF($G102="","",INDEX('1. závod'!$A:$CH,$G102+5,INDEX('Základní list'!$B:$B,MATCH($F102,'Základní list'!$A:$A,0),1)+2))</f>
      </c>
      <c r="J102" s="108"/>
      <c r="K102" s="105"/>
      <c r="L102" s="60">
        <f>IF($K102="","",INDEX('2. závod'!$A:$CH,$K102+5,INDEX('Základní list'!$B:$B,MATCH($J102,'Základní list'!$A:$A,0),1)))</f>
      </c>
      <c r="M102" s="59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05"/>
      <c r="H103" s="60">
        <f>IF($G103="","",INDEX('1. závod'!$A:$CH,$G103+5,INDEX('Základní list'!$B:$B,MATCH($F103,'Základní list'!$A:$A,0),1)))</f>
      </c>
      <c r="I103" s="59">
        <f>IF($G103="","",INDEX('1. závod'!$A:$CH,$G103+5,INDEX('Základní list'!$B:$B,MATCH($F103,'Základní list'!$A:$A,0),1)+2))</f>
      </c>
      <c r="J103" s="108"/>
      <c r="K103" s="105"/>
      <c r="L103" s="60">
        <f>IF($K103="","",INDEX('2. závod'!$A:$CH,$K103+5,INDEX('Základní list'!$B:$B,MATCH($J103,'Základní list'!$A:$A,0),1)))</f>
      </c>
      <c r="M103" s="59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05"/>
      <c r="H104" s="60">
        <f>IF($G104="","",INDEX('1. závod'!$A:$CH,$G104+5,INDEX('Základní list'!$B:$B,MATCH($F104,'Základní list'!$A:$A,0),1)))</f>
      </c>
      <c r="I104" s="59">
        <f>IF($G104="","",INDEX('1. závod'!$A:$CH,$G104+5,INDEX('Základní list'!$B:$B,MATCH($F104,'Základní list'!$A:$A,0),1)+2))</f>
      </c>
      <c r="J104" s="108"/>
      <c r="K104" s="105"/>
      <c r="L104" s="60">
        <f>IF($K104="","",INDEX('2. závod'!$A:$CH,$K104+5,INDEX('Základní list'!$B:$B,MATCH($J104,'Základní list'!$A:$A,0),1)))</f>
      </c>
      <c r="M104" s="59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05"/>
      <c r="H105" s="60">
        <f>IF($G105="","",INDEX('1. závod'!$A:$CH,$G105+5,INDEX('Základní list'!$B:$B,MATCH($F105,'Základní list'!$A:$A,0),1)))</f>
      </c>
      <c r="I105" s="59">
        <f>IF($G105="","",INDEX('1. závod'!$A:$CH,$G105+5,INDEX('Základní list'!$B:$B,MATCH($F105,'Základní list'!$A:$A,0),1)+2))</f>
      </c>
      <c r="J105" s="108"/>
      <c r="K105" s="105"/>
      <c r="L105" s="60">
        <f>IF($K105="","",INDEX('2. závod'!$A:$CH,$K105+5,INDEX('Základní list'!$B:$B,MATCH($J105,'Základní list'!$A:$A,0),1)))</f>
      </c>
      <c r="M105" s="59">
        <f>IF($K105="","",INDEX('2. závod'!$A:$CH,$K105+5,INDEX('Základní list'!$B:$B,MATCH($J105,'Základní list'!$A:$A,0),1)+2))</f>
      </c>
      <c r="N105" s="122">
        <f aca="true" t="shared" si="21" ref="N105:N123">CONCATENATE(F105,G105)</f>
      </c>
      <c r="O105" s="122">
        <f aca="true" t="shared" si="22" ref="O105:O123">CONCATENATE(J105,K105)</f>
      </c>
      <c r="P105" s="61">
        <f aca="true" t="shared" si="23" ref="P105:P123">IF(ISBLANK(E105),"",E105)</f>
      </c>
      <c r="Q105" s="71">
        <f aca="true" t="shared" si="24" ref="Q105:Q123">IF(ISBLANK($C105),"",COUNT(I105,M105))</f>
      </c>
      <c r="R105" s="72">
        <f aca="true" t="shared" si="25" ref="R105:R123">IF(ISBLANK($C105),"",SUM(H105,L105))</f>
      </c>
      <c r="S105" s="73">
        <f aca="true" t="shared" si="26" ref="S105:S123">IF(ISBLANK($C105),"",SUM(I105,M105))</f>
      </c>
      <c r="T105" s="74">
        <f t="shared" si="2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1"/>
      </c>
      <c r="O106" s="122">
        <f t="shared" si="22"/>
      </c>
      <c r="P106" s="61">
        <f t="shared" si="23"/>
      </c>
      <c r="Q106" s="71">
        <f t="shared" si="24"/>
      </c>
      <c r="R106" s="72">
        <f t="shared" si="25"/>
      </c>
      <c r="S106" s="73">
        <f t="shared" si="26"/>
      </c>
      <c r="T106" s="74">
        <f>IF(ISBLANK($C106),"",IF(ISTEXT(#REF!),1,#REF!+1))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1"/>
      </c>
      <c r="O107" s="122">
        <f t="shared" si="22"/>
      </c>
      <c r="P107" s="61">
        <f t="shared" si="23"/>
      </c>
      <c r="Q107" s="71">
        <f t="shared" si="24"/>
      </c>
      <c r="R107" s="72">
        <f t="shared" si="25"/>
      </c>
      <c r="S107" s="73">
        <f t="shared" si="26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1"/>
      </c>
      <c r="O108" s="122">
        <f t="shared" si="22"/>
      </c>
      <c r="P108" s="61">
        <f t="shared" si="23"/>
      </c>
      <c r="Q108" s="71">
        <f t="shared" si="24"/>
      </c>
      <c r="R108" s="72">
        <f t="shared" si="25"/>
      </c>
      <c r="S108" s="73">
        <f t="shared" si="26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1"/>
      </c>
      <c r="O109" s="122">
        <f t="shared" si="22"/>
      </c>
      <c r="P109" s="61">
        <f t="shared" si="23"/>
      </c>
      <c r="Q109" s="71">
        <f t="shared" si="24"/>
      </c>
      <c r="R109" s="72">
        <f t="shared" si="25"/>
      </c>
      <c r="S109" s="73">
        <f t="shared" si="26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1"/>
      </c>
      <c r="O110" s="122">
        <f t="shared" si="22"/>
      </c>
      <c r="P110" s="61">
        <f t="shared" si="23"/>
      </c>
      <c r="Q110" s="71">
        <f t="shared" si="24"/>
      </c>
      <c r="R110" s="72">
        <f t="shared" si="25"/>
      </c>
      <c r="S110" s="73">
        <f t="shared" si="26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1"/>
      </c>
      <c r="O111" s="122">
        <f t="shared" si="22"/>
      </c>
      <c r="P111" s="61">
        <f t="shared" si="23"/>
      </c>
      <c r="Q111" s="71">
        <f t="shared" si="24"/>
      </c>
      <c r="R111" s="72">
        <f t="shared" si="25"/>
      </c>
      <c r="S111" s="73">
        <f t="shared" si="26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1"/>
      </c>
      <c r="O112" s="122">
        <f t="shared" si="22"/>
      </c>
      <c r="P112" s="61">
        <f t="shared" si="23"/>
      </c>
      <c r="Q112" s="71">
        <f t="shared" si="24"/>
      </c>
      <c r="R112" s="72">
        <f t="shared" si="25"/>
      </c>
      <c r="S112" s="73">
        <f t="shared" si="26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1"/>
      </c>
      <c r="O113" s="122">
        <f t="shared" si="22"/>
      </c>
      <c r="P113" s="61">
        <f t="shared" si="23"/>
      </c>
      <c r="Q113" s="71">
        <f t="shared" si="24"/>
      </c>
      <c r="R113" s="72">
        <f t="shared" si="25"/>
      </c>
      <c r="S113" s="73">
        <f t="shared" si="26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05"/>
      <c r="H114" s="60">
        <f>IF($G114="","",INDEX('1. závod'!$A:$CH,$G114+5,INDEX('Základní list'!$B:$B,MATCH($F114,'Základní list'!$A:$A,0),1)))</f>
      </c>
      <c r="I114" s="59">
        <f>IF($G114="","",INDEX('1. závod'!$A:$CH,$G114+5,INDEX('Základní list'!$B:$B,MATCH($F114,'Základní list'!$A:$A,0),1)+2))</f>
      </c>
      <c r="J114" s="108"/>
      <c r="K114" s="105"/>
      <c r="L114" s="60">
        <f>IF($K114="","",INDEX('2. závod'!$A:$CH,$K114+5,INDEX('Základní list'!$B:$B,MATCH($J114,'Základní list'!$A:$A,0),1)))</f>
      </c>
      <c r="M114" s="59">
        <f>IF($K114="","",INDEX('2. závod'!$A:$CH,$K114+5,INDEX('Základní list'!$B:$B,MATCH($J114,'Základní list'!$A:$A,0),1)+2))</f>
      </c>
      <c r="N114" s="122">
        <f t="shared" si="21"/>
      </c>
      <c r="O114" s="122">
        <f t="shared" si="22"/>
      </c>
      <c r="P114" s="61">
        <f t="shared" si="23"/>
      </c>
      <c r="Q114" s="71">
        <f t="shared" si="24"/>
      </c>
      <c r="R114" s="72">
        <f t="shared" si="25"/>
      </c>
      <c r="S114" s="73">
        <f t="shared" si="26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05"/>
      <c r="H115" s="60">
        <f>IF($G115="","",INDEX('1. závod'!$A:$CH,$G115+5,INDEX('Základní list'!$B:$B,MATCH($F115,'Základní list'!$A:$A,0),1)))</f>
      </c>
      <c r="I115" s="59">
        <f>IF($G115="","",INDEX('1. závod'!$A:$CH,$G115+5,INDEX('Základní list'!$B:$B,MATCH($F115,'Základní list'!$A:$A,0),1)+2))</f>
      </c>
      <c r="J115" s="108"/>
      <c r="K115" s="105"/>
      <c r="L115" s="60">
        <f>IF($K115="","",INDEX('2. závod'!$A:$CH,$K115+5,INDEX('Základní list'!$B:$B,MATCH($J115,'Základní list'!$A:$A,0),1)))</f>
      </c>
      <c r="M115" s="59">
        <f>IF($K115="","",INDEX('2. závod'!$A:$CH,$K115+5,INDEX('Základní list'!$B:$B,MATCH($J115,'Základní list'!$A:$A,0),1)+2))</f>
      </c>
      <c r="N115" s="122">
        <f t="shared" si="21"/>
      </c>
      <c r="O115" s="122">
        <f t="shared" si="22"/>
      </c>
      <c r="P115" s="61">
        <f t="shared" si="23"/>
      </c>
      <c r="Q115" s="71">
        <f t="shared" si="24"/>
      </c>
      <c r="R115" s="72">
        <f t="shared" si="25"/>
      </c>
      <c r="S115" s="73">
        <f t="shared" si="26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05"/>
      <c r="H116" s="60">
        <f>IF($G116="","",INDEX('1. závod'!$A:$CH,$G116+5,INDEX('Základní list'!$B:$B,MATCH($F116,'Základní list'!$A:$A,0),1)))</f>
      </c>
      <c r="I116" s="59">
        <f>IF($G116="","",INDEX('1. závod'!$A:$CH,$G116+5,INDEX('Základní list'!$B:$B,MATCH($F116,'Základní list'!$A:$A,0),1)+2))</f>
      </c>
      <c r="J116" s="108"/>
      <c r="K116" s="105"/>
      <c r="L116" s="60">
        <f>IF($K116="","",INDEX('2. závod'!$A:$CH,$K116+5,INDEX('Základní list'!$B:$B,MATCH($J116,'Základní list'!$A:$A,0),1)))</f>
      </c>
      <c r="M116" s="59">
        <f>IF($K116="","",INDEX('2. závod'!$A:$CH,$K116+5,INDEX('Základní list'!$B:$B,MATCH($J116,'Základní list'!$A:$A,0),1)+2))</f>
      </c>
      <c r="N116" s="122">
        <f t="shared" si="21"/>
      </c>
      <c r="O116" s="122">
        <f t="shared" si="22"/>
      </c>
      <c r="P116" s="61">
        <f t="shared" si="23"/>
      </c>
      <c r="Q116" s="71">
        <f t="shared" si="24"/>
      </c>
      <c r="R116" s="72">
        <f t="shared" si="25"/>
      </c>
      <c r="S116" s="73">
        <f t="shared" si="26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05"/>
      <c r="H117" s="60">
        <f>IF($G117="","",INDEX('1. závod'!$A:$CH,$G117+5,INDEX('Základní list'!$B:$B,MATCH($F117,'Základní list'!$A:$A,0),1)))</f>
      </c>
      <c r="I117" s="59">
        <f>IF($G117="","",INDEX('1. závod'!$A:$CH,$G117+5,INDEX('Základní list'!$B:$B,MATCH($F117,'Základní list'!$A:$A,0),1)+2))</f>
      </c>
      <c r="J117" s="108"/>
      <c r="K117" s="105"/>
      <c r="L117" s="60">
        <f>IF($K117="","",INDEX('2. závod'!$A:$CH,$K117+5,INDEX('Základní list'!$B:$B,MATCH($J117,'Základní list'!$A:$A,0),1)))</f>
      </c>
      <c r="M117" s="59">
        <f>IF($K117="","",INDEX('2. závod'!$A:$CH,$K117+5,INDEX('Základní list'!$B:$B,MATCH($J117,'Základní list'!$A:$A,0),1)+2))</f>
      </c>
      <c r="N117" s="122">
        <f t="shared" si="21"/>
      </c>
      <c r="O117" s="122">
        <f t="shared" si="22"/>
      </c>
      <c r="P117" s="61">
        <f t="shared" si="23"/>
      </c>
      <c r="Q117" s="71">
        <f t="shared" si="24"/>
      </c>
      <c r="R117" s="72">
        <f t="shared" si="25"/>
      </c>
      <c r="S117" s="73">
        <f t="shared" si="26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05"/>
      <c r="H118" s="60">
        <f>IF($G118="","",INDEX('1. závod'!$A:$CH,$G118+5,INDEX('Základní list'!$B:$B,MATCH($F118,'Základní list'!$A:$A,0),1)))</f>
      </c>
      <c r="I118" s="59">
        <f>IF($G118="","",INDEX('1. závod'!$A:$CH,$G118+5,INDEX('Základní list'!$B:$B,MATCH($F118,'Základní list'!$A:$A,0),1)+2))</f>
      </c>
      <c r="J118" s="108"/>
      <c r="K118" s="105"/>
      <c r="L118" s="60">
        <f>IF($K118="","",INDEX('2. závod'!$A:$CH,$K118+5,INDEX('Základní list'!$B:$B,MATCH($J118,'Základní list'!$A:$A,0),1)))</f>
      </c>
      <c r="M118" s="59">
        <f>IF($K118="","",INDEX('2. závod'!$A:$CH,$K118+5,INDEX('Základní list'!$B:$B,MATCH($J118,'Základní list'!$A:$A,0),1)+2))</f>
      </c>
      <c r="N118" s="122">
        <f t="shared" si="21"/>
      </c>
      <c r="O118" s="122">
        <f t="shared" si="22"/>
      </c>
      <c r="P118" s="61">
        <f t="shared" si="23"/>
      </c>
      <c r="Q118" s="71">
        <f t="shared" si="24"/>
      </c>
      <c r="R118" s="72">
        <f t="shared" si="25"/>
      </c>
      <c r="S118" s="73">
        <f t="shared" si="26"/>
      </c>
      <c r="T118" s="74">
        <f aca="true" t="shared" si="28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1"/>
      </c>
      <c r="O119" s="122">
        <f t="shared" si="22"/>
      </c>
      <c r="P119" s="61">
        <f t="shared" si="23"/>
      </c>
      <c r="Q119" s="71">
        <f t="shared" si="24"/>
      </c>
      <c r="R119" s="72">
        <f t="shared" si="25"/>
      </c>
      <c r="S119" s="73">
        <f t="shared" si="26"/>
      </c>
      <c r="T119" s="74">
        <f t="shared" si="28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1"/>
      </c>
      <c r="O120" s="122">
        <f t="shared" si="22"/>
      </c>
      <c r="P120" s="61">
        <f t="shared" si="23"/>
      </c>
      <c r="Q120" s="71">
        <f t="shared" si="24"/>
      </c>
      <c r="R120" s="72">
        <f t="shared" si="25"/>
      </c>
      <c r="S120" s="73">
        <f t="shared" si="26"/>
      </c>
      <c r="T120" s="74">
        <f t="shared" si="28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05"/>
      <c r="H121" s="60">
        <f>IF($G121="","",INDEX('1. závod'!$A:$CH,$G121+5,INDEX('Základní list'!$B:$B,MATCH($F121,'Základní list'!$A:$A,0),1)))</f>
      </c>
      <c r="I121" s="59">
        <f>IF($G121="","",INDEX('1. závod'!$A:$CH,$G121+5,INDEX('Základní list'!$B:$B,MATCH($F121,'Základní list'!$A:$A,0),1)+2))</f>
      </c>
      <c r="J121" s="108"/>
      <c r="K121" s="105"/>
      <c r="L121" s="60">
        <f>IF($K121="","",INDEX('2. závod'!$A:$CH,$K121+5,INDEX('Základní list'!$B:$B,MATCH($J121,'Základní list'!$A:$A,0),1)))</f>
      </c>
      <c r="M121" s="59">
        <f>IF($K121="","",INDEX('2. závod'!$A:$CH,$K121+5,INDEX('Základní list'!$B:$B,MATCH($J121,'Základní list'!$A:$A,0),1)+2))</f>
      </c>
      <c r="N121" s="122">
        <f t="shared" si="21"/>
      </c>
      <c r="O121" s="122">
        <f t="shared" si="22"/>
      </c>
      <c r="P121" s="61">
        <f t="shared" si="23"/>
      </c>
      <c r="Q121" s="71">
        <f t="shared" si="24"/>
      </c>
      <c r="R121" s="72">
        <f t="shared" si="25"/>
      </c>
      <c r="S121" s="73">
        <f t="shared" si="26"/>
      </c>
      <c r="T121" s="74">
        <f t="shared" si="28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1"/>
      </c>
      <c r="O122" s="122">
        <f t="shared" si="22"/>
      </c>
      <c r="P122" s="61">
        <f t="shared" si="23"/>
      </c>
      <c r="Q122" s="71">
        <f t="shared" si="24"/>
      </c>
      <c r="R122" s="72">
        <f t="shared" si="25"/>
      </c>
      <c r="S122" s="73">
        <f t="shared" si="26"/>
      </c>
      <c r="T122" s="74">
        <f t="shared" si="28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1"/>
      </c>
      <c r="O123" s="122">
        <f t="shared" si="22"/>
      </c>
      <c r="P123" s="61">
        <f t="shared" si="23"/>
      </c>
      <c r="Q123" s="71">
        <f t="shared" si="24"/>
      </c>
      <c r="R123" s="72">
        <f t="shared" si="25"/>
      </c>
      <c r="S123" s="73">
        <f t="shared" si="26"/>
      </c>
      <c r="T123" s="74">
        <f t="shared" si="28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01" t="s">
        <v>10</v>
      </c>
      <c r="B130" s="201"/>
      <c r="C130" s="201"/>
      <c r="D130" s="201"/>
      <c r="E130" s="201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3:E3"/>
    <mergeCell ref="Q6:T6"/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04" t="s">
        <v>113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s="131" customFormat="1" ht="15">
      <c r="A2" s="205" t="str">
        <f>CONCATENATE('Základní list'!$E$3)</f>
        <v>Nebodovaný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ht="7.5" customHeight="1" thickBot="1"/>
    <row r="4" spans="1:16" ht="12.75">
      <c r="A4" s="206" t="s">
        <v>42</v>
      </c>
      <c r="B4" s="208" t="s">
        <v>114</v>
      </c>
      <c r="C4" s="210" t="s">
        <v>24</v>
      </c>
      <c r="D4" s="212" t="s">
        <v>26</v>
      </c>
      <c r="E4" s="213"/>
      <c r="F4" s="213"/>
      <c r="G4" s="213"/>
      <c r="H4" s="214"/>
      <c r="I4" s="212" t="s">
        <v>27</v>
      </c>
      <c r="J4" s="213"/>
      <c r="K4" s="213"/>
      <c r="L4" s="213"/>
      <c r="M4" s="214"/>
      <c r="N4" s="215" t="s">
        <v>115</v>
      </c>
      <c r="O4" s="215"/>
      <c r="P4" s="216"/>
    </row>
    <row r="5" spans="1:19" ht="12.75">
      <c r="A5" s="207"/>
      <c r="B5" s="209"/>
      <c r="C5" s="211"/>
      <c r="D5" s="219" t="s">
        <v>116</v>
      </c>
      <c r="E5" s="220"/>
      <c r="F5" s="221" t="s">
        <v>115</v>
      </c>
      <c r="G5" s="222"/>
      <c r="H5" s="223"/>
      <c r="I5" s="219" t="s">
        <v>116</v>
      </c>
      <c r="J5" s="220"/>
      <c r="K5" s="221" t="s">
        <v>115</v>
      </c>
      <c r="L5" s="222"/>
      <c r="M5" s="223"/>
      <c r="N5" s="217"/>
      <c r="O5" s="217"/>
      <c r="P5" s="218"/>
      <c r="R5" s="148" t="s">
        <v>117</v>
      </c>
      <c r="S5" s="148">
        <v>3</v>
      </c>
    </row>
    <row r="6" spans="1:19" ht="16.5" thickBot="1">
      <c r="A6" s="207"/>
      <c r="B6" s="209"/>
      <c r="C6" s="211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0</v>
      </c>
    </row>
    <row r="7" spans="1:16" ht="12.75" customHeight="1">
      <c r="A7" s="237"/>
      <c r="B7" s="142">
        <f>IF(ISBLANK($C7),"",INDEX('Výsledková listina'!$B:$B,MATCH($C7,'Výsledková listina'!$C:$C,0),1))</f>
      </c>
      <c r="C7" s="145"/>
      <c r="D7" s="136">
        <f>IF(ISBLANK(C7),"",INDEX('Výsledková listina'!$H:$I,MATCH($C7,'Výsledková listina'!$C:$C,0),1))</f>
      </c>
      <c r="E7" s="137">
        <f>IF(ISBLANK(C7),"",INDEX('Výsledková listina'!$H:$I,MATCH($C7,'Výsledková listina'!$C:$C,0),2))</f>
      </c>
      <c r="F7" s="233">
        <f>IF(ISBLANK($A7),"",SUM(D7:D9))</f>
      </c>
      <c r="G7" s="233">
        <f>IF(ISBLANK($A7),"",SUM(E7:E9))</f>
      </c>
      <c r="H7" s="230">
        <f>IF(ISBLANK($A7),"",RANK(G7,G:G,1))</f>
      </c>
      <c r="I7" s="136">
        <f>IF(ISBLANK(C7),"",INDEX('Výsledková listina'!$L:$M,MATCH($C7,'Výsledková listina'!$C:$C,0),1))</f>
      </c>
      <c r="J7" s="137">
        <f>IF(ISBLANK(C7),"",INDEX('Výsledková listina'!$L:$M,MATCH($C7,'Výsledková listina'!$C:$C,0),2))</f>
      </c>
      <c r="K7" s="233">
        <f>IF(ISBLANK($A7),"",SUM(I7:I9))</f>
      </c>
      <c r="L7" s="233">
        <f>IF(ISBLANK($A7),"",SUM(J7:J9))</f>
      </c>
      <c r="M7" s="235">
        <f>IF(ISBLANK($A7),"",RANK(L7,L:L,1))</f>
      </c>
      <c r="N7" s="224">
        <f>IF(ISBLANK($A7),"",SUM(F7,K7))</f>
      </c>
      <c r="O7" s="227">
        <f>IF(ISBLANK($A7),"",SUM(G7,L7))</f>
      </c>
      <c r="P7" s="230">
        <f>IF(ISBLANK($A7),"",RANK(O7,O:O,1))</f>
      </c>
    </row>
    <row r="8" spans="1:16" ht="12.75" customHeight="1">
      <c r="A8" s="238"/>
      <c r="B8" s="143">
        <f>IF(ISBLANK($C8),"",INDEX('Výsledková listina'!$B:$B,MATCH($C8,'Výsledková listina'!$C:$C,0),1))</f>
      </c>
      <c r="C8" s="146"/>
      <c r="D8" s="140">
        <f>IF(ISBLANK(C8),"",INDEX('Výsledková listina'!$H:$I,MATCH($C8,'Výsledková listina'!$C:$C,0),1))</f>
      </c>
      <c r="E8" s="141">
        <f>IF(ISBLANK(C8),"",INDEX('Výsledková listina'!$H:$I,MATCH($C8,'Výsledková listina'!$C:$C,0),2))</f>
      </c>
      <c r="F8" s="234"/>
      <c r="G8" s="234"/>
      <c r="H8" s="231"/>
      <c r="I8" s="140">
        <f>IF(ISBLANK(C8),"",INDEX('Výsledková listina'!$L:$M,MATCH($C8,'Výsledková listina'!$C:$C,0),1))</f>
      </c>
      <c r="J8" s="141">
        <f>IF(ISBLANK(C8),"",INDEX('Výsledková listina'!$L:$M,MATCH($C8,'Výsledková listina'!$C:$C,0),2))</f>
      </c>
      <c r="K8" s="234"/>
      <c r="L8" s="234"/>
      <c r="M8" s="231"/>
      <c r="N8" s="225"/>
      <c r="O8" s="228"/>
      <c r="P8" s="231"/>
    </row>
    <row r="9" spans="1:16" ht="13.5" customHeight="1" thickBot="1">
      <c r="A9" s="239"/>
      <c r="B9" s="144">
        <f>IF(ISBLANK($C9),"",INDEX('Výsledková listina'!$B:$B,MATCH($C9,'Výsledková listina'!$C:$C,0),1))</f>
      </c>
      <c r="C9" s="147"/>
      <c r="D9" s="138">
        <f>IF(ISBLANK(C9),"",INDEX('Výsledková listina'!$H:$I,MATCH($C9,'Výsledková listina'!$C:$C,0),1))</f>
      </c>
      <c r="E9" s="139">
        <f>IF(ISBLANK(C9),"",INDEX('Výsledková listina'!$H:$I,MATCH($C9,'Výsledková listina'!$C:$C,0),2))</f>
      </c>
      <c r="F9" s="189"/>
      <c r="G9" s="189"/>
      <c r="H9" s="232"/>
      <c r="I9" s="138">
        <f>IF(ISBLANK(C9),"",INDEX('Výsledková listina'!$L:$M,MATCH($C9,'Výsledková listina'!$C:$C,0),1))</f>
      </c>
      <c r="J9" s="139">
        <f>IF(ISBLANK(C9),"",INDEX('Výsledková listina'!$L:$M,MATCH($C9,'Výsledková listina'!$C:$C,0),2))</f>
      </c>
      <c r="K9" s="189"/>
      <c r="L9" s="189"/>
      <c r="M9" s="236"/>
      <c r="N9" s="226"/>
      <c r="O9" s="229"/>
      <c r="P9" s="232"/>
    </row>
    <row r="10" spans="1:16" ht="12.75" customHeight="1">
      <c r="A10" s="237"/>
      <c r="B10" s="142">
        <f>IF(ISBLANK($C10),"",INDEX('Výsledková listina'!$B:$B,MATCH($C10,'Výsledková listina'!$C:$C,0),1))</f>
      </c>
      <c r="C10" s="145"/>
      <c r="D10" s="136">
        <f>IF(ISBLANK(C10),"",INDEX('Výsledková listina'!$H:$I,MATCH($C10,'Výsledková listina'!$C:$C,0),1))</f>
      </c>
      <c r="E10" s="137">
        <f>IF(ISBLANK(C10),"",INDEX('Výsledková listina'!$H:$I,MATCH($C10,'Výsledková listina'!$C:$C,0),2))</f>
      </c>
      <c r="F10" s="233">
        <f>IF(ISBLANK($A10),"",SUM(D10:D12))</f>
      </c>
      <c r="G10" s="233">
        <f>IF(ISBLANK($A10),"",SUM(E10:E12))</f>
      </c>
      <c r="H10" s="230">
        <f>IF(ISBLANK($A10),"",RANK(G10,G:G,1))</f>
      </c>
      <c r="I10" s="136">
        <f>IF(ISBLANK(C10),"",INDEX('Výsledková listina'!$L:$M,MATCH($C10,'Výsledková listina'!$C:$C,0),1))</f>
      </c>
      <c r="J10" s="137">
        <f>IF(ISBLANK(C10),"",INDEX('Výsledková listina'!$L:$M,MATCH($C10,'Výsledková listina'!$C:$C,0),2))</f>
      </c>
      <c r="K10" s="233">
        <f>IF(ISBLANK($A10),"",SUM(I10:I12))</f>
      </c>
      <c r="L10" s="233">
        <f>IF(ISBLANK($A10),"",SUM(J10:J12))</f>
      </c>
      <c r="M10" s="235">
        <f>IF(ISBLANK($A10),"",RANK(L10,L:L,1))</f>
      </c>
      <c r="N10" s="224">
        <f>IF(ISBLANK($A10),"",SUM(F10,K10))</f>
      </c>
      <c r="O10" s="227">
        <f>IF(ISBLANK($A10),"",SUM(G10,L10))</f>
      </c>
      <c r="P10" s="230">
        <f>IF(ISBLANK($A10),"",RANK(O10,O:O,1))</f>
      </c>
    </row>
    <row r="11" spans="1:16" ht="12.75" customHeight="1">
      <c r="A11" s="238"/>
      <c r="B11" s="143">
        <f>IF(ISBLANK($C11),"",INDEX('Výsledková listina'!$B:$B,MATCH($C11,'Výsledková listina'!$C:$C,0),1))</f>
      </c>
      <c r="C11" s="146"/>
      <c r="D11" s="140">
        <f>IF(ISBLANK(C11),"",INDEX('Výsledková listina'!$H:$I,MATCH($C11,'Výsledková listina'!$C:$C,0),1))</f>
      </c>
      <c r="E11" s="141">
        <f>IF(ISBLANK(C11),"",INDEX('Výsledková listina'!$H:$I,MATCH($C11,'Výsledková listina'!$C:$C,0),2))</f>
      </c>
      <c r="F11" s="234"/>
      <c r="G11" s="234"/>
      <c r="H11" s="231"/>
      <c r="I11" s="140">
        <f>IF(ISBLANK(C11),"",INDEX('Výsledková listina'!$L:$M,MATCH($C11,'Výsledková listina'!$C:$C,0),1))</f>
      </c>
      <c r="J11" s="141">
        <f>IF(ISBLANK(C11),"",INDEX('Výsledková listina'!$L:$M,MATCH($C11,'Výsledková listina'!$C:$C,0),2))</f>
      </c>
      <c r="K11" s="234"/>
      <c r="L11" s="234"/>
      <c r="M11" s="231"/>
      <c r="N11" s="225"/>
      <c r="O11" s="228"/>
      <c r="P11" s="231"/>
    </row>
    <row r="12" spans="1:16" ht="13.5" customHeight="1" thickBot="1">
      <c r="A12" s="239"/>
      <c r="B12" s="144">
        <f>IF(ISBLANK($C12),"",INDEX('Výsledková listina'!$B:$B,MATCH($C12,'Výsledková listina'!$C:$C,0),1))</f>
      </c>
      <c r="C12" s="147"/>
      <c r="D12" s="138">
        <f>IF(ISBLANK(C12),"",INDEX('Výsledková listina'!$H:$I,MATCH($C12,'Výsledková listina'!$C:$C,0),1))</f>
      </c>
      <c r="E12" s="139">
        <f>IF(ISBLANK(C12),"",INDEX('Výsledková listina'!$H:$I,MATCH($C12,'Výsledková listina'!$C:$C,0),2))</f>
      </c>
      <c r="F12" s="189"/>
      <c r="G12" s="189"/>
      <c r="H12" s="232"/>
      <c r="I12" s="138">
        <f>IF(ISBLANK(C12),"",INDEX('Výsledková listina'!$L:$M,MATCH($C12,'Výsledková listina'!$C:$C,0),1))</f>
      </c>
      <c r="J12" s="139">
        <f>IF(ISBLANK(C12),"",INDEX('Výsledková listina'!$L:$M,MATCH($C12,'Výsledková listina'!$C:$C,0),2))</f>
      </c>
      <c r="K12" s="189"/>
      <c r="L12" s="189"/>
      <c r="M12" s="236"/>
      <c r="N12" s="226"/>
      <c r="O12" s="229"/>
      <c r="P12" s="232"/>
    </row>
    <row r="13" spans="1:16" ht="12.75" customHeight="1">
      <c r="A13" s="237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33">
        <f>IF(ISBLANK($A13),"",SUM(D13:D15))</f>
      </c>
      <c r="G13" s="233">
        <f>IF(ISBLANK($A13),"",SUM(E13:E15))</f>
      </c>
      <c r="H13" s="230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33">
        <f>IF(ISBLANK($A13),"",SUM(I13:I15))</f>
      </c>
      <c r="L13" s="233">
        <f>IF(ISBLANK($A13),"",SUM(J13:J15))</f>
      </c>
      <c r="M13" s="235">
        <f>IF(ISBLANK($A13),"",RANK(L13,L:L,1))</f>
      </c>
      <c r="N13" s="224">
        <f>IF(ISBLANK($A13),"",SUM(F13,K13))</f>
      </c>
      <c r="O13" s="227">
        <f>IF(ISBLANK($A13),"",SUM(G13,L13))</f>
      </c>
      <c r="P13" s="230">
        <f>IF(ISBLANK($A13),"",RANK(O13,O:O,1))</f>
      </c>
    </row>
    <row r="14" spans="1:16" ht="12.75" customHeight="1">
      <c r="A14" s="238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34"/>
      <c r="G14" s="234"/>
      <c r="H14" s="231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34"/>
      <c r="L14" s="234"/>
      <c r="M14" s="231"/>
      <c r="N14" s="225"/>
      <c r="O14" s="228"/>
      <c r="P14" s="231"/>
    </row>
    <row r="15" spans="1:16" ht="13.5" customHeight="1" thickBot="1">
      <c r="A15" s="239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89"/>
      <c r="G15" s="189"/>
      <c r="H15" s="232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89"/>
      <c r="L15" s="189"/>
      <c r="M15" s="236"/>
      <c r="N15" s="226"/>
      <c r="O15" s="229"/>
      <c r="P15" s="232"/>
    </row>
    <row r="16" spans="1:16" ht="12.75" customHeight="1">
      <c r="A16" s="237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33">
        <f>IF(ISBLANK($A16),"",SUM(D16:D18))</f>
      </c>
      <c r="G16" s="233">
        <f>IF(ISBLANK($A16),"",SUM(E16:E18))</f>
      </c>
      <c r="H16" s="230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33">
        <f>IF(ISBLANK($A16),"",SUM(I16:I18))</f>
      </c>
      <c r="L16" s="233">
        <f>IF(ISBLANK($A16),"",SUM(J16:J18))</f>
      </c>
      <c r="M16" s="235">
        <f>IF(ISBLANK($A16),"",RANK(L16,L:L,1))</f>
      </c>
      <c r="N16" s="224">
        <f>IF(ISBLANK($A16),"",SUM(F16,K16))</f>
      </c>
      <c r="O16" s="227">
        <f>IF(ISBLANK($A16),"",SUM(G16,L16))</f>
      </c>
      <c r="P16" s="230">
        <f>IF(ISBLANK($A16),"",RANK(O16,O:O,1))</f>
      </c>
    </row>
    <row r="17" spans="1:16" ht="12.75" customHeight="1">
      <c r="A17" s="238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34"/>
      <c r="G17" s="234"/>
      <c r="H17" s="231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34"/>
      <c r="L17" s="234"/>
      <c r="M17" s="231"/>
      <c r="N17" s="225"/>
      <c r="O17" s="228"/>
      <c r="P17" s="231"/>
    </row>
    <row r="18" spans="1:16" ht="13.5" customHeight="1" thickBot="1">
      <c r="A18" s="239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89"/>
      <c r="G18" s="189"/>
      <c r="H18" s="232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89"/>
      <c r="L18" s="189"/>
      <c r="M18" s="236"/>
      <c r="N18" s="226"/>
      <c r="O18" s="229"/>
      <c r="P18" s="232"/>
    </row>
    <row r="19" spans="1:16" ht="12.75" customHeight="1">
      <c r="A19" s="237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33">
        <f>IF(ISBLANK($A19),"",SUM(D19:D21))</f>
      </c>
      <c r="G19" s="233">
        <f>IF(ISBLANK($A19),"",SUM(E19:E21))</f>
      </c>
      <c r="H19" s="230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33">
        <f>IF(ISBLANK($A19),"",SUM(I19:I21))</f>
      </c>
      <c r="L19" s="233">
        <f>IF(ISBLANK($A19),"",SUM(J19:J21))</f>
      </c>
      <c r="M19" s="235">
        <f>IF(ISBLANK($A19),"",RANK(L19,L:L,1))</f>
      </c>
      <c r="N19" s="224">
        <f>IF(ISBLANK($A19),"",SUM(F19,K19))</f>
      </c>
      <c r="O19" s="227">
        <f>IF(ISBLANK($A19),"",SUM(G19,L19))</f>
      </c>
      <c r="P19" s="230">
        <f>IF(ISBLANK($A19),"",RANK(O19,O:O,1))</f>
      </c>
    </row>
    <row r="20" spans="1:16" ht="12.75" customHeight="1">
      <c r="A20" s="238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34"/>
      <c r="G20" s="234"/>
      <c r="H20" s="231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34"/>
      <c r="L20" s="234"/>
      <c r="M20" s="231"/>
      <c r="N20" s="225"/>
      <c r="O20" s="228"/>
      <c r="P20" s="231"/>
    </row>
    <row r="21" spans="1:16" ht="13.5" customHeight="1" thickBot="1">
      <c r="A21" s="239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89"/>
      <c r="G21" s="189"/>
      <c r="H21" s="232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89"/>
      <c r="L21" s="189"/>
      <c r="M21" s="236"/>
      <c r="N21" s="226"/>
      <c r="O21" s="229"/>
      <c r="P21" s="232"/>
    </row>
    <row r="22" spans="1:16" ht="12.75" customHeight="1">
      <c r="A22" s="237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33">
        <f>IF(ISBLANK($A22),"",SUM(D22:D24))</f>
      </c>
      <c r="G22" s="233">
        <f>IF(ISBLANK($A22),"",SUM(E22:E24))</f>
      </c>
      <c r="H22" s="230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33">
        <f>IF(ISBLANK($A22),"",SUM(I22:I24))</f>
      </c>
      <c r="L22" s="233">
        <f>IF(ISBLANK($A22),"",SUM(J22:J24))</f>
      </c>
      <c r="M22" s="235">
        <f>IF(ISBLANK($A22),"",RANK(L22,L:L,1))</f>
      </c>
      <c r="N22" s="224">
        <f>IF(ISBLANK($A22),"",SUM(F22,K22))</f>
      </c>
      <c r="O22" s="227">
        <f>IF(ISBLANK($A22),"",SUM(G22,L22))</f>
      </c>
      <c r="P22" s="230">
        <f>IF(ISBLANK($A22),"",RANK(O22,O:O,1))</f>
      </c>
    </row>
    <row r="23" spans="1:16" ht="12.75" customHeight="1">
      <c r="A23" s="238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34"/>
      <c r="G23" s="234"/>
      <c r="H23" s="231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34"/>
      <c r="L23" s="234"/>
      <c r="M23" s="231"/>
      <c r="N23" s="225"/>
      <c r="O23" s="228"/>
      <c r="P23" s="231"/>
    </row>
    <row r="24" spans="1:16" ht="13.5" customHeight="1" thickBot="1">
      <c r="A24" s="239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89"/>
      <c r="G24" s="189"/>
      <c r="H24" s="232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89"/>
      <c r="L24" s="189"/>
      <c r="M24" s="236"/>
      <c r="N24" s="226"/>
      <c r="O24" s="229"/>
      <c r="P24" s="232"/>
    </row>
    <row r="25" spans="1:16" ht="12.75" customHeight="1">
      <c r="A25" s="237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33">
        <f>IF(ISBLANK($A25),"",SUM(D25:D27))</f>
      </c>
      <c r="G25" s="233">
        <f>IF(ISBLANK($A25),"",SUM(E25:E27))</f>
      </c>
      <c r="H25" s="230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33">
        <f>IF(ISBLANK($A25),"",SUM(I25:I27))</f>
      </c>
      <c r="L25" s="233">
        <f>IF(ISBLANK($A25),"",SUM(J25:J27))</f>
      </c>
      <c r="M25" s="235">
        <f>IF(ISBLANK($A25),"",RANK(L25,L:L,1))</f>
      </c>
      <c r="N25" s="224">
        <f>IF(ISBLANK($A25),"",SUM(F25,K25))</f>
      </c>
      <c r="O25" s="227">
        <f>IF(ISBLANK($A25),"",SUM(G25,L25))</f>
      </c>
      <c r="P25" s="230">
        <f>IF(ISBLANK($A25),"",RANK(O25,O:O,1))</f>
      </c>
    </row>
    <row r="26" spans="1:16" ht="12.75" customHeight="1">
      <c r="A26" s="238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34"/>
      <c r="G26" s="234"/>
      <c r="H26" s="231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34"/>
      <c r="L26" s="234"/>
      <c r="M26" s="231"/>
      <c r="N26" s="225"/>
      <c r="O26" s="228"/>
      <c r="P26" s="231"/>
    </row>
    <row r="27" spans="1:16" ht="13.5" customHeight="1" thickBot="1">
      <c r="A27" s="239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89"/>
      <c r="G27" s="189"/>
      <c r="H27" s="232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89"/>
      <c r="L27" s="189"/>
      <c r="M27" s="236"/>
      <c r="N27" s="226"/>
      <c r="O27" s="229"/>
      <c r="P27" s="232"/>
    </row>
    <row r="28" spans="1:16" ht="12.75" customHeight="1">
      <c r="A28" s="237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33">
        <f>IF(ISBLANK($A28),"",SUM(D28:D30))</f>
      </c>
      <c r="G28" s="233">
        <f>IF(ISBLANK($A28),"",SUM(E28:E30))</f>
      </c>
      <c r="H28" s="230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33">
        <f>IF(ISBLANK($A28),"",SUM(I28:I30))</f>
      </c>
      <c r="L28" s="233">
        <f>IF(ISBLANK($A28),"",SUM(J28:J30))</f>
      </c>
      <c r="M28" s="235">
        <f>IF(ISBLANK($A28),"",RANK(L28,L:L,1))</f>
      </c>
      <c r="N28" s="224">
        <f>IF(ISBLANK($A28),"",SUM(F28,K28))</f>
      </c>
      <c r="O28" s="227">
        <f>IF(ISBLANK($A28),"",SUM(G28,L28))</f>
      </c>
      <c r="P28" s="230">
        <f>IF(ISBLANK($A28),"",RANK(O28,O:O,1))</f>
      </c>
    </row>
    <row r="29" spans="1:16" ht="12.75" customHeight="1">
      <c r="A29" s="238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34"/>
      <c r="G29" s="234"/>
      <c r="H29" s="231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34"/>
      <c r="L29" s="234"/>
      <c r="M29" s="231"/>
      <c r="N29" s="225"/>
      <c r="O29" s="228"/>
      <c r="P29" s="231"/>
    </row>
    <row r="30" spans="1:16" ht="13.5" customHeight="1" thickBot="1">
      <c r="A30" s="239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89"/>
      <c r="G30" s="189"/>
      <c r="H30" s="232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89"/>
      <c r="L30" s="189"/>
      <c r="M30" s="236"/>
      <c r="N30" s="226"/>
      <c r="O30" s="229"/>
      <c r="P30" s="232"/>
    </row>
    <row r="31" spans="1:16" ht="12.75" customHeight="1">
      <c r="A31" s="237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33">
        <f>IF(ISBLANK($A31),"",SUM(D31:D33))</f>
      </c>
      <c r="G31" s="233">
        <f>IF(ISBLANK($A31),"",SUM(E31:E33))</f>
      </c>
      <c r="H31" s="230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33">
        <f>IF(ISBLANK($A31),"",SUM(I31:I33))</f>
      </c>
      <c r="L31" s="233">
        <f>IF(ISBLANK($A31),"",SUM(J31:J33))</f>
      </c>
      <c r="M31" s="235">
        <f>IF(ISBLANK($A31),"",RANK(L31,L:L,1))</f>
      </c>
      <c r="N31" s="224">
        <f>IF(ISBLANK($A31),"",SUM(F31,K31))</f>
      </c>
      <c r="O31" s="227">
        <f>IF(ISBLANK($A31),"",SUM(G31,L31))</f>
      </c>
      <c r="P31" s="230">
        <f>IF(ISBLANK($A31),"",RANK(O31,O:O,1))</f>
      </c>
    </row>
    <row r="32" spans="1:16" ht="12.75" customHeight="1">
      <c r="A32" s="238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34"/>
      <c r="G32" s="234"/>
      <c r="H32" s="231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34"/>
      <c r="L32" s="234"/>
      <c r="M32" s="231"/>
      <c r="N32" s="225"/>
      <c r="O32" s="228"/>
      <c r="P32" s="231"/>
    </row>
    <row r="33" spans="1:16" ht="13.5" customHeight="1" thickBot="1">
      <c r="A33" s="239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89"/>
      <c r="G33" s="189"/>
      <c r="H33" s="232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89"/>
      <c r="L33" s="189"/>
      <c r="M33" s="236"/>
      <c r="N33" s="226"/>
      <c r="O33" s="229"/>
      <c r="P33" s="232"/>
    </row>
    <row r="34" spans="1:16" ht="12.75" customHeight="1">
      <c r="A34" s="237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33">
        <f>IF(ISBLANK($A34),"",SUM(D34:D36))</f>
      </c>
      <c r="G34" s="233">
        <f>IF(ISBLANK($A34),"",SUM(E34:E36))</f>
      </c>
      <c r="H34" s="230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33">
        <f>IF(ISBLANK($A34),"",SUM(I34:I36))</f>
      </c>
      <c r="L34" s="233">
        <f>IF(ISBLANK($A34),"",SUM(J34:J36))</f>
      </c>
      <c r="M34" s="235">
        <f>IF(ISBLANK($A34),"",RANK(L34,L:L,1))</f>
      </c>
      <c r="N34" s="224">
        <f>IF(ISBLANK($A34),"",SUM(F34,K34))</f>
      </c>
      <c r="O34" s="227">
        <f>IF(ISBLANK($A34),"",SUM(G34,L34))</f>
      </c>
      <c r="P34" s="230">
        <f>IF(ISBLANK($A34),"",RANK(O34,O:O,1))</f>
      </c>
    </row>
    <row r="35" spans="1:16" ht="12.75" customHeight="1">
      <c r="A35" s="238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34"/>
      <c r="G35" s="234"/>
      <c r="H35" s="231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34"/>
      <c r="L35" s="234"/>
      <c r="M35" s="231"/>
      <c r="N35" s="225"/>
      <c r="O35" s="228"/>
      <c r="P35" s="231"/>
    </row>
    <row r="36" spans="1:16" ht="13.5" customHeight="1" thickBot="1">
      <c r="A36" s="239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89"/>
      <c r="G36" s="189"/>
      <c r="H36" s="232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89"/>
      <c r="L36" s="189"/>
      <c r="M36" s="236"/>
      <c r="N36" s="226"/>
      <c r="O36" s="229"/>
      <c r="P36" s="232"/>
    </row>
    <row r="37" spans="1:16" ht="12.75" customHeight="1">
      <c r="A37" s="237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33">
        <f>IF(ISBLANK($A37),"",SUM(D37:D39))</f>
      </c>
      <c r="G37" s="233">
        <f>IF(ISBLANK($A37),"",SUM(E37:E39))</f>
      </c>
      <c r="H37" s="230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33">
        <f>IF(ISBLANK($A37),"",SUM(I37:I39))</f>
      </c>
      <c r="L37" s="233">
        <f>IF(ISBLANK($A37),"",SUM(J37:J39))</f>
      </c>
      <c r="M37" s="235">
        <f>IF(ISBLANK($A37),"",RANK(L37,L:L,1))</f>
      </c>
      <c r="N37" s="224">
        <f>IF(ISBLANK($A37),"",SUM(F37,K37))</f>
      </c>
      <c r="O37" s="227">
        <f>IF(ISBLANK($A37),"",SUM(G37,L37))</f>
      </c>
      <c r="P37" s="230">
        <f>IF(ISBLANK($A37),"",RANK(O37,O:O,1))</f>
      </c>
    </row>
    <row r="38" spans="1:16" ht="12.75" customHeight="1">
      <c r="A38" s="238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34"/>
      <c r="G38" s="234"/>
      <c r="H38" s="231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34"/>
      <c r="L38" s="234"/>
      <c r="M38" s="231"/>
      <c r="N38" s="225"/>
      <c r="O38" s="228"/>
      <c r="P38" s="231"/>
    </row>
    <row r="39" spans="1:16" ht="13.5" customHeight="1" thickBot="1">
      <c r="A39" s="239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89"/>
      <c r="G39" s="189"/>
      <c r="H39" s="232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89"/>
      <c r="L39" s="189"/>
      <c r="M39" s="236"/>
      <c r="N39" s="226"/>
      <c r="O39" s="229"/>
      <c r="P39" s="232"/>
    </row>
    <row r="40" spans="1:16" ht="12.75" customHeight="1">
      <c r="A40" s="237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33">
        <f>IF(ISBLANK($A40),"",SUM(D40:D42))</f>
      </c>
      <c r="G40" s="233">
        <f>IF(ISBLANK($A40),"",SUM(E40:E42))</f>
      </c>
      <c r="H40" s="230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33">
        <f>IF(ISBLANK($A40),"",SUM(I40:I42))</f>
      </c>
      <c r="L40" s="233">
        <f>IF(ISBLANK($A40),"",SUM(J40:J42))</f>
      </c>
      <c r="M40" s="235">
        <f>IF(ISBLANK($A40),"",RANK(L40,L:L,1))</f>
      </c>
      <c r="N40" s="224">
        <f>IF(ISBLANK($A40),"",SUM(F40,K40))</f>
      </c>
      <c r="O40" s="227">
        <f>IF(ISBLANK($A40),"",SUM(G40,L40))</f>
      </c>
      <c r="P40" s="230">
        <f>IF(ISBLANK($A40),"",RANK(O40,O:O,1))</f>
      </c>
    </row>
    <row r="41" spans="1:16" ht="12.75" customHeight="1">
      <c r="A41" s="238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34"/>
      <c r="G41" s="234"/>
      <c r="H41" s="231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34"/>
      <c r="L41" s="234"/>
      <c r="M41" s="231"/>
      <c r="N41" s="225"/>
      <c r="O41" s="228"/>
      <c r="P41" s="231"/>
    </row>
    <row r="42" spans="1:16" ht="13.5" customHeight="1" thickBot="1">
      <c r="A42" s="239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89"/>
      <c r="G42" s="189"/>
      <c r="H42" s="232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89"/>
      <c r="L42" s="189"/>
      <c r="M42" s="236"/>
      <c r="N42" s="226"/>
      <c r="O42" s="229"/>
      <c r="P42" s="232"/>
    </row>
    <row r="43" spans="1:16" ht="12.75" customHeight="1">
      <c r="A43" s="237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33">
        <f>IF(ISBLANK($A43),"",SUM(D43:D45))</f>
      </c>
      <c r="G43" s="233">
        <f>IF(ISBLANK($A43),"",SUM(E43:E45))</f>
      </c>
      <c r="H43" s="230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33">
        <f>IF(ISBLANK($A43),"",SUM(I43:I45))</f>
      </c>
      <c r="L43" s="233">
        <f>IF(ISBLANK($A43),"",SUM(J43:J45))</f>
      </c>
      <c r="M43" s="235">
        <f>IF(ISBLANK($A43),"",RANK(L43,L:L,1))</f>
      </c>
      <c r="N43" s="224">
        <f>IF(ISBLANK($A43),"",SUM(F43,K43))</f>
      </c>
      <c r="O43" s="227">
        <f>IF(ISBLANK($A43),"",SUM(G43,L43))</f>
      </c>
      <c r="P43" s="230">
        <f>IF(ISBLANK($A43),"",RANK(O43,O:O,1))</f>
      </c>
    </row>
    <row r="44" spans="1:16" ht="12.75" customHeight="1">
      <c r="A44" s="238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34"/>
      <c r="G44" s="234"/>
      <c r="H44" s="231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34"/>
      <c r="L44" s="234"/>
      <c r="M44" s="231"/>
      <c r="N44" s="225"/>
      <c r="O44" s="228"/>
      <c r="P44" s="231"/>
    </row>
    <row r="45" spans="1:16" ht="13.5" customHeight="1" thickBot="1">
      <c r="A45" s="239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9"/>
      <c r="G45" s="189"/>
      <c r="H45" s="232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9"/>
      <c r="L45" s="189"/>
      <c r="M45" s="236"/>
      <c r="N45" s="226"/>
      <c r="O45" s="229"/>
      <c r="P45" s="232"/>
    </row>
    <row r="46" spans="1:16" ht="12.75" customHeight="1">
      <c r="A46" s="237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33">
        <f>IF(ISBLANK($A46),"",SUM(D46:D48))</f>
      </c>
      <c r="G46" s="233">
        <f>IF(ISBLANK($A46),"",SUM(E46:E48))</f>
      </c>
      <c r="H46" s="230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33">
        <f>IF(ISBLANK($A46),"",SUM(I46:I48))</f>
      </c>
      <c r="L46" s="233">
        <f>IF(ISBLANK($A46),"",SUM(J46:J48))</f>
      </c>
      <c r="M46" s="235">
        <f>IF(ISBLANK($A46),"",RANK(L46,L:L,1))</f>
      </c>
      <c r="N46" s="224">
        <f>IF(ISBLANK($A46),"",SUM(F46,K46))</f>
      </c>
      <c r="O46" s="227">
        <f>IF(ISBLANK($A46),"",SUM(G46,L46))</f>
      </c>
      <c r="P46" s="230">
        <f>IF(ISBLANK($A46),"",RANK(O46,O:O,1))</f>
      </c>
    </row>
    <row r="47" spans="1:16" ht="12.75" customHeight="1">
      <c r="A47" s="238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34"/>
      <c r="G47" s="234"/>
      <c r="H47" s="231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34"/>
      <c r="L47" s="234"/>
      <c r="M47" s="231"/>
      <c r="N47" s="225"/>
      <c r="O47" s="228"/>
      <c r="P47" s="231"/>
    </row>
    <row r="48" spans="1:16" ht="13.5" customHeight="1" thickBot="1">
      <c r="A48" s="239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9"/>
      <c r="G48" s="189"/>
      <c r="H48" s="232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9"/>
      <c r="L48" s="189"/>
      <c r="M48" s="236"/>
      <c r="N48" s="226"/>
      <c r="O48" s="229"/>
      <c r="P48" s="232"/>
    </row>
    <row r="49" spans="1:16" ht="12.75" customHeight="1">
      <c r="A49" s="237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33">
        <f>IF(ISBLANK($A49),"",SUM(D49:D51))</f>
      </c>
      <c r="G49" s="233">
        <f>IF(ISBLANK($A49),"",SUM(E49:E51))</f>
      </c>
      <c r="H49" s="230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33">
        <f>IF(ISBLANK($A49),"",SUM(I49:I51))</f>
      </c>
      <c r="L49" s="233">
        <f>IF(ISBLANK($A49),"",SUM(J49:J51))</f>
      </c>
      <c r="M49" s="235">
        <f>IF(ISBLANK($A49),"",RANK(L49,L:L,1))</f>
      </c>
      <c r="N49" s="224">
        <f>IF(ISBLANK($A49),"",SUM(F49,K49))</f>
      </c>
      <c r="O49" s="227">
        <f>IF(ISBLANK($A49),"",SUM(G49,L49))</f>
      </c>
      <c r="P49" s="230">
        <f>IF(ISBLANK($A49),"",RANK(O49,O:O,1))</f>
      </c>
    </row>
    <row r="50" spans="1:16" ht="12.75" customHeight="1">
      <c r="A50" s="238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34"/>
      <c r="G50" s="234"/>
      <c r="H50" s="231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34"/>
      <c r="L50" s="234"/>
      <c r="M50" s="231"/>
      <c r="N50" s="225"/>
      <c r="O50" s="228"/>
      <c r="P50" s="231"/>
    </row>
    <row r="51" spans="1:16" ht="13.5" customHeight="1" thickBot="1">
      <c r="A51" s="239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9"/>
      <c r="G51" s="189"/>
      <c r="H51" s="232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9"/>
      <c r="L51" s="189"/>
      <c r="M51" s="236"/>
      <c r="N51" s="226"/>
      <c r="O51" s="229"/>
      <c r="P51" s="232"/>
    </row>
    <row r="52" spans="1:16" ht="12.75" customHeight="1">
      <c r="A52" s="237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33">
        <f>IF(ISBLANK($A52),"",SUM(D52:D54))</f>
      </c>
      <c r="G52" s="233">
        <f>IF(ISBLANK($A52),"",SUM(E52:E54))</f>
      </c>
      <c r="H52" s="230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33">
        <f>IF(ISBLANK($A52),"",SUM(I52:I54))</f>
      </c>
      <c r="L52" s="233">
        <f>IF(ISBLANK($A52),"",SUM(J52:J54))</f>
      </c>
      <c r="M52" s="235">
        <f>IF(ISBLANK($A52),"",RANK(L52,L:L,1))</f>
      </c>
      <c r="N52" s="224">
        <f>IF(ISBLANK($A52),"",SUM(F52,K52))</f>
      </c>
      <c r="O52" s="227">
        <f>IF(ISBLANK($A52),"",SUM(G52,L52))</f>
      </c>
      <c r="P52" s="230">
        <f>IF(ISBLANK($A52),"",RANK(O52,O:O,1))</f>
      </c>
    </row>
    <row r="53" spans="1:16" ht="12.75" customHeight="1">
      <c r="A53" s="238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34"/>
      <c r="G53" s="234"/>
      <c r="H53" s="231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34"/>
      <c r="L53" s="234"/>
      <c r="M53" s="231"/>
      <c r="N53" s="225"/>
      <c r="O53" s="228"/>
      <c r="P53" s="231"/>
    </row>
    <row r="54" spans="1:16" ht="13.5" customHeight="1" thickBot="1">
      <c r="A54" s="239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9"/>
      <c r="G54" s="189"/>
      <c r="H54" s="232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9"/>
      <c r="L54" s="189"/>
      <c r="M54" s="236"/>
      <c r="N54" s="226"/>
      <c r="O54" s="229"/>
      <c r="P54" s="232"/>
    </row>
    <row r="55" spans="1:16" ht="12.75" customHeight="1">
      <c r="A55" s="237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33">
        <f>IF(ISBLANK($A55),"",SUM(D55:D57))</f>
      </c>
      <c r="G55" s="233">
        <f>IF(ISBLANK($A55),"",SUM(E55:E57))</f>
      </c>
      <c r="H55" s="230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33">
        <f>IF(ISBLANK($A55),"",SUM(I55:I57))</f>
      </c>
      <c r="L55" s="233">
        <f>IF(ISBLANK($A55),"",SUM(J55:J57))</f>
      </c>
      <c r="M55" s="235">
        <f>IF(ISBLANK($A55),"",RANK(L55,L:L,1))</f>
      </c>
      <c r="N55" s="224">
        <f>IF(ISBLANK($A55),"",SUM(F55,K55))</f>
      </c>
      <c r="O55" s="227">
        <f>IF(ISBLANK($A55),"",SUM(G55,L55))</f>
      </c>
      <c r="P55" s="230">
        <f>IF(ISBLANK($A55),"",RANK(O55,O:O,1))</f>
      </c>
    </row>
    <row r="56" spans="1:16" ht="12.75" customHeight="1">
      <c r="A56" s="238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34"/>
      <c r="G56" s="234"/>
      <c r="H56" s="231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34"/>
      <c r="L56" s="234"/>
      <c r="M56" s="231"/>
      <c r="N56" s="225"/>
      <c r="O56" s="228"/>
      <c r="P56" s="231"/>
    </row>
    <row r="57" spans="1:16" ht="13.5" customHeight="1" thickBot="1">
      <c r="A57" s="239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9"/>
      <c r="G57" s="189"/>
      <c r="H57" s="232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9"/>
      <c r="L57" s="189"/>
      <c r="M57" s="236"/>
      <c r="N57" s="226"/>
      <c r="O57" s="229"/>
      <c r="P57" s="232"/>
    </row>
    <row r="58" spans="1:16" ht="12.75" customHeight="1">
      <c r="A58" s="237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33">
        <f>IF(ISBLANK($A58),"",SUM(D58:D60))</f>
      </c>
      <c r="G58" s="233">
        <f>IF(ISBLANK($A58),"",SUM(E58:E60))</f>
      </c>
      <c r="H58" s="230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33">
        <f>IF(ISBLANK($A58),"",SUM(I58:I60))</f>
      </c>
      <c r="L58" s="233">
        <f>IF(ISBLANK($A58),"",SUM(J58:J60))</f>
      </c>
      <c r="M58" s="235">
        <f>IF(ISBLANK($A58),"",RANK(L58,L:L,1))</f>
      </c>
      <c r="N58" s="224">
        <f>IF(ISBLANK($A58),"",SUM(F58,K58))</f>
      </c>
      <c r="O58" s="227">
        <f>IF(ISBLANK($A58),"",SUM(G58,L58))</f>
      </c>
      <c r="P58" s="230">
        <f>IF(ISBLANK($A58),"",RANK(O58,O:O,1))</f>
      </c>
    </row>
    <row r="59" spans="1:16" ht="12.75" customHeight="1">
      <c r="A59" s="238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34"/>
      <c r="G59" s="234"/>
      <c r="H59" s="231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34"/>
      <c r="L59" s="234"/>
      <c r="M59" s="231"/>
      <c r="N59" s="225"/>
      <c r="O59" s="228"/>
      <c r="P59" s="231"/>
    </row>
    <row r="60" spans="1:16" ht="13.5" customHeight="1" thickBot="1">
      <c r="A60" s="239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9"/>
      <c r="G60" s="189"/>
      <c r="H60" s="232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9"/>
      <c r="L60" s="189"/>
      <c r="M60" s="236"/>
      <c r="N60" s="226"/>
      <c r="O60" s="229"/>
      <c r="P60" s="232"/>
    </row>
    <row r="61" spans="1:16" ht="12.75" customHeight="1">
      <c r="A61" s="237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33">
        <f>IF(ISBLANK($A61),"",SUM(D61:D63))</f>
      </c>
      <c r="G61" s="233">
        <f>IF(ISBLANK($A61),"",SUM(E61:E63))</f>
      </c>
      <c r="H61" s="230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33">
        <f>IF(ISBLANK($A61),"",SUM(I61:I63))</f>
      </c>
      <c r="L61" s="233">
        <f>IF(ISBLANK($A61),"",SUM(J61:J63))</f>
      </c>
      <c r="M61" s="235">
        <f>IF(ISBLANK($A61),"",RANK(L61,L:L,1))</f>
      </c>
      <c r="N61" s="224">
        <f>IF(ISBLANK($A61),"",SUM(F61,K61))</f>
      </c>
      <c r="O61" s="227">
        <f>IF(ISBLANK($A61),"",SUM(G61,L61))</f>
      </c>
      <c r="P61" s="230">
        <f>IF(ISBLANK($A61),"",RANK(O61,O:O,1))</f>
      </c>
    </row>
    <row r="62" spans="1:16" ht="12.75" customHeight="1">
      <c r="A62" s="238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34"/>
      <c r="G62" s="234"/>
      <c r="H62" s="231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34"/>
      <c r="L62" s="234"/>
      <c r="M62" s="231"/>
      <c r="N62" s="225"/>
      <c r="O62" s="228"/>
      <c r="P62" s="231"/>
    </row>
    <row r="63" spans="1:16" ht="13.5" customHeight="1" thickBot="1">
      <c r="A63" s="239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9"/>
      <c r="G63" s="189"/>
      <c r="H63" s="232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9"/>
      <c r="L63" s="189"/>
      <c r="M63" s="236"/>
      <c r="N63" s="226"/>
      <c r="O63" s="229"/>
      <c r="P63" s="232"/>
    </row>
    <row r="64" spans="1:16" ht="12.75" customHeight="1">
      <c r="A64" s="237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33">
        <f>IF(ISBLANK($A64),"",SUM(D64:D66))</f>
      </c>
      <c r="G64" s="233">
        <f>IF(ISBLANK($A64),"",SUM(E64:E66))</f>
      </c>
      <c r="H64" s="230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33">
        <f>IF(ISBLANK($A64),"",SUM(I64:I66))</f>
      </c>
      <c r="L64" s="233">
        <f>IF(ISBLANK($A64),"",SUM(J64:J66))</f>
      </c>
      <c r="M64" s="235">
        <f>IF(ISBLANK($A64),"",RANK(L64,L:L,1))</f>
      </c>
      <c r="N64" s="224">
        <f>IF(ISBLANK($A64),"",SUM(F64,K64))</f>
      </c>
      <c r="O64" s="227">
        <f>IF(ISBLANK($A64),"",SUM(G64,L64))</f>
      </c>
      <c r="P64" s="230">
        <f>IF(ISBLANK($A64),"",RANK(O64,O:O,1))</f>
      </c>
    </row>
    <row r="65" spans="1:16" ht="12.75" customHeight="1">
      <c r="A65" s="238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34"/>
      <c r="G65" s="234"/>
      <c r="H65" s="231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34"/>
      <c r="L65" s="234"/>
      <c r="M65" s="231"/>
      <c r="N65" s="225"/>
      <c r="O65" s="228"/>
      <c r="P65" s="231"/>
    </row>
    <row r="66" spans="1:16" ht="13.5" customHeight="1" thickBot="1">
      <c r="A66" s="239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9"/>
      <c r="G66" s="189"/>
      <c r="H66" s="232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9"/>
      <c r="L66" s="189"/>
      <c r="M66" s="236"/>
      <c r="N66" s="226"/>
      <c r="O66" s="229"/>
      <c r="P66" s="232"/>
    </row>
    <row r="67" spans="1:16" ht="12.75" customHeight="1">
      <c r="A67" s="237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33">
        <f>IF(ISBLANK($A67),"",SUM(D67:D69))</f>
      </c>
      <c r="G67" s="233">
        <f>IF(ISBLANK($A67),"",SUM(E67:E69))</f>
      </c>
      <c r="H67" s="230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33">
        <f>IF(ISBLANK($A67),"",SUM(I67:I69))</f>
      </c>
      <c r="L67" s="233">
        <f>IF(ISBLANK($A67),"",SUM(J67:J69))</f>
      </c>
      <c r="M67" s="235">
        <f>IF(ISBLANK($A67),"",RANK(L67,L:L,1))</f>
      </c>
      <c r="N67" s="224">
        <f>IF(ISBLANK($A67),"",SUM(F67,K67))</f>
      </c>
      <c r="O67" s="227">
        <f>IF(ISBLANK($A67),"",SUM(G67,L67))</f>
      </c>
      <c r="P67" s="230">
        <f>IF(ISBLANK($A67),"",RANK(O67,O:O,1))</f>
      </c>
    </row>
    <row r="68" spans="1:16" ht="12.75" customHeight="1">
      <c r="A68" s="238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34"/>
      <c r="G68" s="234"/>
      <c r="H68" s="231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34"/>
      <c r="L68" s="234"/>
      <c r="M68" s="231"/>
      <c r="N68" s="225"/>
      <c r="O68" s="228"/>
      <c r="P68" s="231"/>
    </row>
    <row r="69" spans="1:16" ht="13.5" customHeight="1" thickBot="1">
      <c r="A69" s="239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9"/>
      <c r="G69" s="189"/>
      <c r="H69" s="232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9"/>
      <c r="L69" s="189"/>
      <c r="M69" s="236"/>
      <c r="N69" s="226"/>
      <c r="O69" s="229"/>
      <c r="P69" s="232"/>
    </row>
    <row r="70" spans="1:16" ht="12.75" customHeight="1">
      <c r="A70" s="237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33">
        <f>IF(ISBLANK($A70),"",SUM(D70:D72))</f>
      </c>
      <c r="G70" s="233">
        <f>IF(ISBLANK($A70),"",SUM(E70:E72))</f>
      </c>
      <c r="H70" s="230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33">
        <f>IF(ISBLANK($A70),"",SUM(I70:I72))</f>
      </c>
      <c r="L70" s="233">
        <f>IF(ISBLANK($A70),"",SUM(J70:J72))</f>
      </c>
      <c r="M70" s="235">
        <f>IF(ISBLANK($A70),"",RANK(L70,L:L,1))</f>
      </c>
      <c r="N70" s="224">
        <f>IF(ISBLANK($A70),"",SUM(F70,K70))</f>
      </c>
      <c r="O70" s="227">
        <f>IF(ISBLANK($A70),"",SUM(G70,L70))</f>
      </c>
      <c r="P70" s="230">
        <f>IF(ISBLANK($A70),"",RANK(O70,O:O,1))</f>
      </c>
    </row>
    <row r="71" spans="1:16" ht="12.75" customHeight="1">
      <c r="A71" s="238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34"/>
      <c r="G71" s="234"/>
      <c r="H71" s="231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34"/>
      <c r="L71" s="234"/>
      <c r="M71" s="231"/>
      <c r="N71" s="225"/>
      <c r="O71" s="228"/>
      <c r="P71" s="231"/>
    </row>
    <row r="72" spans="1:16" ht="13.5" customHeight="1" thickBot="1">
      <c r="A72" s="239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9"/>
      <c r="G72" s="189"/>
      <c r="H72" s="232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9"/>
      <c r="L72" s="189"/>
      <c r="M72" s="236"/>
      <c r="N72" s="226"/>
      <c r="O72" s="229"/>
      <c r="P72" s="232"/>
    </row>
    <row r="73" spans="1:16" ht="12.75" customHeight="1">
      <c r="A73" s="237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33">
        <f>IF(ISBLANK($A73),"",SUM(D73:D75))</f>
      </c>
      <c r="G73" s="233">
        <f>IF(ISBLANK($A73),"",SUM(E73:E75))</f>
      </c>
      <c r="H73" s="230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33">
        <f>IF(ISBLANK($A73),"",SUM(I73:I75))</f>
      </c>
      <c r="L73" s="233">
        <f>IF(ISBLANK($A73),"",SUM(J73:J75))</f>
      </c>
      <c r="M73" s="235">
        <f>IF(ISBLANK($A73),"",RANK(L73,L:L,1))</f>
      </c>
      <c r="N73" s="224">
        <f>IF(ISBLANK($A73),"",SUM(F73,K73))</f>
      </c>
      <c r="O73" s="227">
        <f>IF(ISBLANK($A73),"",SUM(G73,L73))</f>
      </c>
      <c r="P73" s="230">
        <f>IF(ISBLANK($A73),"",RANK(O73,O:O,1))</f>
      </c>
    </row>
    <row r="74" spans="1:16" ht="12.75" customHeight="1">
      <c r="A74" s="238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34"/>
      <c r="G74" s="234"/>
      <c r="H74" s="231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34"/>
      <c r="L74" s="234"/>
      <c r="M74" s="231"/>
      <c r="N74" s="225"/>
      <c r="O74" s="228"/>
      <c r="P74" s="231"/>
    </row>
    <row r="75" spans="1:16" ht="13.5" customHeight="1" thickBot="1">
      <c r="A75" s="239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9"/>
      <c r="G75" s="189"/>
      <c r="H75" s="232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9"/>
      <c r="L75" s="189"/>
      <c r="M75" s="236"/>
      <c r="N75" s="226"/>
      <c r="O75" s="229"/>
      <c r="P75" s="232"/>
    </row>
    <row r="76" spans="1:16" ht="12.75" customHeight="1">
      <c r="A76" s="237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33">
        <f>IF(ISBLANK($A76),"",SUM(D76:D78))</f>
      </c>
      <c r="G76" s="233">
        <f>IF(ISBLANK($A76),"",SUM(E76:E78))</f>
      </c>
      <c r="H76" s="230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33">
        <f>IF(ISBLANK($A76),"",SUM(I76:I78))</f>
      </c>
      <c r="L76" s="233">
        <f>IF(ISBLANK($A76),"",SUM(J76:J78))</f>
      </c>
      <c r="M76" s="235">
        <f>IF(ISBLANK($A76),"",RANK(L76,L:L,1))</f>
      </c>
      <c r="N76" s="224">
        <f>IF(ISBLANK($A76),"",SUM(F76,K76))</f>
      </c>
      <c r="O76" s="227">
        <f>IF(ISBLANK($A76),"",SUM(G76,L76))</f>
      </c>
      <c r="P76" s="230">
        <f>IF(ISBLANK($A76),"",RANK(O76,O:O,1))</f>
      </c>
    </row>
    <row r="77" spans="1:16" ht="12.75" customHeight="1">
      <c r="A77" s="238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34"/>
      <c r="G77" s="234"/>
      <c r="H77" s="231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34"/>
      <c r="L77" s="234"/>
      <c r="M77" s="231"/>
      <c r="N77" s="225"/>
      <c r="O77" s="228"/>
      <c r="P77" s="231"/>
    </row>
    <row r="78" spans="1:16" ht="13.5" customHeight="1" thickBot="1">
      <c r="A78" s="239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9"/>
      <c r="G78" s="189"/>
      <c r="H78" s="232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9"/>
      <c r="L78" s="189"/>
      <c r="M78" s="236"/>
      <c r="N78" s="226"/>
      <c r="O78" s="229"/>
      <c r="P78" s="232"/>
    </row>
    <row r="79" spans="1:16" ht="12.75" customHeight="1">
      <c r="A79" s="237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33">
        <f>IF(ISBLANK($A79),"",SUM(D79:D81))</f>
      </c>
      <c r="G79" s="233">
        <f>IF(ISBLANK($A79),"",SUM(E79:E81))</f>
      </c>
      <c r="H79" s="230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33">
        <f>IF(ISBLANK($A79),"",SUM(I79:I81))</f>
      </c>
      <c r="L79" s="233">
        <f>IF(ISBLANK($A79),"",SUM(J79:J81))</f>
      </c>
      <c r="M79" s="235">
        <f>IF(ISBLANK($A79),"",RANK(L79,L:L,1))</f>
      </c>
      <c r="N79" s="224">
        <f>IF(ISBLANK($A79),"",SUM(F79,K79))</f>
      </c>
      <c r="O79" s="227">
        <f>IF(ISBLANK($A79),"",SUM(G79,L79))</f>
      </c>
      <c r="P79" s="230">
        <f>IF(ISBLANK($A79),"",RANK(O79,O:O,1))</f>
      </c>
    </row>
    <row r="80" spans="1:16" ht="12.75" customHeight="1">
      <c r="A80" s="238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34"/>
      <c r="G80" s="234"/>
      <c r="H80" s="231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34"/>
      <c r="L80" s="234"/>
      <c r="M80" s="231"/>
      <c r="N80" s="225"/>
      <c r="O80" s="228"/>
      <c r="P80" s="231"/>
    </row>
    <row r="81" spans="1:16" ht="13.5" customHeight="1" thickBot="1">
      <c r="A81" s="239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9"/>
      <c r="G81" s="189"/>
      <c r="H81" s="232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9"/>
      <c r="L81" s="189"/>
      <c r="M81" s="236"/>
      <c r="N81" s="226"/>
      <c r="O81" s="229"/>
      <c r="P81" s="232"/>
    </row>
    <row r="82" spans="1:16" ht="12.75" customHeight="1">
      <c r="A82" s="237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33">
        <f>IF(ISBLANK($A82),"",SUM(D82:D84))</f>
      </c>
      <c r="G82" s="233">
        <f>IF(ISBLANK($A82),"",SUM(E82:E84))</f>
      </c>
      <c r="H82" s="230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33">
        <f>IF(ISBLANK($A82),"",SUM(I82:I84))</f>
      </c>
      <c r="L82" s="233">
        <f>IF(ISBLANK($A82),"",SUM(J82:J84))</f>
      </c>
      <c r="M82" s="235">
        <f>IF(ISBLANK($A82),"",RANK(L82,L:L,1))</f>
      </c>
      <c r="N82" s="224">
        <f>IF(ISBLANK($A82),"",SUM(F82,K82))</f>
      </c>
      <c r="O82" s="227">
        <f>IF(ISBLANK($A82),"",SUM(G82,L82))</f>
      </c>
      <c r="P82" s="230">
        <f>IF(ISBLANK($A82),"",RANK(O82,O:O,1))</f>
      </c>
    </row>
    <row r="83" spans="1:16" ht="12.75" customHeight="1">
      <c r="A83" s="238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34"/>
      <c r="G83" s="234"/>
      <c r="H83" s="231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34"/>
      <c r="L83" s="234"/>
      <c r="M83" s="231"/>
      <c r="N83" s="225"/>
      <c r="O83" s="228"/>
      <c r="P83" s="231"/>
    </row>
    <row r="84" spans="1:16" ht="13.5" customHeight="1" thickBot="1">
      <c r="A84" s="239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9"/>
      <c r="G84" s="189"/>
      <c r="H84" s="232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9"/>
      <c r="L84" s="189"/>
      <c r="M84" s="236"/>
      <c r="N84" s="226"/>
      <c r="O84" s="229"/>
      <c r="P84" s="232"/>
    </row>
    <row r="85" spans="1:16" ht="12.75" customHeight="1">
      <c r="A85" s="237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33">
        <f>IF(ISBLANK($A85),"",SUM(D85:D87))</f>
      </c>
      <c r="G85" s="233">
        <f>IF(ISBLANK($A85),"",SUM(E85:E87))</f>
      </c>
      <c r="H85" s="230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33">
        <f>IF(ISBLANK($A85),"",SUM(I85:I87))</f>
      </c>
      <c r="L85" s="233">
        <f>IF(ISBLANK($A85),"",SUM(J85:J87))</f>
      </c>
      <c r="M85" s="235">
        <f>IF(ISBLANK($A85),"",RANK(L85,L:L,1))</f>
      </c>
      <c r="N85" s="224">
        <f>IF(ISBLANK($A85),"",SUM(F85,K85))</f>
      </c>
      <c r="O85" s="227">
        <f>IF(ISBLANK($A85),"",SUM(G85,L85))</f>
      </c>
      <c r="P85" s="230">
        <f>IF(ISBLANK($A85),"",RANK(O85,O:O,1))</f>
      </c>
    </row>
    <row r="86" spans="1:16" ht="12.75" customHeight="1">
      <c r="A86" s="238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34"/>
      <c r="G86" s="234"/>
      <c r="H86" s="231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34"/>
      <c r="L86" s="234"/>
      <c r="M86" s="231"/>
      <c r="N86" s="225"/>
      <c r="O86" s="228"/>
      <c r="P86" s="231"/>
    </row>
    <row r="87" spans="1:16" ht="13.5" customHeight="1" thickBot="1">
      <c r="A87" s="239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9"/>
      <c r="G87" s="189"/>
      <c r="H87" s="232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9"/>
      <c r="L87" s="189"/>
      <c r="M87" s="236"/>
      <c r="N87" s="226"/>
      <c r="O87" s="229"/>
      <c r="P87" s="232"/>
    </row>
    <row r="88" spans="1:16" ht="12.75" customHeight="1">
      <c r="A88" s="237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33">
        <f>IF(ISBLANK($A88),"",SUM(D88:D90))</f>
      </c>
      <c r="G88" s="233">
        <f>IF(ISBLANK($A88),"",SUM(E88:E90))</f>
      </c>
      <c r="H88" s="230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33">
        <f>IF(ISBLANK($A88),"",SUM(I88:I90))</f>
      </c>
      <c r="L88" s="233">
        <f>IF(ISBLANK($A88),"",SUM(J88:J90))</f>
      </c>
      <c r="M88" s="235">
        <f>IF(ISBLANK($A88),"",RANK(L88,L:L,1))</f>
      </c>
      <c r="N88" s="224">
        <f>IF(ISBLANK($A88),"",SUM(F88,K88))</f>
      </c>
      <c r="O88" s="227">
        <f>IF(ISBLANK($A88),"",SUM(G88,L88))</f>
      </c>
      <c r="P88" s="230">
        <f>IF(ISBLANK($A88),"",RANK(O88,O:O,1))</f>
      </c>
    </row>
    <row r="89" spans="1:16" ht="12.75" customHeight="1">
      <c r="A89" s="238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34"/>
      <c r="G89" s="234"/>
      <c r="H89" s="231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34"/>
      <c r="L89" s="234"/>
      <c r="M89" s="231"/>
      <c r="N89" s="225"/>
      <c r="O89" s="228"/>
      <c r="P89" s="231"/>
    </row>
    <row r="90" spans="1:16" ht="13.5" customHeight="1" thickBot="1">
      <c r="A90" s="239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9"/>
      <c r="G90" s="189"/>
      <c r="H90" s="232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9"/>
      <c r="L90" s="189"/>
      <c r="M90" s="236"/>
      <c r="N90" s="226"/>
      <c r="O90" s="229"/>
      <c r="P90" s="232"/>
    </row>
    <row r="91" spans="1:16" ht="12.75" customHeight="1">
      <c r="A91" s="237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33">
        <f>IF(ISBLANK($A91),"",SUM(D91:D93))</f>
      </c>
      <c r="G91" s="233">
        <f>IF(ISBLANK($A91),"",SUM(E91:E93))</f>
      </c>
      <c r="H91" s="230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33">
        <f>IF(ISBLANK($A91),"",SUM(I91:I93))</f>
      </c>
      <c r="L91" s="233">
        <f>IF(ISBLANK($A91),"",SUM(J91:J93))</f>
      </c>
      <c r="M91" s="235">
        <f>IF(ISBLANK($A91),"",RANK(L91,L:L,1))</f>
      </c>
      <c r="N91" s="224">
        <f>IF(ISBLANK($A91),"",SUM(F91,K91))</f>
      </c>
      <c r="O91" s="227">
        <f>IF(ISBLANK($A91),"",SUM(G91,L91))</f>
      </c>
      <c r="P91" s="230">
        <f>IF(ISBLANK($A91),"",RANK(O91,O:O,1))</f>
      </c>
    </row>
    <row r="92" spans="1:16" ht="12.75" customHeight="1">
      <c r="A92" s="238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34"/>
      <c r="G92" s="234"/>
      <c r="H92" s="231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34"/>
      <c r="L92" s="234"/>
      <c r="M92" s="231"/>
      <c r="N92" s="225"/>
      <c r="O92" s="228"/>
      <c r="P92" s="231"/>
    </row>
    <row r="93" spans="1:16" ht="13.5" customHeight="1" thickBot="1">
      <c r="A93" s="239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9"/>
      <c r="G93" s="189"/>
      <c r="H93" s="232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9"/>
      <c r="L93" s="189"/>
      <c r="M93" s="236"/>
      <c r="N93" s="226"/>
      <c r="O93" s="229"/>
      <c r="P93" s="232"/>
    </row>
    <row r="94" spans="1:16" ht="12.75" customHeight="1">
      <c r="A94" s="237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33">
        <f>IF(ISBLANK($A94),"",SUM(D94:D96))</f>
      </c>
      <c r="G94" s="233">
        <f>IF(ISBLANK($A94),"",SUM(E94:E96))</f>
      </c>
      <c r="H94" s="230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33">
        <f>IF(ISBLANK($A94),"",SUM(I94:I96))</f>
      </c>
      <c r="L94" s="233">
        <f>IF(ISBLANK($A94),"",SUM(J94:J96))</f>
      </c>
      <c r="M94" s="235">
        <f>IF(ISBLANK($A94),"",RANK(L94,L:L,1))</f>
      </c>
      <c r="N94" s="224">
        <f>IF(ISBLANK($A94),"",SUM(F94,K94))</f>
      </c>
      <c r="O94" s="227">
        <f>IF(ISBLANK($A94),"",SUM(G94,L94))</f>
      </c>
      <c r="P94" s="230">
        <f>IF(ISBLANK($A94),"",RANK(O94,O:O,1))</f>
      </c>
    </row>
    <row r="95" spans="1:16" ht="12.75" customHeight="1">
      <c r="A95" s="238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34"/>
      <c r="G95" s="234"/>
      <c r="H95" s="231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34"/>
      <c r="L95" s="234"/>
      <c r="M95" s="231"/>
      <c r="N95" s="225"/>
      <c r="O95" s="228"/>
      <c r="P95" s="231"/>
    </row>
    <row r="96" spans="1:16" ht="13.5" customHeight="1" thickBot="1">
      <c r="A96" s="239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9"/>
      <c r="G96" s="189"/>
      <c r="H96" s="232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9"/>
      <c r="L96" s="189"/>
      <c r="M96" s="236"/>
      <c r="N96" s="226"/>
      <c r="O96" s="229"/>
      <c r="P96" s="232"/>
    </row>
    <row r="97" spans="1:16" ht="12.75" customHeight="1">
      <c r="A97" s="237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33">
        <f>IF(ISBLANK($A97),"",SUM(D97:D99))</f>
      </c>
      <c r="G97" s="233">
        <f>IF(ISBLANK($A97),"",SUM(E97:E99))</f>
      </c>
      <c r="H97" s="230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33">
        <f>IF(ISBLANK($A97),"",SUM(I97:I99))</f>
      </c>
      <c r="L97" s="233">
        <f>IF(ISBLANK($A97),"",SUM(J97:J99))</f>
      </c>
      <c r="M97" s="235">
        <f>IF(ISBLANK($A97),"",RANK(L97,L:L,1))</f>
      </c>
      <c r="N97" s="224">
        <f>IF(ISBLANK($A97),"",SUM(F97,K97))</f>
      </c>
      <c r="O97" s="227">
        <f>IF(ISBLANK($A97),"",SUM(G97,L97))</f>
      </c>
      <c r="P97" s="230">
        <f>IF(ISBLANK($A97),"",RANK(O97,O:O,1))</f>
      </c>
    </row>
    <row r="98" spans="1:16" ht="12.75" customHeight="1">
      <c r="A98" s="238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34"/>
      <c r="G98" s="234"/>
      <c r="H98" s="231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34"/>
      <c r="L98" s="234"/>
      <c r="M98" s="231"/>
      <c r="N98" s="225"/>
      <c r="O98" s="228"/>
      <c r="P98" s="231"/>
    </row>
    <row r="99" spans="1:16" ht="13.5" customHeight="1" thickBot="1">
      <c r="A99" s="239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9"/>
      <c r="G99" s="189"/>
      <c r="H99" s="232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9"/>
      <c r="L99" s="189"/>
      <c r="M99" s="236"/>
      <c r="N99" s="226"/>
      <c r="O99" s="229"/>
      <c r="P99" s="232"/>
    </row>
    <row r="100" spans="1:16" ht="12.75" customHeight="1">
      <c r="A100" s="237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33">
        <f>IF(ISBLANK($A100),"",SUM(D100:D102))</f>
      </c>
      <c r="G100" s="233">
        <f>IF(ISBLANK($A100),"",SUM(E100:E102))</f>
      </c>
      <c r="H100" s="230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33">
        <f>IF(ISBLANK($A100),"",SUM(I100:I102))</f>
      </c>
      <c r="L100" s="233">
        <f>IF(ISBLANK($A100),"",SUM(J100:J102))</f>
      </c>
      <c r="M100" s="235">
        <f>IF(ISBLANK($A100),"",RANK(L100,L:L,1))</f>
      </c>
      <c r="N100" s="224">
        <f>IF(ISBLANK($A100),"",SUM(F100,K100))</f>
      </c>
      <c r="O100" s="227">
        <f>IF(ISBLANK($A100),"",SUM(G100,L100))</f>
      </c>
      <c r="P100" s="230">
        <f>IF(ISBLANK($A100),"",RANK(O100,O:O,1))</f>
      </c>
    </row>
    <row r="101" spans="1:16" ht="12.75" customHeight="1">
      <c r="A101" s="238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34"/>
      <c r="G101" s="234"/>
      <c r="H101" s="231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34"/>
      <c r="L101" s="234"/>
      <c r="M101" s="231"/>
      <c r="N101" s="225"/>
      <c r="O101" s="228"/>
      <c r="P101" s="231"/>
    </row>
    <row r="102" spans="1:16" ht="13.5" customHeight="1" thickBot="1">
      <c r="A102" s="239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9"/>
      <c r="G102" s="189"/>
      <c r="H102" s="232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9"/>
      <c r="L102" s="189"/>
      <c r="M102" s="236"/>
      <c r="N102" s="226"/>
      <c r="O102" s="229"/>
      <c r="P102" s="232"/>
    </row>
    <row r="103" spans="1:16" ht="12.75" customHeight="1">
      <c r="A103" s="237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33">
        <f>IF(ISBLANK($A103),"",SUM(D103:D105))</f>
      </c>
      <c r="G103" s="233">
        <f>IF(ISBLANK($A103),"",SUM(E103:E105))</f>
      </c>
      <c r="H103" s="230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33">
        <f>IF(ISBLANK($A103),"",SUM(I103:I105))</f>
      </c>
      <c r="L103" s="233">
        <f>IF(ISBLANK($A103),"",SUM(J103:J105))</f>
      </c>
      <c r="M103" s="235">
        <f>IF(ISBLANK($A103),"",RANK(L103,L:L,1))</f>
      </c>
      <c r="N103" s="224">
        <f>IF(ISBLANK($A103),"",SUM(F103,K103))</f>
      </c>
      <c r="O103" s="227">
        <f>IF(ISBLANK($A103),"",SUM(G103,L103))</f>
      </c>
      <c r="P103" s="230">
        <f>IF(ISBLANK($A103),"",RANK(O103,O:O,1))</f>
      </c>
    </row>
    <row r="104" spans="1:16" ht="12.75" customHeight="1">
      <c r="A104" s="238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34"/>
      <c r="G104" s="234"/>
      <c r="H104" s="231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34"/>
      <c r="L104" s="234"/>
      <c r="M104" s="231"/>
      <c r="N104" s="225"/>
      <c r="O104" s="228"/>
      <c r="P104" s="231"/>
    </row>
    <row r="105" spans="1:16" ht="13.5" customHeight="1" thickBot="1">
      <c r="A105" s="239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9"/>
      <c r="G105" s="189"/>
      <c r="H105" s="232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9"/>
      <c r="L105" s="189"/>
      <c r="M105" s="236"/>
      <c r="N105" s="226"/>
      <c r="O105" s="229"/>
      <c r="P105" s="232"/>
    </row>
    <row r="106" spans="1:16" ht="12.75" customHeight="1">
      <c r="A106" s="237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33">
        <f>IF(ISBLANK($A106),"",SUM(D106:D108))</f>
      </c>
      <c r="G106" s="233">
        <f>IF(ISBLANK($A106),"",SUM(E106:E108))</f>
      </c>
      <c r="H106" s="230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33">
        <f>IF(ISBLANK($A106),"",SUM(I106:I108))</f>
      </c>
      <c r="L106" s="233">
        <f>IF(ISBLANK($A106),"",SUM(J106:J108))</f>
      </c>
      <c r="M106" s="235">
        <f>IF(ISBLANK($A106),"",RANK(L106,L:L,1))</f>
      </c>
      <c r="N106" s="224">
        <f>IF(ISBLANK($A106),"",SUM(F106,K106))</f>
      </c>
      <c r="O106" s="227">
        <f>IF(ISBLANK($A106),"",SUM(G106,L106))</f>
      </c>
      <c r="P106" s="230">
        <f>IF(ISBLANK($A106),"",RANK(O106,O:O,1))</f>
      </c>
    </row>
    <row r="107" spans="1:16" ht="12.75" customHeight="1">
      <c r="A107" s="238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34"/>
      <c r="G107" s="234"/>
      <c r="H107" s="231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34"/>
      <c r="L107" s="234"/>
      <c r="M107" s="231"/>
      <c r="N107" s="225"/>
      <c r="O107" s="228"/>
      <c r="P107" s="231"/>
    </row>
    <row r="108" spans="1:16" ht="13.5" customHeight="1" thickBot="1">
      <c r="A108" s="239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9"/>
      <c r="G108" s="189"/>
      <c r="H108" s="232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9"/>
      <c r="L108" s="189"/>
      <c r="M108" s="236"/>
      <c r="N108" s="226"/>
      <c r="O108" s="229"/>
      <c r="P108" s="232"/>
    </row>
    <row r="109" spans="1:16" ht="12.75" customHeight="1">
      <c r="A109" s="237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33">
        <f>IF(ISBLANK($A109),"",SUM(D109:D111))</f>
      </c>
      <c r="G109" s="233">
        <f>IF(ISBLANK($A109),"",SUM(E109:E111))</f>
      </c>
      <c r="H109" s="230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33">
        <f>IF(ISBLANK($A109),"",SUM(I109:I111))</f>
      </c>
      <c r="L109" s="233">
        <f>IF(ISBLANK($A109),"",SUM(J109:J111))</f>
      </c>
      <c r="M109" s="235">
        <f>IF(ISBLANK($A109),"",RANK(L109,L:L,1))</f>
      </c>
      <c r="N109" s="224">
        <f>IF(ISBLANK($A109),"",SUM(F109,K109))</f>
      </c>
      <c r="O109" s="227">
        <f>IF(ISBLANK($A109),"",SUM(G109,L109))</f>
      </c>
      <c r="P109" s="230">
        <f>IF(ISBLANK($A109),"",RANK(O109,O:O,1))</f>
      </c>
    </row>
    <row r="110" spans="1:16" ht="12.75" customHeight="1">
      <c r="A110" s="238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34"/>
      <c r="G110" s="234"/>
      <c r="H110" s="231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34"/>
      <c r="L110" s="234"/>
      <c r="M110" s="231"/>
      <c r="N110" s="225"/>
      <c r="O110" s="228"/>
      <c r="P110" s="231"/>
    </row>
    <row r="111" spans="1:16" ht="13.5" customHeight="1" thickBot="1">
      <c r="A111" s="239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9"/>
      <c r="G111" s="189"/>
      <c r="H111" s="232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9"/>
      <c r="L111" s="189"/>
      <c r="M111" s="236"/>
      <c r="N111" s="226"/>
      <c r="O111" s="229"/>
      <c r="P111" s="232"/>
    </row>
    <row r="112" spans="1:16" ht="12.75" customHeight="1">
      <c r="A112" s="237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33">
        <f>IF(ISBLANK($A112),"",SUM(D112:D114))</f>
      </c>
      <c r="G112" s="233">
        <f>IF(ISBLANK($A112),"",SUM(E112:E114))</f>
      </c>
      <c r="H112" s="230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33">
        <f>IF(ISBLANK($A112),"",SUM(I112:I114))</f>
      </c>
      <c r="L112" s="233">
        <f>IF(ISBLANK($A112),"",SUM(J112:J114))</f>
      </c>
      <c r="M112" s="235">
        <f>IF(ISBLANK($A112),"",RANK(L112,L:L,1))</f>
      </c>
      <c r="N112" s="224">
        <f>IF(ISBLANK($A112),"",SUM(F112,K112))</f>
      </c>
      <c r="O112" s="227">
        <f>IF(ISBLANK($A112),"",SUM(G112,L112))</f>
      </c>
      <c r="P112" s="230">
        <f>IF(ISBLANK($A112),"",RANK(O112,O:O,1))</f>
      </c>
    </row>
    <row r="113" spans="1:16" ht="12.75" customHeight="1">
      <c r="A113" s="238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34"/>
      <c r="G113" s="234"/>
      <c r="H113" s="231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34"/>
      <c r="L113" s="234"/>
      <c r="M113" s="231"/>
      <c r="N113" s="225"/>
      <c r="O113" s="228"/>
      <c r="P113" s="231"/>
    </row>
    <row r="114" spans="1:16" ht="13.5" customHeight="1" thickBot="1">
      <c r="A114" s="239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9"/>
      <c r="G114" s="189"/>
      <c r="H114" s="232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9"/>
      <c r="L114" s="189"/>
      <c r="M114" s="236"/>
      <c r="N114" s="226"/>
      <c r="O114" s="229"/>
      <c r="P114" s="232"/>
    </row>
    <row r="115" spans="1:16" ht="12.75" customHeight="1">
      <c r="A115" s="237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33">
        <f>IF(ISBLANK($A115),"",SUM(D115:D117))</f>
      </c>
      <c r="G115" s="233">
        <f>IF(ISBLANK($A115),"",SUM(E115:E117))</f>
      </c>
      <c r="H115" s="230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33">
        <f>IF(ISBLANK($A115),"",SUM(I115:I117))</f>
      </c>
      <c r="L115" s="233">
        <f>IF(ISBLANK($A115),"",SUM(J115:J117))</f>
      </c>
      <c r="M115" s="235">
        <f>IF(ISBLANK($A115),"",RANK(L115,L:L,1))</f>
      </c>
      <c r="N115" s="224">
        <f>IF(ISBLANK($A115),"",SUM(F115,K115))</f>
      </c>
      <c r="O115" s="227">
        <f>IF(ISBLANK($A115),"",SUM(G115,L115))</f>
      </c>
      <c r="P115" s="230">
        <f>IF(ISBLANK($A115),"",RANK(O115,O:O,1))</f>
      </c>
    </row>
    <row r="116" spans="1:16" ht="12.75" customHeight="1">
      <c r="A116" s="238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34"/>
      <c r="G116" s="234"/>
      <c r="H116" s="231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34"/>
      <c r="L116" s="234"/>
      <c r="M116" s="231"/>
      <c r="N116" s="225"/>
      <c r="O116" s="228"/>
      <c r="P116" s="231"/>
    </row>
    <row r="117" spans="1:16" ht="13.5" customHeight="1" thickBot="1">
      <c r="A117" s="239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9"/>
      <c r="G117" s="189"/>
      <c r="H117" s="232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9"/>
      <c r="L117" s="189"/>
      <c r="M117" s="236"/>
      <c r="N117" s="226"/>
      <c r="O117" s="229"/>
      <c r="P117" s="232"/>
    </row>
    <row r="118" spans="1:16" ht="12.75" customHeight="1">
      <c r="A118" s="237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33">
        <f>IF(ISBLANK($A118),"",SUM(D118:D120))</f>
      </c>
      <c r="G118" s="233">
        <f>IF(ISBLANK($A118),"",SUM(E118:E120))</f>
      </c>
      <c r="H118" s="230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33">
        <f>IF(ISBLANK($A118),"",SUM(I118:I120))</f>
      </c>
      <c r="L118" s="233">
        <f>IF(ISBLANK($A118),"",SUM(J118:J120))</f>
      </c>
      <c r="M118" s="235">
        <f>IF(ISBLANK($A118),"",RANK(L118,L:L,1))</f>
      </c>
      <c r="N118" s="224">
        <f>IF(ISBLANK($A118),"",SUM(F118,K118))</f>
      </c>
      <c r="O118" s="227">
        <f>IF(ISBLANK($A118),"",SUM(G118,L118))</f>
      </c>
      <c r="P118" s="230">
        <f>IF(ISBLANK($A118),"",RANK(O118,O:O,1))</f>
      </c>
    </row>
    <row r="119" spans="1:16" ht="12.75" customHeight="1">
      <c r="A119" s="238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34"/>
      <c r="G119" s="234"/>
      <c r="H119" s="231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34"/>
      <c r="L119" s="234"/>
      <c r="M119" s="231"/>
      <c r="N119" s="225"/>
      <c r="O119" s="228"/>
      <c r="P119" s="231"/>
    </row>
    <row r="120" spans="1:16" ht="13.5" customHeight="1" thickBot="1">
      <c r="A120" s="239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9"/>
      <c r="G120" s="189"/>
      <c r="H120" s="232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9"/>
      <c r="L120" s="189"/>
      <c r="M120" s="236"/>
      <c r="N120" s="226"/>
      <c r="O120" s="229"/>
      <c r="P120" s="232"/>
    </row>
    <row r="121" spans="1:16" ht="12.75" customHeight="1">
      <c r="A121" s="237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33">
        <f>IF(ISBLANK($A121),"",SUM(D121:D123))</f>
      </c>
      <c r="G121" s="233">
        <f>IF(ISBLANK($A121),"",SUM(E121:E123))</f>
      </c>
      <c r="H121" s="230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33">
        <f>IF(ISBLANK($A121),"",SUM(I121:I123))</f>
      </c>
      <c r="L121" s="233">
        <f>IF(ISBLANK($A121),"",SUM(J121:J123))</f>
      </c>
      <c r="M121" s="235">
        <f>IF(ISBLANK($A121),"",RANK(L121,L:L,1))</f>
      </c>
      <c r="N121" s="224">
        <f>IF(ISBLANK($A121),"",SUM(F121,K121))</f>
      </c>
      <c r="O121" s="227">
        <f>IF(ISBLANK($A121),"",SUM(G121,L121))</f>
      </c>
      <c r="P121" s="230">
        <f>IF(ISBLANK($A121),"",RANK(O121,O:O,1))</f>
      </c>
    </row>
    <row r="122" spans="1:16" ht="12.75" customHeight="1">
      <c r="A122" s="238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34"/>
      <c r="G122" s="234"/>
      <c r="H122" s="231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34"/>
      <c r="L122" s="234"/>
      <c r="M122" s="231"/>
      <c r="N122" s="225"/>
      <c r="O122" s="228"/>
      <c r="P122" s="231"/>
    </row>
    <row r="123" spans="1:16" ht="13.5" customHeight="1" thickBot="1">
      <c r="A123" s="239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9"/>
      <c r="G123" s="189"/>
      <c r="H123" s="232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9"/>
      <c r="L123" s="189"/>
      <c r="M123" s="236"/>
      <c r="N123" s="226"/>
      <c r="O123" s="229"/>
      <c r="P123" s="232"/>
    </row>
    <row r="124" spans="1:16" ht="12.75" customHeight="1">
      <c r="A124" s="237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33">
        <f>IF(ISBLANK($A124),"",SUM(D124:D126))</f>
      </c>
      <c r="G124" s="233">
        <f>IF(ISBLANK($A124),"",SUM(E124:E126))</f>
      </c>
      <c r="H124" s="230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33">
        <f>IF(ISBLANK($A124),"",SUM(I124:I126))</f>
      </c>
      <c r="L124" s="233">
        <f>IF(ISBLANK($A124),"",SUM(J124:J126))</f>
      </c>
      <c r="M124" s="235">
        <f>IF(ISBLANK($A124),"",RANK(L124,L:L,1))</f>
      </c>
      <c r="N124" s="224">
        <f>IF(ISBLANK($A124),"",SUM(F124,K124))</f>
      </c>
      <c r="O124" s="227">
        <f>IF(ISBLANK($A124),"",SUM(G124,L124))</f>
      </c>
      <c r="P124" s="230">
        <f>IF(ISBLANK($A124),"",RANK(O124,O:O,1))</f>
      </c>
    </row>
    <row r="125" spans="1:16" ht="12.75" customHeight="1">
      <c r="A125" s="238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34"/>
      <c r="G125" s="234"/>
      <c r="H125" s="231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34"/>
      <c r="L125" s="234"/>
      <c r="M125" s="231"/>
      <c r="N125" s="225"/>
      <c r="O125" s="228"/>
      <c r="P125" s="231"/>
    </row>
    <row r="126" spans="1:16" ht="13.5" customHeight="1" thickBot="1">
      <c r="A126" s="239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9"/>
      <c r="G126" s="189"/>
      <c r="H126" s="232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9"/>
      <c r="L126" s="189"/>
      <c r="M126" s="236"/>
      <c r="N126" s="226"/>
      <c r="O126" s="229"/>
      <c r="P126" s="232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N100:N102"/>
    <mergeCell ref="O100:O102"/>
    <mergeCell ref="N97:N99"/>
    <mergeCell ref="O97:O99"/>
    <mergeCell ref="N106:N108"/>
    <mergeCell ref="O106:O108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L97:L99"/>
    <mergeCell ref="M97:M99"/>
    <mergeCell ref="P97:P99"/>
    <mergeCell ref="A94:A96"/>
    <mergeCell ref="F94:F96"/>
    <mergeCell ref="G94:G96"/>
    <mergeCell ref="H94:H96"/>
    <mergeCell ref="K94:K96"/>
    <mergeCell ref="L94:L96"/>
    <mergeCell ref="M94:M96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N13:N15"/>
    <mergeCell ref="N10:N12"/>
    <mergeCell ref="O13:O15"/>
    <mergeCell ref="P13:P15"/>
    <mergeCell ref="P16:P18"/>
    <mergeCell ref="A19:A21"/>
    <mergeCell ref="F19:F21"/>
    <mergeCell ref="G19:G21"/>
    <mergeCell ref="H19:H21"/>
    <mergeCell ref="K19:K21"/>
    <mergeCell ref="M13:M15"/>
    <mergeCell ref="A10:A12"/>
    <mergeCell ref="F10:F12"/>
    <mergeCell ref="G10:G12"/>
    <mergeCell ref="H10:H12"/>
    <mergeCell ref="K10:K12"/>
    <mergeCell ref="L10:L12"/>
    <mergeCell ref="M10:M12"/>
    <mergeCell ref="A13:A15"/>
    <mergeCell ref="F13:F15"/>
    <mergeCell ref="G13:G15"/>
    <mergeCell ref="H13:H15"/>
    <mergeCell ref="K13:K15"/>
    <mergeCell ref="L13:L15"/>
    <mergeCell ref="A7:A9"/>
    <mergeCell ref="F7:F9"/>
    <mergeCell ref="G7:G9"/>
    <mergeCell ref="H7:H9"/>
    <mergeCell ref="O10:O12"/>
    <mergeCell ref="P10:P12"/>
    <mergeCell ref="N7:N9"/>
    <mergeCell ref="O7:O9"/>
    <mergeCell ref="P7:P9"/>
    <mergeCell ref="I5:J5"/>
    <mergeCell ref="K5:M5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D12" sqref="D12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3" t="str">
        <f>CONCATENATE('Základní list'!$E$3)</f>
        <v>Nebodovaný</v>
      </c>
      <c r="C1" s="243"/>
      <c r="D1" s="243"/>
      <c r="E1" s="243"/>
      <c r="F1" s="243"/>
      <c r="G1" s="243"/>
      <c r="H1" s="243" t="str">
        <f>CONCATENATE('Základní list'!$E$3)</f>
        <v>Nebodovaný</v>
      </c>
      <c r="I1" s="243"/>
      <c r="J1" s="243"/>
      <c r="K1" s="243"/>
      <c r="L1" s="243"/>
      <c r="M1" s="243"/>
      <c r="N1" s="243" t="str">
        <f>CONCATENATE('Základní list'!$E$3)</f>
        <v>Nebodovaný</v>
      </c>
      <c r="O1" s="243"/>
      <c r="P1" s="243"/>
      <c r="Q1" s="243"/>
      <c r="R1" s="243"/>
      <c r="S1" s="243"/>
      <c r="T1" s="243" t="str">
        <f>CONCATENATE('Základní list'!$E$3)</f>
        <v>Nebodovaný</v>
      </c>
      <c r="U1" s="243"/>
      <c r="V1" s="243"/>
      <c r="W1" s="243"/>
      <c r="X1" s="243"/>
      <c r="Y1" s="243"/>
      <c r="Z1" s="243" t="str">
        <f>CONCATENATE('Základní list'!$E$3)</f>
        <v>Nebodovaný</v>
      </c>
      <c r="AA1" s="243"/>
      <c r="AB1" s="243"/>
      <c r="AC1" s="243"/>
      <c r="AD1" s="243"/>
      <c r="AE1" s="243"/>
      <c r="AF1" s="243" t="str">
        <f>CONCATENATE('Základní list'!$E$3)</f>
        <v>Nebodovaný</v>
      </c>
      <c r="AG1" s="243"/>
      <c r="AH1" s="243"/>
      <c r="AI1" s="243"/>
      <c r="AJ1" s="243"/>
      <c r="AK1" s="243"/>
      <c r="AL1" s="243" t="str">
        <f>CONCATENATE('Základní list'!$E$3)</f>
        <v>Nebodovaný</v>
      </c>
      <c r="AM1" s="243"/>
      <c r="AN1" s="243"/>
      <c r="AO1" s="243"/>
      <c r="AP1" s="243"/>
      <c r="AQ1" s="243"/>
      <c r="AR1" s="243" t="str">
        <f>CONCATENATE('Základní list'!$E$3)</f>
        <v>Nebodovaný</v>
      </c>
      <c r="AS1" s="243"/>
      <c r="AT1" s="243"/>
      <c r="AU1" s="243"/>
      <c r="AV1" s="243"/>
      <c r="AW1" s="243"/>
      <c r="AX1" s="243" t="str">
        <f>CONCATENATE('Základní list'!$E$3)</f>
        <v>Nebodovaný</v>
      </c>
      <c r="AY1" s="243"/>
      <c r="AZ1" s="243"/>
      <c r="BA1" s="243"/>
      <c r="BB1" s="243"/>
      <c r="BC1" s="243"/>
      <c r="BD1" s="243" t="str">
        <f>CONCATENATE('Základní list'!$E$3)</f>
        <v>Nebodovaný</v>
      </c>
      <c r="BE1" s="243"/>
      <c r="BF1" s="243"/>
      <c r="BG1" s="243"/>
      <c r="BH1" s="243"/>
      <c r="BI1" s="243"/>
      <c r="BJ1" s="243" t="str">
        <f>CONCATENATE('Základní list'!$E$3)</f>
        <v>Nebodovaný</v>
      </c>
      <c r="BK1" s="243"/>
      <c r="BL1" s="243"/>
      <c r="BM1" s="243"/>
      <c r="BN1" s="243"/>
      <c r="BO1" s="243" t="str">
        <f>CONCATENATE('Základní list'!$E$3)</f>
        <v>Nebodovaný</v>
      </c>
      <c r="BP1" s="243"/>
      <c r="BQ1" s="243"/>
      <c r="BR1" s="243"/>
      <c r="BS1" s="243"/>
      <c r="BT1" s="243" t="str">
        <f>CONCATENATE('Základní list'!$E$3)</f>
        <v>Nebodovaný</v>
      </c>
      <c r="BU1" s="243"/>
      <c r="BV1" s="243"/>
      <c r="BW1" s="243"/>
      <c r="BX1" s="243"/>
      <c r="BY1" s="243" t="str">
        <f>CONCATENATE('Základní list'!$E$3)</f>
        <v>Nebodovaný</v>
      </c>
      <c r="BZ1" s="243"/>
      <c r="CA1" s="243"/>
      <c r="CB1" s="243"/>
      <c r="CC1" s="243"/>
      <c r="CD1" s="243" t="str">
        <f>CONCATENATE('Základní list'!$E$3)</f>
        <v>Nebodovaný</v>
      </c>
      <c r="CE1" s="243"/>
      <c r="CF1" s="243"/>
      <c r="CG1" s="243"/>
      <c r="CH1" s="243"/>
    </row>
    <row r="2" spans="1:86" s="58" customFormat="1" ht="13.5" thickBot="1">
      <c r="A2" s="57"/>
      <c r="B2" s="244" t="str">
        <f>CONCATENATE('Základní list'!$D$4)</f>
        <v>23.9</v>
      </c>
      <c r="C2" s="244"/>
      <c r="D2" s="244"/>
      <c r="E2" s="244"/>
      <c r="F2" s="244"/>
      <c r="G2" s="244"/>
      <c r="H2" s="244" t="str">
        <f>CONCATENATE('Základní list'!$D$4)</f>
        <v>23.9</v>
      </c>
      <c r="I2" s="244"/>
      <c r="J2" s="244"/>
      <c r="K2" s="244"/>
      <c r="L2" s="244"/>
      <c r="M2" s="244"/>
      <c r="N2" s="244" t="str">
        <f>CONCATENATE('Základní list'!$D$4)</f>
        <v>23.9</v>
      </c>
      <c r="O2" s="244"/>
      <c r="P2" s="244"/>
      <c r="Q2" s="244"/>
      <c r="R2" s="244"/>
      <c r="S2" s="244"/>
      <c r="T2" s="244" t="str">
        <f>CONCATENATE('Základní list'!$D$4)</f>
        <v>23.9</v>
      </c>
      <c r="U2" s="244"/>
      <c r="V2" s="244"/>
      <c r="W2" s="244"/>
      <c r="X2" s="244"/>
      <c r="Y2" s="244"/>
      <c r="Z2" s="244" t="str">
        <f>CONCATENATE('Základní list'!$D$4)</f>
        <v>23.9</v>
      </c>
      <c r="AA2" s="244"/>
      <c r="AB2" s="244"/>
      <c r="AC2" s="244"/>
      <c r="AD2" s="244"/>
      <c r="AE2" s="244"/>
      <c r="AF2" s="244" t="str">
        <f>CONCATENATE('Základní list'!$D$4)</f>
        <v>23.9</v>
      </c>
      <c r="AG2" s="244"/>
      <c r="AH2" s="244"/>
      <c r="AI2" s="244"/>
      <c r="AJ2" s="244"/>
      <c r="AK2" s="244"/>
      <c r="AL2" s="244" t="str">
        <f>CONCATENATE('Základní list'!$D$4)</f>
        <v>23.9</v>
      </c>
      <c r="AM2" s="244"/>
      <c r="AN2" s="244"/>
      <c r="AO2" s="244"/>
      <c r="AP2" s="244"/>
      <c r="AQ2" s="244"/>
      <c r="AR2" s="244" t="str">
        <f>CONCATENATE('Základní list'!$D$4)</f>
        <v>23.9</v>
      </c>
      <c r="AS2" s="244"/>
      <c r="AT2" s="244"/>
      <c r="AU2" s="244"/>
      <c r="AV2" s="244"/>
      <c r="AW2" s="244"/>
      <c r="AX2" s="244" t="str">
        <f>CONCATENATE('Základní list'!$D$4)</f>
        <v>23.9</v>
      </c>
      <c r="AY2" s="244"/>
      <c r="AZ2" s="244"/>
      <c r="BA2" s="244"/>
      <c r="BB2" s="244"/>
      <c r="BC2" s="244"/>
      <c r="BD2" s="244" t="str">
        <f>CONCATENATE('Základní list'!$D$4)</f>
        <v>23.9</v>
      </c>
      <c r="BE2" s="244"/>
      <c r="BF2" s="244"/>
      <c r="BG2" s="244"/>
      <c r="BH2" s="244"/>
      <c r="BI2" s="244"/>
      <c r="BJ2" s="244" t="str">
        <f>CONCATENATE('Základní list'!$D$4)</f>
        <v>23.9</v>
      </c>
      <c r="BK2" s="244"/>
      <c r="BL2" s="244"/>
      <c r="BM2" s="244"/>
      <c r="BN2" s="244"/>
      <c r="BO2" s="244" t="str">
        <f>CONCATENATE('Základní list'!$D$4)</f>
        <v>23.9</v>
      </c>
      <c r="BP2" s="244"/>
      <c r="BQ2" s="244"/>
      <c r="BR2" s="244"/>
      <c r="BS2" s="244"/>
      <c r="BT2" s="244" t="str">
        <f>CONCATENATE('Základní list'!$D$4)</f>
        <v>23.9</v>
      </c>
      <c r="BU2" s="244"/>
      <c r="BV2" s="244"/>
      <c r="BW2" s="244"/>
      <c r="BX2" s="244"/>
      <c r="BY2" s="244" t="str">
        <f>CONCATENATE('Základní list'!$D$4)</f>
        <v>23.9</v>
      </c>
      <c r="BZ2" s="244"/>
      <c r="CA2" s="244"/>
      <c r="CB2" s="244"/>
      <c r="CC2" s="244"/>
      <c r="CD2" s="244" t="str">
        <f>CONCATENATE('Základní list'!$D$4)</f>
        <v>23.9</v>
      </c>
      <c r="CE2" s="244"/>
      <c r="CF2" s="244"/>
      <c r="CG2" s="244"/>
      <c r="CH2" s="244"/>
    </row>
    <row r="3" spans="1:86" ht="16.5" customHeight="1">
      <c r="A3" s="248" t="s">
        <v>11</v>
      </c>
      <c r="B3" s="245" t="s">
        <v>16</v>
      </c>
      <c r="C3" s="246"/>
      <c r="D3" s="246"/>
      <c r="E3" s="246"/>
      <c r="F3" s="246"/>
      <c r="G3" s="247"/>
      <c r="H3" s="245" t="s">
        <v>16</v>
      </c>
      <c r="I3" s="246"/>
      <c r="J3" s="246"/>
      <c r="K3" s="246"/>
      <c r="L3" s="246"/>
      <c r="M3" s="247"/>
      <c r="N3" s="245" t="s">
        <v>16</v>
      </c>
      <c r="O3" s="246"/>
      <c r="P3" s="246"/>
      <c r="Q3" s="246"/>
      <c r="R3" s="246"/>
      <c r="S3" s="247"/>
      <c r="T3" s="245" t="s">
        <v>16</v>
      </c>
      <c r="U3" s="246"/>
      <c r="V3" s="246"/>
      <c r="W3" s="246"/>
      <c r="X3" s="246"/>
      <c r="Y3" s="247"/>
      <c r="Z3" s="245" t="s">
        <v>16</v>
      </c>
      <c r="AA3" s="246"/>
      <c r="AB3" s="246"/>
      <c r="AC3" s="246"/>
      <c r="AD3" s="246"/>
      <c r="AE3" s="247"/>
      <c r="AF3" s="245" t="s">
        <v>16</v>
      </c>
      <c r="AG3" s="246"/>
      <c r="AH3" s="246"/>
      <c r="AI3" s="246"/>
      <c r="AJ3" s="246"/>
      <c r="AK3" s="247"/>
      <c r="AL3" s="245" t="s">
        <v>16</v>
      </c>
      <c r="AM3" s="246"/>
      <c r="AN3" s="246"/>
      <c r="AO3" s="246"/>
      <c r="AP3" s="246"/>
      <c r="AQ3" s="247"/>
      <c r="AR3" s="245" t="s">
        <v>16</v>
      </c>
      <c r="AS3" s="246"/>
      <c r="AT3" s="246"/>
      <c r="AU3" s="246"/>
      <c r="AV3" s="246"/>
      <c r="AW3" s="247"/>
      <c r="AX3" s="245" t="s">
        <v>16</v>
      </c>
      <c r="AY3" s="246"/>
      <c r="AZ3" s="246"/>
      <c r="BA3" s="246"/>
      <c r="BB3" s="246"/>
      <c r="BC3" s="247"/>
      <c r="BD3" s="245" t="s">
        <v>16</v>
      </c>
      <c r="BE3" s="246"/>
      <c r="BF3" s="246"/>
      <c r="BG3" s="246"/>
      <c r="BH3" s="246"/>
      <c r="BI3" s="247"/>
      <c r="BJ3" s="245" t="s">
        <v>16</v>
      </c>
      <c r="BK3" s="246"/>
      <c r="BL3" s="246"/>
      <c r="BM3" s="246"/>
      <c r="BN3" s="247" t="s">
        <v>36</v>
      </c>
      <c r="BO3" s="245" t="s">
        <v>16</v>
      </c>
      <c r="BP3" s="246"/>
      <c r="BQ3" s="246"/>
      <c r="BR3" s="246"/>
      <c r="BS3" s="247" t="s">
        <v>36</v>
      </c>
      <c r="BT3" s="245" t="s">
        <v>16</v>
      </c>
      <c r="BU3" s="246"/>
      <c r="BV3" s="246"/>
      <c r="BW3" s="246"/>
      <c r="BX3" s="247" t="s">
        <v>36</v>
      </c>
      <c r="BY3" s="245" t="s">
        <v>16</v>
      </c>
      <c r="BZ3" s="246"/>
      <c r="CA3" s="246"/>
      <c r="CB3" s="246"/>
      <c r="CC3" s="247" t="s">
        <v>36</v>
      </c>
      <c r="CD3" s="245" t="s">
        <v>16</v>
      </c>
      <c r="CE3" s="246"/>
      <c r="CF3" s="246"/>
      <c r="CG3" s="246"/>
      <c r="CH3" s="247" t="s">
        <v>36</v>
      </c>
    </row>
    <row r="4" spans="1:86" s="8" customFormat="1" ht="16.5" customHeight="1" thickBot="1">
      <c r="A4" s="249"/>
      <c r="B4" s="240" t="str">
        <f>IF(ISBLANK('Základní list'!$C11),"",'Základní list'!$A11)</f>
        <v>A</v>
      </c>
      <c r="C4" s="241"/>
      <c r="D4" s="241"/>
      <c r="E4" s="241"/>
      <c r="F4" s="241"/>
      <c r="G4" s="242"/>
      <c r="H4" s="240" t="str">
        <f>IF(ISBLANK('Základní list'!$C12),"",'Základní list'!$A12)</f>
        <v>B</v>
      </c>
      <c r="I4" s="241"/>
      <c r="J4" s="241"/>
      <c r="K4" s="241"/>
      <c r="L4" s="241"/>
      <c r="M4" s="242"/>
      <c r="N4" s="240" t="str">
        <f>IF(ISBLANK('Základní list'!$C13),"",'Základní list'!$A13)</f>
        <v>C</v>
      </c>
      <c r="O4" s="241"/>
      <c r="P4" s="241"/>
      <c r="Q4" s="241"/>
      <c r="R4" s="241"/>
      <c r="S4" s="242"/>
      <c r="T4" s="240" t="str">
        <f>IF(ISBLANK('Základní list'!$C14),"",'Základní list'!$A14)</f>
        <v>D</v>
      </c>
      <c r="U4" s="241"/>
      <c r="V4" s="241"/>
      <c r="W4" s="241"/>
      <c r="X4" s="241"/>
      <c r="Y4" s="242"/>
      <c r="Z4" s="240" t="str">
        <f>IF(ISBLANK('Základní list'!$C15),"",'Základní list'!$A15)</f>
        <v>E</v>
      </c>
      <c r="AA4" s="241"/>
      <c r="AB4" s="241"/>
      <c r="AC4" s="241"/>
      <c r="AD4" s="241"/>
      <c r="AE4" s="242"/>
      <c r="AF4" s="240" t="str">
        <f>IF(ISBLANK('Základní list'!$C16),"",'Základní list'!$A16)</f>
        <v>F</v>
      </c>
      <c r="AG4" s="241"/>
      <c r="AH4" s="241"/>
      <c r="AI4" s="241"/>
      <c r="AJ4" s="241"/>
      <c r="AK4" s="242"/>
      <c r="AL4" s="240" t="str">
        <f>IF(ISBLANK('Základní list'!$C17),"",'Základní list'!$A17)</f>
        <v>G</v>
      </c>
      <c r="AM4" s="241"/>
      <c r="AN4" s="241"/>
      <c r="AO4" s="241"/>
      <c r="AP4" s="241"/>
      <c r="AQ4" s="242"/>
      <c r="AR4" s="240" t="str">
        <f>IF(ISBLANK('Základní list'!$C18),"",'Základní list'!$A18)</f>
        <v>H</v>
      </c>
      <c r="AS4" s="241"/>
      <c r="AT4" s="241"/>
      <c r="AU4" s="241"/>
      <c r="AV4" s="241"/>
      <c r="AW4" s="242"/>
      <c r="AX4" s="240" t="str">
        <f>IF(ISBLANK('Základní list'!$C19),"",'Základní list'!$A19)</f>
        <v>I</v>
      </c>
      <c r="AY4" s="241"/>
      <c r="AZ4" s="241"/>
      <c r="BA4" s="241"/>
      <c r="BB4" s="241"/>
      <c r="BC4" s="242"/>
      <c r="BD4" s="240" t="str">
        <f>IF(ISBLANK('Základní list'!$C20),"",'Základní list'!$A20)</f>
        <v>J</v>
      </c>
      <c r="BE4" s="241"/>
      <c r="BF4" s="241"/>
      <c r="BG4" s="241"/>
      <c r="BH4" s="241"/>
      <c r="BI4" s="242"/>
      <c r="BJ4" s="240" t="str">
        <f>IF(ISBLANK('Základní list'!$C21),"",'Základní list'!$A21)</f>
        <v>K</v>
      </c>
      <c r="BK4" s="241"/>
      <c r="BL4" s="241"/>
      <c r="BM4" s="241"/>
      <c r="BN4" s="242"/>
      <c r="BO4" s="240" t="str">
        <f>IF(ISBLANK('Základní list'!$C22),"",'Základní list'!$A22)</f>
        <v>L</v>
      </c>
      <c r="BP4" s="241"/>
      <c r="BQ4" s="241"/>
      <c r="BR4" s="241"/>
      <c r="BS4" s="242"/>
      <c r="BT4" s="240" t="str">
        <f>IF(ISBLANK('Základní list'!$C23),"",'Základní list'!$A23)</f>
        <v>M</v>
      </c>
      <c r="BU4" s="241"/>
      <c r="BV4" s="241"/>
      <c r="BW4" s="241"/>
      <c r="BX4" s="242"/>
      <c r="BY4" s="240" t="str">
        <f>IF(ISBLANK('Základní list'!$C24),"",'Základní list'!$A24)</f>
        <v>O</v>
      </c>
      <c r="BZ4" s="241"/>
      <c r="CA4" s="241"/>
      <c r="CB4" s="241"/>
      <c r="CC4" s="242"/>
      <c r="CD4" s="240" t="str">
        <f>IF(ISBLANK('Základní list'!$C25),"",'Základní list'!$A25)</f>
        <v>P</v>
      </c>
      <c r="CE4" s="241"/>
      <c r="CF4" s="241"/>
      <c r="CG4" s="241"/>
      <c r="CH4" s="242"/>
    </row>
    <row r="5" spans="1:86" s="9" customFormat="1" ht="13.5" thickBot="1">
      <c r="A5" s="250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Beneš Petr</v>
      </c>
      <c r="C6" s="52" t="str">
        <f>IF(ISNA(MATCH(CONCATENATE(B$4,$A6),'Výsledková listina'!$N:$N,0)),"",INDEX('Výsledková listina'!$P:$P,MATCH(CONCATENATE(B$4,$A6),'Výsledková listina'!$N:$N,0),1))</f>
        <v>Praha 8</v>
      </c>
      <c r="D6" s="4">
        <v>1160</v>
      </c>
      <c r="E6" s="110"/>
      <c r="F6" s="50">
        <f aca="true" t="shared" si="0" ref="F6:F35">IF(D6="","",RANK(D6,D$1:D$65536,0)+(COUNT(D$1:D$65536)+1-RANK(D6,D$1:D$65536,0)-RANK(D6,D$1:D$65536,1))/2+E6)</f>
        <v>8</v>
      </c>
      <c r="G6" s="68"/>
      <c r="H6" s="17" t="str">
        <f>IF(ISNA(MATCH(CONCATENATE(H$4,$A6),'Výsledková listina'!$N:$N,0)),"",INDEX('Výsledková listina'!$C:$C,MATCH(CONCATENATE(H$4,$A6),'Výsledková listina'!$N:$N,0),1))</f>
        <v>Funda Petr</v>
      </c>
      <c r="I6" s="52" t="str">
        <f>IF(ISNA(MATCH(CONCATENATE(H$4,$A6),'Výsledková listina'!$N:$N,0)),"",INDEX('Výsledková listina'!$P:$P,MATCH(CONCATENATE(H$4,$A6),'Výsledková listina'!$N:$N,0),1))</f>
        <v>Úvaly</v>
      </c>
      <c r="J6" s="4">
        <v>1300</v>
      </c>
      <c r="K6" s="110"/>
      <c r="L6" s="50">
        <f aca="true" t="shared" si="1" ref="L6:L35">IF(J6="","",RANK(J6,J$1:J$65536,0)+(COUNT(J$1:J$65536)+1-RANK(J6,J$1:J$65536,0)-RANK(J6,J$1:J$65536,1))/2+K6)</f>
        <v>4</v>
      </c>
      <c r="M6" s="68"/>
      <c r="N6" s="17" t="str">
        <f>IF(ISNA(MATCH(CONCATENATE(N$4,$A6),'Výsledková listina'!$N:$N,0)),"",INDEX('Výsledková listina'!$C:$C,MATCH(CONCATENATE(N$4,$A6),'Výsledková listina'!$N:$N,0),1))</f>
        <v>Štěpnička Martin</v>
      </c>
      <c r="O6" s="52" t="str">
        <f>IF(ISNA(MATCH(CONCATENATE(N$4,$A6),'Výsledková listina'!$N:$N,0)),"",INDEX('Výsledková listina'!$P:$P,MATCH(CONCATENATE(N$4,$A6),'Výsledková listina'!$N:$N,0),1))</f>
        <v>Český Šternberk</v>
      </c>
      <c r="P6" s="4">
        <v>2040</v>
      </c>
      <c r="Q6" s="110"/>
      <c r="R6" s="50">
        <f aca="true" t="shared" si="2" ref="R6:R35">IF(P6="","",RANK(P6,P$1:P$65536,0)+(COUNT(P$1:P$65536)+1-RANK(P6,P$1:P$65536,0)-RANK(P6,P$1:P$65536,1))/2+Q6)</f>
        <v>2</v>
      </c>
      <c r="S6" s="68"/>
      <c r="T6" s="17" t="str">
        <f>IF(ISNA(MATCH(CONCATENATE(T$4,$A6),'Výsledková listina'!$N:$N,0)),"",INDEX('Výsledková listina'!$C:$C,MATCH(CONCATENATE(T$4,$A6),'Výsledková listina'!$N:$N,0),1))</f>
        <v>Volencová Karolína</v>
      </c>
      <c r="U6" s="52" t="str">
        <f>IF(ISNA(MATCH(CONCATENATE(T$4,$A6),'Výsledková listina'!$N:$N,0)),"",INDEX('Výsledková listina'!$P:$P,MATCH(CONCATENATE(T$4,$A6),'Výsledková listina'!$N:$N,0),1))</f>
        <v>Český Šternberk</v>
      </c>
      <c r="V6" s="4">
        <v>70</v>
      </c>
      <c r="W6" s="110"/>
      <c r="X6" s="50">
        <f aca="true" t="shared" si="3" ref="X6:X35">IF(V6="","",RANK(V6,V$1:V$65536,0)+(COUNT(V$1:V$65536)+1-RANK(V6,V$1:V$65536,0)-RANK(V6,V$1:V$65536,1))/2+W6)</f>
        <v>11</v>
      </c>
      <c r="Y6" s="68"/>
      <c r="Z6" s="17" t="str">
        <f>IF(ISNA(MATCH(CONCATENATE(Z$4,$A6),'Výsledková listina'!$N:$N,0)),"",INDEX('Výsledková listina'!$C:$C,MATCH(CONCATENATE(Z$4,$A6),'Výsledková listina'!$N:$N,0),1))</f>
        <v>Linhart Luděk</v>
      </c>
      <c r="AA6" s="52" t="str">
        <f>IF(ISNA(MATCH(CONCATENATE(Z$4,$A6),'Výsledková listina'!$N:$N,0)),"",INDEX('Výsledková listina'!$P:$P,MATCH(CONCATENATE(Z$4,$A6),'Výsledková listina'!$N:$N,0),1))</f>
        <v>Český Šternberk</v>
      </c>
      <c r="AB6" s="4">
        <v>700</v>
      </c>
      <c r="AC6" s="110"/>
      <c r="AD6" s="50">
        <f aca="true" t="shared" si="4" ref="AD6:AD35">IF(AB6="","",RANK(AB6,AB$1:AB$65536,0)+(COUNT(AB$1:AB$65536)+1-RANK(AB6,AB$1:AB$65536,0)-RANK(AB6,AB$1:AB$65536,1))/2+AC6)</f>
        <v>7</v>
      </c>
      <c r="AE6" s="68"/>
      <c r="AF6" s="17" t="str">
        <f>IF(ISNA(MATCH(CONCATENATE(AF$4,$A6),'Výsledková listina'!$N:$N,0)),"",INDEX('Výsledková listina'!$C:$C,MATCH(CONCATENATE(AF$4,$A6),'Výsledková listina'!$N:$N,0),1))</f>
        <v>Jandus Marek</v>
      </c>
      <c r="AG6" s="52" t="str">
        <f>IF(ISNA(MATCH(CONCATENATE(AF$4,$A6),'Výsledková listina'!$N:$N,0)),"",INDEX('Výsledková listina'!$P:$P,MATCH(CONCATENATE(AF$4,$A6),'Výsledková listina'!$N:$N,0),1))</f>
        <v>Sázava</v>
      </c>
      <c r="AH6" s="4">
        <v>280</v>
      </c>
      <c r="AI6" s="110"/>
      <c r="AJ6" s="50">
        <f aca="true" t="shared" si="5" ref="AJ6:AJ35">IF(AH6="","",RANK(AH6,AH$1:AH$65536,0)+(COUNT(AH$1:AH$65536)+1-RANK(AH6,AH$1:AH$65536,0)-RANK(AH6,AH$1:AH$65536,1))/2+AI6)</f>
        <v>9</v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Melezínek Vlastimil</v>
      </c>
      <c r="C7" s="52" t="str">
        <f>IF(ISNA(MATCH(CONCATENATE(B$4,$A7),'Výsledková listina'!$N:$N,0)),"",INDEX('Výsledková listina'!$P:$P,MATCH(CONCATENATE(B$4,$A7),'Výsledková listina'!$N:$N,0),1))</f>
        <v>Praha 8</v>
      </c>
      <c r="D7" s="4">
        <v>1500</v>
      </c>
      <c r="E7" s="110"/>
      <c r="F7" s="50">
        <f t="shared" si="0"/>
        <v>7</v>
      </c>
      <c r="G7" s="69"/>
      <c r="H7" s="17" t="str">
        <f>IF(ISNA(MATCH(CONCATENATE(H$4,$A7),'Výsledková listina'!$N:$N,0)),"",INDEX('Výsledková listina'!$C:$C,MATCH(CONCATENATE(H$4,$A7),'Výsledková listina'!$N:$N,0),1))</f>
        <v>Funda Petr</v>
      </c>
      <c r="I7" s="52" t="str">
        <f>IF(ISNA(MATCH(CONCATENATE(H$4,$A7),'Výsledková listina'!$N:$N,0)),"",INDEX('Výsledková listina'!$P:$P,MATCH(CONCATENATE(H$4,$A7),'Výsledková listina'!$N:$N,0),1))</f>
        <v>Český Šternberk</v>
      </c>
      <c r="J7" s="4">
        <v>170</v>
      </c>
      <c r="K7" s="110"/>
      <c r="L7" s="50">
        <f t="shared" si="1"/>
        <v>9</v>
      </c>
      <c r="M7" s="69"/>
      <c r="N7" s="17" t="str">
        <f>IF(ISNA(MATCH(CONCATENATE(N$4,$A7),'Výsledková listina'!$N:$N,0)),"",INDEX('Výsledková listina'!$C:$C,MATCH(CONCATENATE(N$4,$A7),'Výsledková listina'!$N:$N,0),1))</f>
        <v>Magurová Karolína</v>
      </c>
      <c r="O7" s="52" t="str">
        <f>IF(ISNA(MATCH(CONCATENATE(N$4,$A7),'Výsledková listina'!$N:$N,0)),"",INDEX('Výsledková listina'!$P:$P,MATCH(CONCATENATE(N$4,$A7),'Výsledková listina'!$N:$N,0),1))</f>
        <v>Český Šternberk</v>
      </c>
      <c r="P7" s="4">
        <v>1070</v>
      </c>
      <c r="Q7" s="110"/>
      <c r="R7" s="50">
        <f t="shared" si="2"/>
        <v>6</v>
      </c>
      <c r="S7" s="69"/>
      <c r="T7" s="17" t="str">
        <f>IF(ISNA(MATCH(CONCATENATE(T$4,$A7),'Výsledková listina'!$N:$N,0)),"",INDEX('Výsledková listina'!$C:$C,MATCH(CONCATENATE(T$4,$A7),'Výsledková listina'!$N:$N,0),1))</f>
        <v>Horák Vladimír</v>
      </c>
      <c r="U7" s="52" t="str">
        <f>IF(ISNA(MATCH(CONCATENATE(T$4,$A7),'Výsledková listina'!$N:$N,0)),"",INDEX('Výsledková listina'!$P:$P,MATCH(CONCATENATE(T$4,$A7),'Výsledková listina'!$N:$N,0),1))</f>
        <v>Praha 13</v>
      </c>
      <c r="V7" s="4">
        <v>5760</v>
      </c>
      <c r="W7" s="110"/>
      <c r="X7" s="50">
        <f t="shared" si="3"/>
        <v>1</v>
      </c>
      <c r="Y7" s="69"/>
      <c r="Z7" s="17" t="str">
        <f>IF(ISNA(MATCH(CONCATENATE(Z$4,$A7),'Výsledková listina'!$N:$N,0)),"",INDEX('Výsledková listina'!$C:$C,MATCH(CONCATENATE(Z$4,$A7),'Výsledková listina'!$N:$N,0),1))</f>
        <v>Štěpnička Radek</v>
      </c>
      <c r="AA7" s="52" t="str">
        <f>IF(ISNA(MATCH(CONCATENATE(Z$4,$A7),'Výsledková listina'!$N:$N,0)),"",INDEX('Výsledková listina'!$P:$P,MATCH(CONCATENATE(Z$4,$A7),'Výsledková listina'!$N:$N,0),1))</f>
        <v>Český Šternberk</v>
      </c>
      <c r="AB7" s="4">
        <v>3830</v>
      </c>
      <c r="AC7" s="110"/>
      <c r="AD7" s="50">
        <f t="shared" si="4"/>
        <v>2</v>
      </c>
      <c r="AE7" s="69"/>
      <c r="AF7" s="17" t="str">
        <f>IF(ISNA(MATCH(CONCATENATE(AF$4,$A7),'Výsledková listina'!$N:$N,0)),"",INDEX('Výsledková listina'!$C:$C,MATCH(CONCATENATE(AF$4,$A7),'Výsledková listina'!$N:$N,0),1))</f>
        <v>Šitina Josef</v>
      </c>
      <c r="AG7" s="52" t="str">
        <f>IF(ISNA(MATCH(CONCATENATE(AF$4,$A7),'Výsledková listina'!$N:$N,0)),"",INDEX('Výsledková listina'!$P:$P,MATCH(CONCATENATE(AF$4,$A7),'Výsledková listina'!$N:$N,0),1))</f>
        <v>Starý Ples</v>
      </c>
      <c r="AH7" s="4">
        <v>660</v>
      </c>
      <c r="AI7" s="110"/>
      <c r="AJ7" s="50">
        <f t="shared" si="5"/>
        <v>8</v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Vosáhlo Pavel</v>
      </c>
      <c r="C8" s="52" t="str">
        <f>IF(ISNA(MATCH(CONCATENATE(B$4,$A8),'Výsledková listina'!$N:$N,0)),"",INDEX('Výsledková listina'!$P:$P,MATCH(CONCATENATE(B$4,$A8),'Výsledková listina'!$N:$N,0),1))</f>
        <v>Přelouč</v>
      </c>
      <c r="D8" s="4">
        <v>3610</v>
      </c>
      <c r="E8" s="110"/>
      <c r="F8" s="50">
        <f t="shared" si="0"/>
        <v>3</v>
      </c>
      <c r="G8" s="69"/>
      <c r="H8" s="17" t="str">
        <f>IF(ISNA(MATCH(CONCATENATE(H$4,$A8),'Výsledková listina'!$N:$N,0)),"",INDEX('Výsledková listina'!$C:$C,MATCH(CONCATENATE(H$4,$A8),'Výsledková listina'!$N:$N,0),1))</f>
        <v>Dlask Jakub</v>
      </c>
      <c r="I8" s="52" t="str">
        <f>IF(ISNA(MATCH(CONCATENATE(H$4,$A8),'Výsledková listina'!$N:$N,0)),"",INDEX('Výsledková listina'!$P:$P,MATCH(CONCATENATE(H$4,$A8),'Výsledková listina'!$N:$N,0),1))</f>
        <v>Úvaly</v>
      </c>
      <c r="J8" s="4">
        <v>260</v>
      </c>
      <c r="K8" s="110"/>
      <c r="L8" s="50">
        <f t="shared" si="1"/>
        <v>8</v>
      </c>
      <c r="M8" s="69"/>
      <c r="N8" s="17" t="str">
        <f>IF(ISNA(MATCH(CONCATENATE(N$4,$A8),'Výsledková listina'!$N:$N,0)),"",INDEX('Výsledková listina'!$C:$C,MATCH(CONCATENATE(N$4,$A8),'Výsledková listina'!$N:$N,0),1))</f>
        <v>Grofová Lenka</v>
      </c>
      <c r="O8" s="52" t="str">
        <f>IF(ISNA(MATCH(CONCATENATE(N$4,$A8),'Výsledková listina'!$N:$N,0)),"",INDEX('Výsledková listina'!$P:$P,MATCH(CONCATENATE(N$4,$A8),'Výsledková listina'!$N:$N,0),1))</f>
        <v>Praha 5</v>
      </c>
      <c r="P8" s="4">
        <v>970</v>
      </c>
      <c r="Q8" s="110"/>
      <c r="R8" s="50">
        <f t="shared" si="2"/>
        <v>7</v>
      </c>
      <c r="S8" s="69"/>
      <c r="T8" s="17" t="str">
        <f>IF(ISNA(MATCH(CONCATENATE(T$4,$A8),'Výsledková listina'!$N:$N,0)),"",INDEX('Výsledková listina'!$C:$C,MATCH(CONCATENATE(T$4,$A8),'Výsledková listina'!$N:$N,0),1))</f>
        <v>Štěpnička Milan st.</v>
      </c>
      <c r="U8" s="52" t="str">
        <f>IF(ISNA(MATCH(CONCATENATE(T$4,$A8),'Výsledková listina'!$N:$N,0)),"",INDEX('Výsledková listina'!$P:$P,MATCH(CONCATENATE(T$4,$A8),'Výsledková listina'!$N:$N,0),1))</f>
        <v>Český Šternberk</v>
      </c>
      <c r="V8" s="4">
        <v>3810</v>
      </c>
      <c r="W8" s="110"/>
      <c r="X8" s="50">
        <f t="shared" si="3"/>
        <v>2</v>
      </c>
      <c r="Y8" s="69"/>
      <c r="Z8" s="17" t="str">
        <f>IF(ISNA(MATCH(CONCATENATE(Z$4,$A8),'Výsledková listina'!$N:$N,0)),"",INDEX('Výsledková listina'!$C:$C,MATCH(CONCATENATE(Z$4,$A8),'Výsledková listina'!$N:$N,0),1))</f>
        <v>Veselý Marek</v>
      </c>
      <c r="AA8" s="52" t="str">
        <f>IF(ISNA(MATCH(CONCATENATE(Z$4,$A8),'Výsledková listina'!$N:$N,0)),"",INDEX('Výsledková listina'!$P:$P,MATCH(CONCATENATE(Z$4,$A8),'Výsledková listina'!$N:$N,0),1))</f>
        <v>Český Šternberk</v>
      </c>
      <c r="AB8" s="4">
        <v>1160</v>
      </c>
      <c r="AC8" s="110"/>
      <c r="AD8" s="50">
        <f t="shared" si="4"/>
        <v>6</v>
      </c>
      <c r="AE8" s="69"/>
      <c r="AF8" s="17" t="str">
        <f>IF(ISNA(MATCH(CONCATENATE(AF$4,$A8),'Výsledková listina'!$N:$N,0)),"",INDEX('Výsledková listina'!$C:$C,MATCH(CONCATENATE(AF$4,$A8),'Výsledková listina'!$N:$N,0),1))</f>
        <v>Janečka Martin</v>
      </c>
      <c r="AG8" s="52" t="str">
        <f>IF(ISNA(MATCH(CONCATENATE(AF$4,$A8),'Výsledková listina'!$N:$N,0)),"",INDEX('Výsledková listina'!$P:$P,MATCH(CONCATENATE(AF$4,$A8),'Výsledková listina'!$N:$N,0),1))</f>
        <v>Tovačov</v>
      </c>
      <c r="AH8" s="4">
        <v>1530</v>
      </c>
      <c r="AI8" s="110"/>
      <c r="AJ8" s="50">
        <f t="shared" si="5"/>
        <v>7</v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Bromovský Petr</v>
      </c>
      <c r="C9" s="52" t="str">
        <f>IF(ISNA(MATCH(CONCATENATE(B$4,$A9),'Výsledková listina'!$N:$N,0)),"",INDEX('Výsledková listina'!$P:$P,MATCH(CONCATENATE(B$4,$A9),'Výsledková listina'!$N:$N,0),1))</f>
        <v>Český Šternberk</v>
      </c>
      <c r="D9" s="4">
        <v>710</v>
      </c>
      <c r="E9" s="110"/>
      <c r="F9" s="50">
        <f t="shared" si="0"/>
        <v>9</v>
      </c>
      <c r="G9" s="69"/>
      <c r="H9" s="17" t="str">
        <f>IF(ISNA(MATCH(CONCATENATE(H$4,$A9),'Výsledková listina'!$N:$N,0)),"",INDEX('Výsledková listina'!$C:$C,MATCH(CONCATENATE(H$4,$A9),'Výsledková listina'!$N:$N,0),1))</f>
        <v>Pásler Vlastimil</v>
      </c>
      <c r="I9" s="52" t="str">
        <f>IF(ISNA(MATCH(CONCATENATE(H$4,$A9),'Výsledková listina'!$N:$N,0)),"",INDEX('Výsledková listina'!$P:$P,MATCH(CONCATENATE(H$4,$A9),'Výsledková listina'!$N:$N,0),1))</f>
        <v>Česká Skalice</v>
      </c>
      <c r="J9" s="4">
        <v>10</v>
      </c>
      <c r="K9" s="110"/>
      <c r="L9" s="50">
        <f t="shared" si="1"/>
        <v>11</v>
      </c>
      <c r="M9" s="69"/>
      <c r="N9" s="17" t="str">
        <f>IF(ISNA(MATCH(CONCATENATE(N$4,$A9),'Výsledková listina'!$N:$N,0)),"",INDEX('Výsledková listina'!$C:$C,MATCH(CONCATENATE(N$4,$A9),'Výsledková listina'!$N:$N,0),1))</f>
        <v>Sershen Volodymir</v>
      </c>
      <c r="O9" s="52" t="str">
        <f>IF(ISNA(MATCH(CONCATENATE(N$4,$A9),'Výsledková listina'!$N:$N,0)),"",INDEX('Výsledková listina'!$P:$P,MATCH(CONCATENATE(N$4,$A9),'Výsledková listina'!$N:$N,0),1))</f>
        <v>Praha 4</v>
      </c>
      <c r="P9" s="4">
        <v>1220</v>
      </c>
      <c r="Q9" s="110"/>
      <c r="R9" s="50">
        <f t="shared" si="2"/>
        <v>5</v>
      </c>
      <c r="S9" s="69"/>
      <c r="T9" s="17" t="str">
        <f>IF(ISNA(MATCH(CONCATENATE(T$4,$A9),'Výsledková listina'!$N:$N,0)),"",INDEX('Výsledková listina'!$C:$C,MATCH(CONCATENATE(T$4,$A9),'Výsledková listina'!$N:$N,0),1))</f>
        <v>Štětina Petr</v>
      </c>
      <c r="U9" s="52" t="str">
        <f>IF(ISNA(MATCH(CONCATENATE(T$4,$A9),'Výsledková listina'!$N:$N,0)),"",INDEX('Výsledková listina'!$P:$P,MATCH(CONCATENATE(T$4,$A9),'Výsledková listina'!$N:$N,0),1))</f>
        <v>Praha 4</v>
      </c>
      <c r="V9" s="4">
        <v>1930</v>
      </c>
      <c r="W9" s="110"/>
      <c r="X9" s="50">
        <f t="shared" si="3"/>
        <v>8</v>
      </c>
      <c r="Y9" s="69"/>
      <c r="Z9" s="17" t="str">
        <f>IF(ISNA(MATCH(CONCATENATE(Z$4,$A9),'Výsledková listina'!$N:$N,0)),"",INDEX('Výsledková listina'!$C:$C,MATCH(CONCATENATE(Z$4,$A9),'Výsledková listina'!$N:$N,0),1))</f>
        <v>Černý Tomáš</v>
      </c>
      <c r="AA9" s="52" t="str">
        <f>IF(ISNA(MATCH(CONCATENATE(Z$4,$A9),'Výsledková listina'!$N:$N,0)),"",INDEX('Výsledková listina'!$P:$P,MATCH(CONCATENATE(Z$4,$A9),'Výsledková listina'!$N:$N,0),1))</f>
        <v>Praha 4</v>
      </c>
      <c r="AB9" s="4">
        <v>1170</v>
      </c>
      <c r="AC9" s="110"/>
      <c r="AD9" s="50">
        <f t="shared" si="4"/>
        <v>5</v>
      </c>
      <c r="AE9" s="69"/>
      <c r="AF9" s="17" t="str">
        <f>IF(ISNA(MATCH(CONCATENATE(AF$4,$A9),'Výsledková listina'!$N:$N,0)),"",INDEX('Výsledková listina'!$C:$C,MATCH(CONCATENATE(AF$4,$A9),'Výsledková listina'!$N:$N,0),1))</f>
        <v>Sičák Pavel</v>
      </c>
      <c r="AG9" s="52" t="str">
        <f>IF(ISNA(MATCH(CONCATENATE(AF$4,$A9),'Výsledková listina'!$N:$N,0)),"",INDEX('Výsledková listina'!$P:$P,MATCH(CONCATENATE(AF$4,$A9),'Výsledková listina'!$N:$N,0),1))</f>
        <v>Starý Ples</v>
      </c>
      <c r="AH9" s="4">
        <v>1950</v>
      </c>
      <c r="AI9" s="110"/>
      <c r="AJ9" s="50">
        <f t="shared" si="5"/>
        <v>5</v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Bromovský Petr</v>
      </c>
      <c r="C10" s="52" t="str">
        <f>IF(ISNA(MATCH(CONCATENATE(B$4,$A10),'Výsledková listina'!$N:$N,0)),"",INDEX('Výsledková listina'!$P:$P,MATCH(CONCATENATE(B$4,$A10),'Výsledková listina'!$N:$N,0),1))</f>
        <v>Český Šternberk</v>
      </c>
      <c r="D10" s="4">
        <v>1530</v>
      </c>
      <c r="E10" s="110"/>
      <c r="F10" s="50">
        <f t="shared" si="0"/>
        <v>6</v>
      </c>
      <c r="G10" s="69"/>
      <c r="H10" s="17" t="str">
        <f>IF(ISNA(MATCH(CONCATENATE(H$4,$A10),'Výsledková listina'!$N:$N,0)),"",INDEX('Výsledková listina'!$C:$C,MATCH(CONCATENATE(H$4,$A10),'Výsledková listina'!$N:$N,0),1))</f>
        <v>Kuchař Petr</v>
      </c>
      <c r="I10" s="52" t="str">
        <f>IF(ISNA(MATCH(CONCATENATE(H$4,$A10),'Výsledková listina'!$N:$N,0)),"",INDEX('Výsledková listina'!$P:$P,MATCH(CONCATENATE(H$4,$A10),'Výsledková listina'!$N:$N,0),1))</f>
        <v>Praha 4</v>
      </c>
      <c r="J10" s="4">
        <v>1040</v>
      </c>
      <c r="K10" s="110"/>
      <c r="L10" s="50">
        <f t="shared" si="1"/>
        <v>5</v>
      </c>
      <c r="M10" s="69"/>
      <c r="N10" s="17" t="str">
        <f>IF(ISNA(MATCH(CONCATENATE(N$4,$A10),'Výsledková listina'!$N:$N,0)),"",INDEX('Výsledková listina'!$C:$C,MATCH(CONCATENATE(N$4,$A10),'Výsledková listina'!$N:$N,0),1))</f>
        <v>Štěpnička Milan ml.</v>
      </c>
      <c r="O10" s="52" t="str">
        <f>IF(ISNA(MATCH(CONCATENATE(N$4,$A10),'Výsledková listina'!$N:$N,0)),"",INDEX('Výsledková listina'!$P:$P,MATCH(CONCATENATE(N$4,$A10),'Výsledková listina'!$N:$N,0),1))</f>
        <v>Český Šternberk</v>
      </c>
      <c r="P10" s="4">
        <v>4520</v>
      </c>
      <c r="Q10" s="110"/>
      <c r="R10" s="50">
        <f t="shared" si="2"/>
        <v>1</v>
      </c>
      <c r="S10" s="69"/>
      <c r="T10" s="17" t="str">
        <f>IF(ISNA(MATCH(CONCATENATE(T$4,$A10),'Výsledková listina'!$N:$N,0)),"",INDEX('Výsledková listina'!$C:$C,MATCH(CONCATENATE(T$4,$A10),'Výsledková listina'!$N:$N,0),1))</f>
        <v>Vacek Jan</v>
      </c>
      <c r="U10" s="52" t="str">
        <f>IF(ISNA(MATCH(CONCATENATE(T$4,$A10),'Výsledková listina'!$N:$N,0)),"",INDEX('Výsledková listina'!$P:$P,MATCH(CONCATENATE(T$4,$A10),'Výsledková listina'!$N:$N,0),1))</f>
        <v>Praha 8</v>
      </c>
      <c r="V10" s="4">
        <v>700</v>
      </c>
      <c r="W10" s="110"/>
      <c r="X10" s="50">
        <f t="shared" si="3"/>
        <v>10</v>
      </c>
      <c r="Y10" s="69"/>
      <c r="Z10" s="17" t="str">
        <f>IF(ISNA(MATCH(CONCATENATE(Z$4,$A10),'Výsledková listina'!$N:$N,0)),"",INDEX('Výsledková listina'!$C:$C,MATCH(CONCATENATE(Z$4,$A10),'Výsledková listina'!$N:$N,0),1))</f>
        <v>Rezková Martina</v>
      </c>
      <c r="AA10" s="52" t="str">
        <f>IF(ISNA(MATCH(CONCATENATE(Z$4,$A10),'Výsledková listina'!$N:$N,0)),"",INDEX('Výsledková listina'!$P:$P,MATCH(CONCATENATE(Z$4,$A10),'Výsledková listina'!$N:$N,0),1))</f>
        <v>Říčany</v>
      </c>
      <c r="AB10" s="4">
        <v>10</v>
      </c>
      <c r="AC10" s="110"/>
      <c r="AD10" s="50">
        <f t="shared" si="4"/>
        <v>11</v>
      </c>
      <c r="AE10" s="69"/>
      <c r="AF10" s="17" t="str">
        <f>IF(ISNA(MATCH(CONCATENATE(AF$4,$A10),'Výsledková listina'!$N:$N,0)),"",INDEX('Výsledková listina'!$C:$C,MATCH(CONCATENATE(AF$4,$A10),'Výsledková listina'!$N:$N,0),1))</f>
        <v>Komora Martin</v>
      </c>
      <c r="AG10" s="52" t="str">
        <f>IF(ISNA(MATCH(CONCATENATE(AF$4,$A10),'Výsledková listina'!$N:$N,0)),"",INDEX('Výsledková listina'!$P:$P,MATCH(CONCATENATE(AF$4,$A10),'Výsledková listina'!$N:$N,0),1))</f>
        <v>Brandýs nad Labem</v>
      </c>
      <c r="AH10" s="4">
        <v>3690</v>
      </c>
      <c r="AI10" s="110"/>
      <c r="AJ10" s="50">
        <f t="shared" si="5"/>
        <v>2</v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Semecký Filip</v>
      </c>
      <c r="C11" s="52" t="str">
        <f>IF(ISNA(MATCH(CONCATENATE(B$4,$A11),'Výsledková listina'!$N:$N,0)),"",INDEX('Výsledková listina'!$P:$P,MATCH(CONCATENATE(B$4,$A11),'Výsledková listina'!$N:$N,0),1))</f>
        <v>Český Šternberk</v>
      </c>
      <c r="D11" s="4">
        <v>580</v>
      </c>
      <c r="E11" s="110"/>
      <c r="F11" s="50">
        <f t="shared" si="0"/>
        <v>10</v>
      </c>
      <c r="G11" s="69"/>
      <c r="H11" s="17" t="str">
        <f>IF(ISNA(MATCH(CONCATENATE(H$4,$A11),'Výsledková listina'!$N:$N,0)),"",INDEX('Výsledková listina'!$C:$C,MATCH(CONCATENATE(H$4,$A11),'Výsledková listina'!$N:$N,0),1))</f>
        <v>Staněk Karel</v>
      </c>
      <c r="I11" s="52" t="str">
        <f>IF(ISNA(MATCH(CONCATENATE(H$4,$A11),'Výsledková listina'!$N:$N,0)),"",INDEX('Výsledková listina'!$P:$P,MATCH(CONCATENATE(H$4,$A11),'Výsledková listina'!$N:$N,0),1))</f>
        <v>Smečno</v>
      </c>
      <c r="J11" s="4">
        <v>2270</v>
      </c>
      <c r="K11" s="110"/>
      <c r="L11" s="50">
        <f t="shared" si="1"/>
        <v>3</v>
      </c>
      <c r="M11" s="69"/>
      <c r="N11" s="17" t="str">
        <f>IF(ISNA(MATCH(CONCATENATE(N$4,$A11),'Výsledková listina'!$N:$N,0)),"",INDEX('Výsledková listina'!$C:$C,MATCH(CONCATENATE(N$4,$A11),'Výsledková listina'!$N:$N,0),1))</f>
        <v>Frauenberg Michal</v>
      </c>
      <c r="O11" s="52" t="str">
        <f>IF(ISNA(MATCH(CONCATENATE(N$4,$A11),'Výsledková listina'!$N:$N,0)),"",INDEX('Výsledková listina'!$P:$P,MATCH(CONCATENATE(N$4,$A11),'Výsledková listina'!$N:$N,0),1))</f>
        <v>Český Šternberk</v>
      </c>
      <c r="P11" s="4">
        <v>1560</v>
      </c>
      <c r="Q11" s="110"/>
      <c r="R11" s="50">
        <f t="shared" si="2"/>
        <v>3</v>
      </c>
      <c r="S11" s="69"/>
      <c r="T11" s="17" t="str">
        <f>IF(ISNA(MATCH(CONCATENATE(T$4,$A11),'Výsledková listina'!$N:$N,0)),"",INDEX('Výsledková listina'!$C:$C,MATCH(CONCATENATE(T$4,$A11),'Výsledková listina'!$N:$N,0),1))</f>
        <v>Novák Jan</v>
      </c>
      <c r="U11" s="52" t="str">
        <f>IF(ISNA(MATCH(CONCATENATE(T$4,$A11),'Výsledková listina'!$N:$N,0)),"",INDEX('Výsledková listina'!$P:$P,MATCH(CONCATENATE(T$4,$A11),'Výsledková listina'!$N:$N,0),1))</f>
        <v>Choceň</v>
      </c>
      <c r="V11" s="4">
        <v>2220</v>
      </c>
      <c r="W11" s="110"/>
      <c r="X11" s="50">
        <f t="shared" si="3"/>
        <v>6</v>
      </c>
      <c r="Y11" s="69"/>
      <c r="Z11" s="17" t="str">
        <f>IF(ISNA(MATCH(CONCATENATE(Z$4,$A11),'Výsledková listina'!$N:$N,0)),"",INDEX('Výsledková listina'!$C:$C,MATCH(CONCATENATE(Z$4,$A11),'Výsledková listina'!$N:$N,0),1))</f>
        <v>Rezek Petr</v>
      </c>
      <c r="AA11" s="52" t="str">
        <f>IF(ISNA(MATCH(CONCATENATE(Z$4,$A11),'Výsledková listina'!$N:$N,0)),"",INDEX('Výsledková listina'!$P:$P,MATCH(CONCATENATE(Z$4,$A11),'Výsledková listina'!$N:$N,0),1))</f>
        <v>Říčany</v>
      </c>
      <c r="AB11" s="4">
        <v>120</v>
      </c>
      <c r="AC11" s="110"/>
      <c r="AD11" s="50">
        <f t="shared" si="4"/>
        <v>9</v>
      </c>
      <c r="AE11" s="69"/>
      <c r="AF11" s="17" t="str">
        <f>IF(ISNA(MATCH(CONCATENATE(AF$4,$A11),'Výsledková listina'!$N:$N,0)),"",INDEX('Výsledková listina'!$C:$C,MATCH(CONCATENATE(AF$4,$A11),'Výsledková listina'!$N:$N,0),1))</f>
        <v>Kubát Luboš</v>
      </c>
      <c r="AG11" s="52" t="str">
        <f>IF(ISNA(MATCH(CONCATENATE(AF$4,$A11),'Výsledková listina'!$N:$N,0)),"",INDEX('Výsledková listina'!$P:$P,MATCH(CONCATENATE(AF$4,$A11),'Výsledková listina'!$N:$N,0),1))</f>
        <v>Český Šternberk</v>
      </c>
      <c r="AH11" s="4">
        <v>1690</v>
      </c>
      <c r="AI11" s="110"/>
      <c r="AJ11" s="50">
        <f t="shared" si="5"/>
        <v>6</v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Lofmannová Karolína</v>
      </c>
      <c r="C12" s="52" t="str">
        <f>IF(ISNA(MATCH(CONCATENATE(B$4,$A12),'Výsledková listina'!$N:$N,0)),"",INDEX('Výsledková listina'!$P:$P,MATCH(CONCATENATE(B$4,$A12),'Výsledková listina'!$N:$N,0),1))</f>
        <v>Český Šternberk</v>
      </c>
      <c r="D12" s="4">
        <v>270</v>
      </c>
      <c r="E12" s="110"/>
      <c r="F12" s="50">
        <f t="shared" si="0"/>
        <v>11</v>
      </c>
      <c r="G12" s="69"/>
      <c r="H12" s="17" t="str">
        <f>IF(ISNA(MATCH(CONCATENATE(H$4,$A12),'Výsledková listina'!$N:$N,0)),"",INDEX('Výsledková listina'!$C:$C,MATCH(CONCATENATE(H$4,$A12),'Výsledková listina'!$N:$N,0),1))</f>
        <v>Kadlec František</v>
      </c>
      <c r="I12" s="52" t="str">
        <f>IF(ISNA(MATCH(CONCATENATE(H$4,$A12),'Výsledková listina'!$N:$N,0)),"",INDEX('Výsledková listina'!$P:$P,MATCH(CONCATENATE(H$4,$A12),'Výsledková listina'!$N:$N,0),1))</f>
        <v>Českýá Skalice</v>
      </c>
      <c r="J12" s="4">
        <v>100</v>
      </c>
      <c r="K12" s="110"/>
      <c r="L12" s="50">
        <f t="shared" si="1"/>
        <v>10</v>
      </c>
      <c r="M12" s="69"/>
      <c r="N12" s="17" t="str">
        <f>IF(ISNA(MATCH(CONCATENATE(N$4,$A12),'Výsledková listina'!$N:$N,0)),"",INDEX('Výsledková listina'!$C:$C,MATCH(CONCATENATE(N$4,$A12),'Výsledková listina'!$N:$N,0),1))</f>
        <v>Jirsa Jiří</v>
      </c>
      <c r="O12" s="52" t="str">
        <f>IF(ISNA(MATCH(CONCATENATE(N$4,$A12),'Výsledková listina'!$N:$N,0)),"",INDEX('Výsledková listina'!$P:$P,MATCH(CONCATENATE(N$4,$A12),'Výsledková listina'!$N:$N,0),1))</f>
        <v>Uhlířské Janovice</v>
      </c>
      <c r="P12" s="4">
        <v>1500</v>
      </c>
      <c r="Q12" s="110"/>
      <c r="R12" s="50">
        <f t="shared" si="2"/>
        <v>4</v>
      </c>
      <c r="S12" s="69"/>
      <c r="T12" s="17" t="str">
        <f>IF(ISNA(MATCH(CONCATENATE(T$4,$A12),'Výsledková listina'!$N:$N,0)),"",INDEX('Výsledková listina'!$C:$C,MATCH(CONCATENATE(T$4,$A12),'Výsledková listina'!$N:$N,0),1))</f>
        <v>Zink František </v>
      </c>
      <c r="U12" s="52" t="str">
        <f>IF(ISNA(MATCH(CONCATENATE(T$4,$A12),'Výsledková listina'!$N:$N,0)),"",INDEX('Výsledková listina'!$P:$P,MATCH(CONCATENATE(T$4,$A12),'Výsledková listina'!$N:$N,0),1))</f>
        <v>Praha 8</v>
      </c>
      <c r="V12" s="4">
        <v>2410</v>
      </c>
      <c r="W12" s="110"/>
      <c r="X12" s="50">
        <f t="shared" si="3"/>
        <v>5</v>
      </c>
      <c r="Y12" s="69"/>
      <c r="Z12" s="17" t="str">
        <f>IF(ISNA(MATCH(CONCATENATE(Z$4,$A12),'Výsledková listina'!$N:$N,0)),"",INDEX('Výsledková listina'!$C:$C,MATCH(CONCATENATE(Z$4,$A12),'Výsledková listina'!$N:$N,0),1))</f>
        <v>Peterka Jaroslav</v>
      </c>
      <c r="AA12" s="52" t="str">
        <f>IF(ISNA(MATCH(CONCATENATE(Z$4,$A12),'Výsledková listina'!$N:$N,0)),"",INDEX('Výsledková listina'!$P:$P,MATCH(CONCATENATE(Z$4,$A12),'Výsledková listina'!$N:$N,0),1))</f>
        <v>Litoměřice</v>
      </c>
      <c r="AB12" s="4">
        <v>6370</v>
      </c>
      <c r="AC12" s="110"/>
      <c r="AD12" s="50">
        <f t="shared" si="4"/>
        <v>1</v>
      </c>
      <c r="AE12" s="69"/>
      <c r="AF12" s="17" t="str">
        <f>IF(ISNA(MATCH(CONCATENATE(AF$4,$A12),'Výsledková listina'!$N:$N,0)),"",INDEX('Výsledková listina'!$C:$C,MATCH(CONCATENATE(AF$4,$A12),'Výsledková listina'!$N:$N,0),1))</f>
        <v>Vymazal Petr</v>
      </c>
      <c r="AG12" s="52" t="str">
        <f>IF(ISNA(MATCH(CONCATENATE(AF$4,$A12),'Výsledková listina'!$N:$N,0)),"",INDEX('Výsledková listina'!$P:$P,MATCH(CONCATENATE(AF$4,$A12),'Výsledková listina'!$N:$N,0),1))</f>
        <v>Bakov nad Jizerou</v>
      </c>
      <c r="AH12" s="4">
        <v>2770</v>
      </c>
      <c r="AI12" s="110"/>
      <c r="AJ12" s="50">
        <f t="shared" si="5"/>
        <v>3</v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Rakovanová Eva</v>
      </c>
      <c r="C13" s="52" t="str">
        <f>IF(ISNA(MATCH(CONCATENATE(B$4,$A13),'Výsledková listina'!$N:$N,0)),"",INDEX('Výsledková listina'!$P:$P,MATCH(CONCATENATE(B$4,$A13),'Výsledková listina'!$N:$N,0),1))</f>
        <v>Český Šternberk</v>
      </c>
      <c r="D13" s="4">
        <v>2920</v>
      </c>
      <c r="E13" s="110"/>
      <c r="F13" s="50">
        <f t="shared" si="0"/>
        <v>4</v>
      </c>
      <c r="G13" s="69"/>
      <c r="H13" s="17" t="str">
        <f>IF(ISNA(MATCH(CONCATENATE(H$4,$A13),'Výsledková listina'!$N:$N,0)),"",INDEX('Výsledková listina'!$C:$C,MATCH(CONCATENATE(H$4,$A13),'Výsledková listina'!$N:$N,0),1))</f>
        <v>Baranka Vladimír</v>
      </c>
      <c r="I13" s="52" t="str">
        <f>IF(ISNA(MATCH(CONCATENATE(H$4,$A13),'Výsledková listina'!$N:$N,0)),"",INDEX('Výsledková listina'!$P:$P,MATCH(CONCATENATE(H$4,$A13),'Výsledková listina'!$N:$N,0),1))</f>
        <v>Český Šternberk</v>
      </c>
      <c r="J13" s="4">
        <v>270</v>
      </c>
      <c r="K13" s="110"/>
      <c r="L13" s="50">
        <f t="shared" si="1"/>
        <v>7</v>
      </c>
      <c r="M13" s="69"/>
      <c r="N13" s="17" t="str">
        <f>IF(ISNA(MATCH(CONCATENATE(N$4,$A13),'Výsledková listina'!$N:$N,0)),"",INDEX('Výsledková listina'!$C:$C,MATCH(CONCATENATE(N$4,$A13),'Výsledková listina'!$N:$N,0),1))</f>
        <v>Nimko Maryan</v>
      </c>
      <c r="O13" s="52" t="str">
        <f>IF(ISNA(MATCH(CONCATENATE(N$4,$A13),'Výsledková listina'!$N:$N,0)),"",INDEX('Výsledková listina'!$P:$P,MATCH(CONCATENATE(N$4,$A13),'Výsledková listina'!$N:$N,0),1))</f>
        <v>Praha 4</v>
      </c>
      <c r="P13" s="4">
        <v>430</v>
      </c>
      <c r="Q13" s="110"/>
      <c r="R13" s="50">
        <f t="shared" si="2"/>
        <v>8</v>
      </c>
      <c r="S13" s="69"/>
      <c r="T13" s="17" t="str">
        <f>IF(ISNA(MATCH(CONCATENATE(T$4,$A13),'Výsledková listina'!$N:$N,0)),"",INDEX('Výsledková listina'!$C:$C,MATCH(CONCATENATE(T$4,$A13),'Výsledková listina'!$N:$N,0),1))</f>
        <v>Preps Jan</v>
      </c>
      <c r="U13" s="52" t="str">
        <f>IF(ISNA(MATCH(CONCATENATE(T$4,$A13),'Výsledková listina'!$N:$N,0)),"",INDEX('Výsledková listina'!$P:$P,MATCH(CONCATENATE(T$4,$A13),'Výsledková listina'!$N:$N,0),1))</f>
        <v>Praha 9</v>
      </c>
      <c r="V13" s="4">
        <v>2130</v>
      </c>
      <c r="W13" s="110"/>
      <c r="X13" s="50">
        <f t="shared" si="3"/>
        <v>7</v>
      </c>
      <c r="Y13" s="69"/>
      <c r="Z13" s="17" t="str">
        <f>IF(ISNA(MATCH(CONCATENATE(Z$4,$A13),'Výsledková listina'!$N:$N,0)),"",INDEX('Výsledková listina'!$C:$C,MATCH(CONCATENATE(Z$4,$A13),'Výsledková listina'!$N:$N,0),1))</f>
        <v>Fejt Petr</v>
      </c>
      <c r="AA13" s="52" t="str">
        <f>IF(ISNA(MATCH(CONCATENATE(Z$4,$A13),'Výsledková listina'!$N:$N,0)),"",INDEX('Výsledková listina'!$P:$P,MATCH(CONCATENATE(Z$4,$A13),'Výsledková listina'!$N:$N,0),1))</f>
        <v>Praha 8</v>
      </c>
      <c r="AB13" s="4">
        <v>2000</v>
      </c>
      <c r="AC13" s="110"/>
      <c r="AD13" s="50">
        <f t="shared" si="4"/>
        <v>4</v>
      </c>
      <c r="AE13" s="69"/>
      <c r="AF13" s="17" t="str">
        <f>IF(ISNA(MATCH(CONCATENATE(AF$4,$A13),'Výsledková listina'!$N:$N,0)),"",INDEX('Výsledková listina'!$C:$C,MATCH(CONCATENATE(AF$4,$A13),'Výsledková listina'!$N:$N,0),1))</f>
        <v>Repšová Jana</v>
      </c>
      <c r="AG13" s="52" t="str">
        <f>IF(ISNA(MATCH(CONCATENATE(AF$4,$A13),'Výsledková listina'!$N:$N,0)),"",INDEX('Výsledková listina'!$P:$P,MATCH(CONCATENATE(AF$4,$A13),'Výsledková listina'!$N:$N,0),1))</f>
        <v>Bakov nad Jizerou</v>
      </c>
      <c r="AH13" s="4">
        <v>180</v>
      </c>
      <c r="AI13" s="110"/>
      <c r="AJ13" s="50">
        <f t="shared" si="5"/>
        <v>10</v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Velebný Pavel </v>
      </c>
      <c r="C14" s="52" t="str">
        <f>IF(ISNA(MATCH(CONCATENATE(B$4,$A14),'Výsledková listina'!$N:$N,0)),"",INDEX('Výsledková listina'!$P:$P,MATCH(CONCATENATE(B$4,$A14),'Výsledková listina'!$N:$N,0),1))</f>
        <v>Praha 4</v>
      </c>
      <c r="D14" s="4">
        <v>5360</v>
      </c>
      <c r="E14" s="110"/>
      <c r="F14" s="50">
        <f t="shared" si="0"/>
        <v>2</v>
      </c>
      <c r="G14" s="69"/>
      <c r="H14" s="17" t="str">
        <f>IF(ISNA(MATCH(CONCATENATE(H$4,$A14),'Výsledková listina'!$N:$N,0)),"",INDEX('Výsledková listina'!$C:$C,MATCH(CONCATENATE(H$4,$A14),'Výsledková listina'!$N:$N,0),1))</f>
        <v>Nerad Rostislav</v>
      </c>
      <c r="I14" s="52" t="str">
        <f>IF(ISNA(MATCH(CONCATENATE(H$4,$A14),'Výsledková listina'!$N:$N,0)),"",INDEX('Výsledková listina'!$P:$P,MATCH(CONCATENATE(H$4,$A14),'Výsledková listina'!$N:$N,0),1))</f>
        <v>Česká Kemenice</v>
      </c>
      <c r="J14" s="4">
        <v>2840</v>
      </c>
      <c r="K14" s="110"/>
      <c r="L14" s="50">
        <f t="shared" si="1"/>
        <v>2</v>
      </c>
      <c r="M14" s="69"/>
      <c r="N14" s="17" t="str">
        <f>IF(ISNA(MATCH(CONCATENATE(N$4,$A14),'Výsledková listina'!$N:$N,0)),"",INDEX('Výsledková listina'!$C:$C,MATCH(CONCATENATE(N$4,$A14),'Výsledková listina'!$N:$N,0),1))</f>
        <v>Štefanica Josef</v>
      </c>
      <c r="O14" s="52" t="str">
        <f>IF(ISNA(MATCH(CONCATENATE(N$4,$A14),'Výsledková listina'!$N:$N,0)),"",INDEX('Výsledková listina'!$P:$P,MATCH(CONCATENATE(N$4,$A14),'Výsledková listina'!$N:$N,0),1))</f>
        <v>Kladruby</v>
      </c>
      <c r="P14" s="4">
        <v>160</v>
      </c>
      <c r="Q14" s="110"/>
      <c r="R14" s="50">
        <f t="shared" si="2"/>
        <v>9</v>
      </c>
      <c r="S14" s="69"/>
      <c r="T14" s="17" t="str">
        <f>IF(ISNA(MATCH(CONCATENATE(T$4,$A14),'Výsledková listina'!$N:$N,0)),"",INDEX('Výsledková listina'!$C:$C,MATCH(CONCATENATE(T$4,$A14),'Výsledková listina'!$N:$N,0),1))</f>
        <v>Unzeitig Jiří</v>
      </c>
      <c r="U14" s="52" t="str">
        <f>IF(ISNA(MATCH(CONCATENATE(T$4,$A14),'Výsledková listina'!$N:$N,0)),"",INDEX('Výsledková listina'!$P:$P,MATCH(CONCATENATE(T$4,$A14),'Výsledková listina'!$N:$N,0),1))</f>
        <v>Uničov</v>
      </c>
      <c r="V14" s="4">
        <v>1160</v>
      </c>
      <c r="W14" s="110"/>
      <c r="X14" s="50">
        <f t="shared" si="3"/>
        <v>9</v>
      </c>
      <c r="Y14" s="69"/>
      <c r="Z14" s="17" t="str">
        <f>IF(ISNA(MATCH(CONCATENATE(Z$4,$A14),'Výsledková listina'!$N:$N,0)),"",INDEX('Výsledková listina'!$C:$C,MATCH(CONCATENATE(Z$4,$A14),'Výsledková listina'!$N:$N,0),1))</f>
        <v>Stejskal Miroslav</v>
      </c>
      <c r="AA14" s="52" t="str">
        <f>IF(ISNA(MATCH(CONCATENATE(Z$4,$A14),'Výsledková listina'!$N:$N,0)),"",INDEX('Výsledková listina'!$P:$P,MATCH(CONCATENATE(Z$4,$A14),'Výsledková listina'!$N:$N,0),1))</f>
        <v>Praha 8</v>
      </c>
      <c r="AB14" s="4">
        <v>150</v>
      </c>
      <c r="AC14" s="110"/>
      <c r="AD14" s="50">
        <f t="shared" si="4"/>
        <v>8</v>
      </c>
      <c r="AE14" s="69"/>
      <c r="AF14" s="17" t="str">
        <f>IF(ISNA(MATCH(CONCATENATE(AF$4,$A14),'Výsledková listina'!$N:$N,0)),"",INDEX('Výsledková listina'!$C:$C,MATCH(CONCATENATE(AF$4,$A14),'Výsledková listina'!$N:$N,0),1))</f>
        <v>Kodad Daniel</v>
      </c>
      <c r="AG14" s="52" t="str">
        <f>IF(ISNA(MATCH(CONCATENATE(AF$4,$A14),'Výsledková listina'!$N:$N,0)),"",INDEX('Výsledková listina'!$P:$P,MATCH(CONCATENATE(AF$4,$A14),'Výsledková listina'!$N:$N,0),1))</f>
        <v>Bílina</v>
      </c>
      <c r="AH14" s="4">
        <v>1980</v>
      </c>
      <c r="AI14" s="110"/>
      <c r="AJ14" s="50">
        <f t="shared" si="5"/>
        <v>4</v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Roman Srb</v>
      </c>
      <c r="C15" s="52" t="str">
        <f>IF(ISNA(MATCH(CONCATENATE(B$4,$A15),'Výsledková listina'!$N:$N,0)),"",INDEX('Výsledková listina'!$P:$P,MATCH(CONCATENATE(B$4,$A15),'Výsledková listina'!$N:$N,0),1))</f>
        <v>Čelákovice</v>
      </c>
      <c r="D15" s="4">
        <v>2740</v>
      </c>
      <c r="E15" s="110"/>
      <c r="F15" s="50">
        <f t="shared" si="0"/>
        <v>5</v>
      </c>
      <c r="G15" s="69"/>
      <c r="H15" s="17" t="str">
        <f>IF(ISNA(MATCH(CONCATENATE(H$4,$A15),'Výsledková listina'!$N:$N,0)),"",INDEX('Výsledková listina'!$C:$C,MATCH(CONCATENATE(H$4,$A15),'Výsledková listina'!$N:$N,0),1))</f>
        <v>Konopásek Jaroslav</v>
      </c>
      <c r="I15" s="52" t="str">
        <f>IF(ISNA(MATCH(CONCATENATE(H$4,$A15),'Výsledková listina'!$N:$N,0)),"",INDEX('Výsledková listina'!$P:$P,MATCH(CONCATENATE(H$4,$A15),'Výsledková listina'!$N:$N,0),1))</f>
        <v>Libčice nad Vlt.</v>
      </c>
      <c r="J15" s="4">
        <v>410</v>
      </c>
      <c r="K15" s="110"/>
      <c r="L15" s="50">
        <f t="shared" si="1"/>
        <v>6</v>
      </c>
      <c r="M15" s="69"/>
      <c r="N15" s="17" t="str">
        <f>IF(ISNA(MATCH(CONCATENATE(N$4,$A15),'Výsledková listina'!$N:$N,0)),"",INDEX('Výsledková listina'!$C:$C,MATCH(CONCATENATE(N$4,$A15),'Výsledková listina'!$N:$N,0),1))</f>
        <v>Fiala Michal</v>
      </c>
      <c r="O15" s="52" t="str">
        <f>IF(ISNA(MATCH(CONCATENATE(N$4,$A15),'Výsledková listina'!$N:$N,0)),"",INDEX('Výsledková listina'!$P:$P,MATCH(CONCATENATE(N$4,$A15),'Výsledková listina'!$N:$N,0),1))</f>
        <v>Praha 8</v>
      </c>
      <c r="P15" s="4">
        <v>120</v>
      </c>
      <c r="Q15" s="110"/>
      <c r="R15" s="50">
        <f t="shared" si="2"/>
        <v>10</v>
      </c>
      <c r="S15" s="69"/>
      <c r="T15" s="17" t="str">
        <f>IF(ISNA(MATCH(CONCATENATE(T$4,$A15),'Výsledková listina'!$N:$N,0)),"",INDEX('Výsledková listina'!$C:$C,MATCH(CONCATENATE(T$4,$A15),'Výsledková listina'!$N:$N,0),1))</f>
        <v>Bank Jan</v>
      </c>
      <c r="U15" s="52" t="str">
        <f>IF(ISNA(MATCH(CONCATENATE(T$4,$A15),'Výsledková listina'!$N:$N,0)),"",INDEX('Výsledková listina'!$P:$P,MATCH(CONCATENATE(T$4,$A15),'Výsledková listina'!$N:$N,0),1))</f>
        <v>Český Šternberk</v>
      </c>
      <c r="V15" s="4">
        <v>2440</v>
      </c>
      <c r="W15" s="110"/>
      <c r="X15" s="50">
        <f t="shared" si="3"/>
        <v>4</v>
      </c>
      <c r="Y15" s="69"/>
      <c r="Z15" s="17" t="str">
        <f>IF(ISNA(MATCH(CONCATENATE(Z$4,$A15),'Výsledková listina'!$N:$N,0)),"",INDEX('Výsledková listina'!$C:$C,MATCH(CONCATENATE(Z$4,$A15),'Výsledková listina'!$N:$N,0),1))</f>
        <v>Špánek Milan</v>
      </c>
      <c r="AA15" s="52" t="str">
        <f>IF(ISNA(MATCH(CONCATENATE(Z$4,$A15),'Výsledková listina'!$N:$N,0)),"",INDEX('Výsledková listina'!$P:$P,MATCH(CONCATENATE(Z$4,$A15),'Výsledková listina'!$N:$N,0),1))</f>
        <v>Praha 5</v>
      </c>
      <c r="AB15" s="4">
        <v>2110</v>
      </c>
      <c r="AC15" s="110"/>
      <c r="AD15" s="50">
        <f t="shared" si="4"/>
        <v>3</v>
      </c>
      <c r="AE15" s="69"/>
      <c r="AF15" s="17" t="str">
        <f>IF(ISNA(MATCH(CONCATENATE(AF$4,$A15),'Výsledková listina'!$N:$N,0)),"",INDEX('Výsledková listina'!$C:$C,MATCH(CONCATENATE(AF$4,$A15),'Výsledková listina'!$N:$N,0),1))</f>
        <v>Kovanda Jiří</v>
      </c>
      <c r="AG15" s="52" t="str">
        <f>IF(ISNA(MATCH(CONCATENATE(AF$4,$A15),'Výsledková listina'!$N:$N,0)),"",INDEX('Výsledková listina'!$P:$P,MATCH(CONCATENATE(AF$4,$A15),'Výsledková listina'!$N:$N,0),1))</f>
        <v>Český Šternberk</v>
      </c>
      <c r="AH15" s="4">
        <v>0</v>
      </c>
      <c r="AI15" s="110"/>
      <c r="AJ15" s="50">
        <f t="shared" si="5"/>
        <v>11</v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Hrabal Vladimír</v>
      </c>
      <c r="C16" s="52" t="str">
        <f>IF(ISNA(MATCH(CONCATENATE(B$4,$A16),'Výsledková listina'!$N:$N,0)),"",INDEX('Výsledková listina'!$P:$P,MATCH(CONCATENATE(B$4,$A16),'Výsledková listina'!$N:$N,0),1))</f>
        <v>Uničov</v>
      </c>
      <c r="D16" s="4">
        <v>7660</v>
      </c>
      <c r="E16" s="110"/>
      <c r="F16" s="50">
        <f t="shared" si="0"/>
        <v>1</v>
      </c>
      <c r="G16" s="69"/>
      <c r="H16" s="17" t="str">
        <f>IF(ISNA(MATCH(CONCATENATE(H$4,$A16),'Výsledková listina'!$N:$N,0)),"",INDEX('Výsledková listina'!$C:$C,MATCH(CONCATENATE(H$4,$A16),'Výsledková listina'!$N:$N,0),1))</f>
        <v>Řezáč Jan</v>
      </c>
      <c r="I16" s="52" t="str">
        <f>IF(ISNA(MATCH(CONCATENATE(H$4,$A16),'Výsledková listina'!$N:$N,0)),"",INDEX('Výsledková listina'!$P:$P,MATCH(CONCATENATE(H$4,$A16),'Výsledková listina'!$N:$N,0),1))</f>
        <v>Stará Boleslav</v>
      </c>
      <c r="J16" s="4">
        <v>3390</v>
      </c>
      <c r="K16" s="110"/>
      <c r="L16" s="50">
        <f t="shared" si="1"/>
        <v>1</v>
      </c>
      <c r="M16" s="69"/>
      <c r="N16" s="17" t="str">
        <f>IF(ISNA(MATCH(CONCATENATE(N$4,$A16),'Výsledková listina'!$N:$N,0)),"",INDEX('Výsledková listina'!$C:$C,MATCH(CONCATENATE(N$4,$A16),'Výsledková listina'!$N:$N,0),1))</f>
        <v>Drahovzal Václav</v>
      </c>
      <c r="O16" s="52" t="str">
        <f>IF(ISNA(MATCH(CONCATENATE(N$4,$A16),'Výsledková listina'!$N:$N,0)),"",INDEX('Výsledková listina'!$P:$P,MATCH(CONCATENATE(N$4,$A16),'Výsledková listina'!$N:$N,0),1))</f>
        <v>Český Šternberk</v>
      </c>
      <c r="P16" s="4">
        <v>0</v>
      </c>
      <c r="Q16" s="110"/>
      <c r="R16" s="50">
        <f t="shared" si="2"/>
        <v>11</v>
      </c>
      <c r="S16" s="69"/>
      <c r="T16" s="17" t="str">
        <f>IF(ISNA(MATCH(CONCATENATE(T$4,$A16),'Výsledková listina'!$N:$N,0)),"",INDEX('Výsledková listina'!$C:$C,MATCH(CONCATENATE(T$4,$A16),'Výsledková listina'!$N:$N,0),1))</f>
        <v>Kabourek Václav</v>
      </c>
      <c r="U16" s="52" t="str">
        <f>IF(ISNA(MATCH(CONCATENATE(T$4,$A16),'Výsledková listina'!$N:$N,0)),"",INDEX('Výsledková listina'!$P:$P,MATCH(CONCATENATE(T$4,$A16),'Výsledková listina'!$N:$N,0),1))</f>
        <v>Česká Kemenice</v>
      </c>
      <c r="V16" s="4">
        <v>3760</v>
      </c>
      <c r="W16" s="110"/>
      <c r="X16" s="50">
        <f t="shared" si="3"/>
        <v>3</v>
      </c>
      <c r="Y16" s="69"/>
      <c r="Z16" s="17" t="str">
        <f>IF(ISNA(MATCH(CONCATENATE(Z$4,$A16),'Výsledková listina'!$N:$N,0)),"",INDEX('Výsledková listina'!$C:$C,MATCH(CONCATENATE(Z$4,$A16),'Výsledková listina'!$N:$N,0),1))</f>
        <v>Linhart Pavel</v>
      </c>
      <c r="AA16" s="52" t="str">
        <f>IF(ISNA(MATCH(CONCATENATE(Z$4,$A16),'Výsledková listina'!$N:$N,0)),"",INDEX('Výsledková listina'!$P:$P,MATCH(CONCATENATE(Z$4,$A16),'Výsledková listina'!$N:$N,0),1))</f>
        <v>Český Šternberk</v>
      </c>
      <c r="AB16" s="4">
        <v>60</v>
      </c>
      <c r="AC16" s="110"/>
      <c r="AD16" s="50">
        <f t="shared" si="4"/>
        <v>10</v>
      </c>
      <c r="AE16" s="69"/>
      <c r="AF16" s="17" t="str">
        <f>IF(ISNA(MATCH(CONCATENATE(AF$4,$A16),'Výsledková listina'!$N:$N,0)),"",INDEX('Výsledková listina'!$C:$C,MATCH(CONCATENATE(AF$4,$A16),'Výsledková listina'!$N:$N,0),1))</f>
        <v>Varga Ladislav</v>
      </c>
      <c r="AG16" s="52" t="str">
        <f>IF(ISNA(MATCH(CONCATENATE(AF$4,$A16),'Výsledková listina'!$N:$N,0)),"",INDEX('Výsledková listina'!$P:$P,MATCH(CONCATENATE(AF$4,$A16),'Výsledková listina'!$N:$N,0),1))</f>
        <v>Brandýs nad Labem</v>
      </c>
      <c r="AH16" s="4">
        <v>3770</v>
      </c>
      <c r="AI16" s="110"/>
      <c r="AJ16" s="50">
        <f t="shared" si="5"/>
        <v>1</v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3:G3"/>
    <mergeCell ref="B4:G4"/>
    <mergeCell ref="T3:Y3"/>
    <mergeCell ref="T1:Y1"/>
    <mergeCell ref="H3:M3"/>
    <mergeCell ref="H4:M4"/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4:AW4"/>
    <mergeCell ref="AR3:AW3"/>
    <mergeCell ref="AX2:BC2"/>
    <mergeCell ref="BD4:BI4"/>
    <mergeCell ref="AX3:BC3"/>
    <mergeCell ref="AX4:BC4"/>
    <mergeCell ref="BD3:BI3"/>
    <mergeCell ref="BO2:BS2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BJ3:BN3"/>
    <mergeCell ref="BY1:CC1"/>
    <mergeCell ref="BY2:CC2"/>
    <mergeCell ref="BY4:CC4"/>
    <mergeCell ref="BY3:CC3"/>
    <mergeCell ref="BD1:BI1"/>
    <mergeCell ref="BJ4:BN4"/>
    <mergeCell ref="BO3:BS3"/>
    <mergeCell ref="BO4:BS4"/>
    <mergeCell ref="BT1:BX1"/>
    <mergeCell ref="CD4:CH4"/>
    <mergeCell ref="CD1:CH1"/>
    <mergeCell ref="CD2:CH2"/>
    <mergeCell ref="CD3:CH3"/>
    <mergeCell ref="BT4:BX4"/>
    <mergeCell ref="BT3:BX3"/>
    <mergeCell ref="BT2:BX2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R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H17" sqref="AH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3" t="str">
        <f>CONCATENATE('Základní list'!$E$3)</f>
        <v>Nebodovaný</v>
      </c>
      <c r="C1" s="243"/>
      <c r="D1" s="243"/>
      <c r="E1" s="243"/>
      <c r="F1" s="243"/>
      <c r="G1" s="243"/>
      <c r="H1" s="243" t="str">
        <f>CONCATENATE('Základní list'!$E$3)</f>
        <v>Nebodovaný</v>
      </c>
      <c r="I1" s="243"/>
      <c r="J1" s="243"/>
      <c r="K1" s="243"/>
      <c r="L1" s="243"/>
      <c r="M1" s="243"/>
      <c r="N1" s="243" t="str">
        <f>CONCATENATE('Základní list'!$E$3)</f>
        <v>Nebodovaný</v>
      </c>
      <c r="O1" s="243"/>
      <c r="P1" s="243"/>
      <c r="Q1" s="243"/>
      <c r="R1" s="243"/>
      <c r="S1" s="243"/>
      <c r="T1" s="243" t="str">
        <f>CONCATENATE('Základní list'!$E$3)</f>
        <v>Nebodovaný</v>
      </c>
      <c r="U1" s="243"/>
      <c r="V1" s="243"/>
      <c r="W1" s="243"/>
      <c r="X1" s="243"/>
      <c r="Y1" s="243"/>
      <c r="Z1" s="243" t="str">
        <f>CONCATENATE('Základní list'!$E$3)</f>
        <v>Nebodovaný</v>
      </c>
      <c r="AA1" s="243"/>
      <c r="AB1" s="243"/>
      <c r="AC1" s="243"/>
      <c r="AD1" s="243"/>
      <c r="AE1" s="243"/>
      <c r="AF1" s="243" t="str">
        <f>CONCATENATE('Základní list'!$E$3)</f>
        <v>Nebodovaný</v>
      </c>
      <c r="AG1" s="243"/>
      <c r="AH1" s="243"/>
      <c r="AI1" s="243"/>
      <c r="AJ1" s="243"/>
      <c r="AK1" s="243"/>
      <c r="AL1" s="243" t="str">
        <f>CONCATENATE('Základní list'!$E$3)</f>
        <v>Nebodovaný</v>
      </c>
      <c r="AM1" s="243"/>
      <c r="AN1" s="243"/>
      <c r="AO1" s="243"/>
      <c r="AP1" s="243"/>
      <c r="AQ1" s="243"/>
      <c r="AR1" s="243" t="str">
        <f>CONCATENATE('Základní list'!$E$3)</f>
        <v>Nebodovaný</v>
      </c>
      <c r="AS1" s="243"/>
      <c r="AT1" s="243"/>
      <c r="AU1" s="243"/>
      <c r="AV1" s="243"/>
      <c r="AW1" s="243"/>
      <c r="AX1" s="243" t="str">
        <f>CONCATENATE('Základní list'!$E$3)</f>
        <v>Nebodovaný</v>
      </c>
      <c r="AY1" s="243"/>
      <c r="AZ1" s="243"/>
      <c r="BA1" s="243"/>
      <c r="BB1" s="243"/>
      <c r="BC1" s="243"/>
      <c r="BD1" s="243" t="str">
        <f>CONCATENATE('Základní list'!$E$3)</f>
        <v>Nebodovaný</v>
      </c>
      <c r="BE1" s="243"/>
      <c r="BF1" s="243"/>
      <c r="BG1" s="243"/>
      <c r="BH1" s="243"/>
      <c r="BI1" s="243"/>
      <c r="BJ1" s="243" t="str">
        <f>CONCATENATE('Základní list'!$E$3)</f>
        <v>Nebodovaný</v>
      </c>
      <c r="BK1" s="243"/>
      <c r="BL1" s="243"/>
      <c r="BM1" s="243"/>
      <c r="BN1" s="243"/>
      <c r="BO1" s="243" t="str">
        <f>CONCATENATE('Základní list'!$E$3)</f>
        <v>Nebodovaný</v>
      </c>
      <c r="BP1" s="243"/>
      <c r="BQ1" s="243"/>
      <c r="BR1" s="243"/>
      <c r="BS1" s="243"/>
      <c r="BT1" s="243" t="str">
        <f>CONCATENATE('Základní list'!$E$3)</f>
        <v>Nebodovaný</v>
      </c>
      <c r="BU1" s="243"/>
      <c r="BV1" s="243"/>
      <c r="BW1" s="243"/>
      <c r="BX1" s="243"/>
      <c r="BY1" s="243" t="str">
        <f>CONCATENATE('Základní list'!$E$3)</f>
        <v>Nebodovaný</v>
      </c>
      <c r="BZ1" s="243"/>
      <c r="CA1" s="243"/>
      <c r="CB1" s="243"/>
      <c r="CC1" s="243"/>
      <c r="CD1" s="243" t="str">
        <f>CONCATENATE('Základní list'!$E$3)</f>
        <v>Nebodovaný</v>
      </c>
      <c r="CE1" s="243"/>
      <c r="CF1" s="243"/>
      <c r="CG1" s="243"/>
      <c r="CH1" s="243"/>
    </row>
    <row r="2" spans="1:86" s="99" customFormat="1" ht="13.5" thickBot="1">
      <c r="A2" s="57"/>
      <c r="B2" s="244" t="str">
        <f>CONCATENATE('Základní list'!$F$4)</f>
        <v>24.9</v>
      </c>
      <c r="C2" s="244"/>
      <c r="D2" s="244"/>
      <c r="E2" s="244"/>
      <c r="F2" s="244"/>
      <c r="G2" s="244"/>
      <c r="H2" s="244" t="str">
        <f>CONCATENATE('Základní list'!$F$4)</f>
        <v>24.9</v>
      </c>
      <c r="I2" s="244"/>
      <c r="J2" s="244"/>
      <c r="K2" s="244"/>
      <c r="L2" s="244"/>
      <c r="M2" s="244"/>
      <c r="N2" s="244" t="str">
        <f>CONCATENATE('Základní list'!$F$4)</f>
        <v>24.9</v>
      </c>
      <c r="O2" s="244"/>
      <c r="P2" s="244"/>
      <c r="Q2" s="244"/>
      <c r="R2" s="244"/>
      <c r="S2" s="244"/>
      <c r="T2" s="244" t="str">
        <f>CONCATENATE('Základní list'!$F$4)</f>
        <v>24.9</v>
      </c>
      <c r="U2" s="244"/>
      <c r="V2" s="244"/>
      <c r="W2" s="244"/>
      <c r="X2" s="244"/>
      <c r="Y2" s="244"/>
      <c r="Z2" s="244" t="str">
        <f>CONCATENATE('Základní list'!$F$4)</f>
        <v>24.9</v>
      </c>
      <c r="AA2" s="244"/>
      <c r="AB2" s="244"/>
      <c r="AC2" s="244"/>
      <c r="AD2" s="244"/>
      <c r="AE2" s="244"/>
      <c r="AF2" s="244" t="str">
        <f>CONCATENATE('Základní list'!$F$4)</f>
        <v>24.9</v>
      </c>
      <c r="AG2" s="244"/>
      <c r="AH2" s="244"/>
      <c r="AI2" s="244"/>
      <c r="AJ2" s="244"/>
      <c r="AK2" s="244"/>
      <c r="AL2" s="244" t="str">
        <f>CONCATENATE('Základní list'!$F$4)</f>
        <v>24.9</v>
      </c>
      <c r="AM2" s="244"/>
      <c r="AN2" s="244"/>
      <c r="AO2" s="244"/>
      <c r="AP2" s="244"/>
      <c r="AQ2" s="244"/>
      <c r="AR2" s="244" t="str">
        <f>CONCATENATE('Základní list'!$F$4)</f>
        <v>24.9</v>
      </c>
      <c r="AS2" s="244"/>
      <c r="AT2" s="244"/>
      <c r="AU2" s="244"/>
      <c r="AV2" s="244"/>
      <c r="AW2" s="244"/>
      <c r="AX2" s="244" t="str">
        <f>CONCATENATE('Základní list'!$F$4)</f>
        <v>24.9</v>
      </c>
      <c r="AY2" s="244"/>
      <c r="AZ2" s="244"/>
      <c r="BA2" s="244"/>
      <c r="BB2" s="244"/>
      <c r="BC2" s="244"/>
      <c r="BD2" s="244" t="str">
        <f>CONCATENATE('Základní list'!$F$4)</f>
        <v>24.9</v>
      </c>
      <c r="BE2" s="244"/>
      <c r="BF2" s="244"/>
      <c r="BG2" s="244"/>
      <c r="BH2" s="244"/>
      <c r="BI2" s="244"/>
      <c r="BJ2" s="244" t="str">
        <f>CONCATENATE('Základní list'!$F$4)</f>
        <v>24.9</v>
      </c>
      <c r="BK2" s="244"/>
      <c r="BL2" s="244"/>
      <c r="BM2" s="244"/>
      <c r="BN2" s="244"/>
      <c r="BO2" s="244" t="str">
        <f>CONCATENATE('Základní list'!$F$4)</f>
        <v>24.9</v>
      </c>
      <c r="BP2" s="244"/>
      <c r="BQ2" s="244"/>
      <c r="BR2" s="244"/>
      <c r="BS2" s="244"/>
      <c r="BT2" s="244" t="str">
        <f>CONCATENATE('Základní list'!$F$4)</f>
        <v>24.9</v>
      </c>
      <c r="BU2" s="244"/>
      <c r="BV2" s="244"/>
      <c r="BW2" s="244"/>
      <c r="BX2" s="244"/>
      <c r="BY2" s="244" t="str">
        <f>CONCATENATE('Základní list'!$F$4)</f>
        <v>24.9</v>
      </c>
      <c r="BZ2" s="244"/>
      <c r="CA2" s="244"/>
      <c r="CB2" s="244"/>
      <c r="CC2" s="244"/>
      <c r="CD2" s="244" t="str">
        <f>CONCATENATE('Základní list'!$F$4)</f>
        <v>24.9</v>
      </c>
      <c r="CE2" s="244"/>
      <c r="CF2" s="244"/>
      <c r="CG2" s="244"/>
      <c r="CH2" s="244"/>
    </row>
    <row r="3" spans="1:86" ht="16.5" customHeight="1">
      <c r="A3" s="248" t="s">
        <v>11</v>
      </c>
      <c r="B3" s="245" t="s">
        <v>16</v>
      </c>
      <c r="C3" s="246"/>
      <c r="D3" s="246"/>
      <c r="E3" s="246"/>
      <c r="F3" s="246"/>
      <c r="G3" s="247"/>
      <c r="H3" s="245" t="s">
        <v>16</v>
      </c>
      <c r="I3" s="246"/>
      <c r="J3" s="246"/>
      <c r="K3" s="246"/>
      <c r="L3" s="246"/>
      <c r="M3" s="247"/>
      <c r="N3" s="245" t="s">
        <v>16</v>
      </c>
      <c r="O3" s="246"/>
      <c r="P3" s="246"/>
      <c r="Q3" s="246"/>
      <c r="R3" s="246"/>
      <c r="S3" s="247"/>
      <c r="T3" s="245" t="s">
        <v>16</v>
      </c>
      <c r="U3" s="246"/>
      <c r="V3" s="246"/>
      <c r="W3" s="246"/>
      <c r="X3" s="246"/>
      <c r="Y3" s="247"/>
      <c r="Z3" s="245" t="s">
        <v>16</v>
      </c>
      <c r="AA3" s="246"/>
      <c r="AB3" s="246"/>
      <c r="AC3" s="246"/>
      <c r="AD3" s="246"/>
      <c r="AE3" s="247"/>
      <c r="AF3" s="245" t="s">
        <v>16</v>
      </c>
      <c r="AG3" s="246"/>
      <c r="AH3" s="246"/>
      <c r="AI3" s="246"/>
      <c r="AJ3" s="246"/>
      <c r="AK3" s="247"/>
      <c r="AL3" s="245" t="s">
        <v>16</v>
      </c>
      <c r="AM3" s="246"/>
      <c r="AN3" s="246"/>
      <c r="AO3" s="246"/>
      <c r="AP3" s="246"/>
      <c r="AQ3" s="247"/>
      <c r="AR3" s="245" t="s">
        <v>16</v>
      </c>
      <c r="AS3" s="246"/>
      <c r="AT3" s="246"/>
      <c r="AU3" s="246"/>
      <c r="AV3" s="246"/>
      <c r="AW3" s="247"/>
      <c r="AX3" s="245" t="s">
        <v>16</v>
      </c>
      <c r="AY3" s="246"/>
      <c r="AZ3" s="246"/>
      <c r="BA3" s="246"/>
      <c r="BB3" s="246"/>
      <c r="BC3" s="247"/>
      <c r="BD3" s="245" t="s">
        <v>16</v>
      </c>
      <c r="BE3" s="246"/>
      <c r="BF3" s="246"/>
      <c r="BG3" s="246"/>
      <c r="BH3" s="246"/>
      <c r="BI3" s="247"/>
      <c r="BJ3" s="245" t="s">
        <v>16</v>
      </c>
      <c r="BK3" s="246"/>
      <c r="BL3" s="246"/>
      <c r="BM3" s="246"/>
      <c r="BN3" s="247" t="s">
        <v>36</v>
      </c>
      <c r="BO3" s="245" t="s">
        <v>16</v>
      </c>
      <c r="BP3" s="246"/>
      <c r="BQ3" s="246"/>
      <c r="BR3" s="246"/>
      <c r="BS3" s="247" t="s">
        <v>36</v>
      </c>
      <c r="BT3" s="245" t="s">
        <v>16</v>
      </c>
      <c r="BU3" s="246"/>
      <c r="BV3" s="246"/>
      <c r="BW3" s="246"/>
      <c r="BX3" s="247" t="s">
        <v>36</v>
      </c>
      <c r="BY3" s="245" t="s">
        <v>16</v>
      </c>
      <c r="BZ3" s="246"/>
      <c r="CA3" s="246"/>
      <c r="CB3" s="246"/>
      <c r="CC3" s="247" t="s">
        <v>36</v>
      </c>
      <c r="CD3" s="245" t="s">
        <v>16</v>
      </c>
      <c r="CE3" s="246"/>
      <c r="CF3" s="246"/>
      <c r="CG3" s="246"/>
      <c r="CH3" s="247" t="s">
        <v>36</v>
      </c>
    </row>
    <row r="4" spans="1:86" s="8" customFormat="1" ht="16.5" customHeight="1" thickBot="1">
      <c r="A4" s="249"/>
      <c r="B4" s="240" t="str">
        <f>IF(ISBLANK('Základní list'!$C11),"",'Základní list'!$A11)</f>
        <v>A</v>
      </c>
      <c r="C4" s="241"/>
      <c r="D4" s="241"/>
      <c r="E4" s="241"/>
      <c r="F4" s="241"/>
      <c r="G4" s="242"/>
      <c r="H4" s="240" t="str">
        <f>IF(ISBLANK('Základní list'!$C12),"",'Základní list'!$A12)</f>
        <v>B</v>
      </c>
      <c r="I4" s="241"/>
      <c r="J4" s="241"/>
      <c r="K4" s="241"/>
      <c r="L4" s="241"/>
      <c r="M4" s="242"/>
      <c r="N4" s="240" t="str">
        <f>IF(ISBLANK('Základní list'!$C13),"",'Základní list'!$A13)</f>
        <v>C</v>
      </c>
      <c r="O4" s="241"/>
      <c r="P4" s="241"/>
      <c r="Q4" s="241"/>
      <c r="R4" s="241"/>
      <c r="S4" s="242"/>
      <c r="T4" s="240" t="str">
        <f>IF(ISBLANK('Základní list'!$C14),"",'Základní list'!$A14)</f>
        <v>D</v>
      </c>
      <c r="U4" s="241"/>
      <c r="V4" s="241"/>
      <c r="W4" s="241"/>
      <c r="X4" s="241"/>
      <c r="Y4" s="242"/>
      <c r="Z4" s="240" t="str">
        <f>IF(ISBLANK('Základní list'!$C15),"",'Základní list'!$A15)</f>
        <v>E</v>
      </c>
      <c r="AA4" s="241"/>
      <c r="AB4" s="241"/>
      <c r="AC4" s="241"/>
      <c r="AD4" s="241"/>
      <c r="AE4" s="242"/>
      <c r="AF4" s="240" t="str">
        <f>IF(ISBLANK('Základní list'!$C16),"",'Základní list'!$A16)</f>
        <v>F</v>
      </c>
      <c r="AG4" s="241"/>
      <c r="AH4" s="241"/>
      <c r="AI4" s="241"/>
      <c r="AJ4" s="241"/>
      <c r="AK4" s="242"/>
      <c r="AL4" s="240" t="str">
        <f>IF(ISBLANK('Základní list'!$C17),"",'Základní list'!$A17)</f>
        <v>G</v>
      </c>
      <c r="AM4" s="241"/>
      <c r="AN4" s="241"/>
      <c r="AO4" s="241"/>
      <c r="AP4" s="241"/>
      <c r="AQ4" s="242"/>
      <c r="AR4" s="240" t="str">
        <f>IF(ISBLANK('Základní list'!$C18),"",'Základní list'!$A18)</f>
        <v>H</v>
      </c>
      <c r="AS4" s="241"/>
      <c r="AT4" s="241"/>
      <c r="AU4" s="241"/>
      <c r="AV4" s="241"/>
      <c r="AW4" s="242"/>
      <c r="AX4" s="240" t="str">
        <f>IF(ISBLANK('Základní list'!$C19),"",'Základní list'!$A19)</f>
        <v>I</v>
      </c>
      <c r="AY4" s="241"/>
      <c r="AZ4" s="241"/>
      <c r="BA4" s="241"/>
      <c r="BB4" s="241"/>
      <c r="BC4" s="242"/>
      <c r="BD4" s="240" t="str">
        <f>IF(ISBLANK('Základní list'!$C20),"",'Základní list'!$A20)</f>
        <v>J</v>
      </c>
      <c r="BE4" s="241"/>
      <c r="BF4" s="241"/>
      <c r="BG4" s="241"/>
      <c r="BH4" s="241"/>
      <c r="BI4" s="242"/>
      <c r="BJ4" s="240" t="str">
        <f>IF(ISBLANK('Základní list'!$C21),"",'Základní list'!$A21)</f>
        <v>K</v>
      </c>
      <c r="BK4" s="241"/>
      <c r="BL4" s="241"/>
      <c r="BM4" s="241"/>
      <c r="BN4" s="242"/>
      <c r="BO4" s="240" t="str">
        <f>IF(ISBLANK('Základní list'!$C22),"",'Základní list'!$A22)</f>
        <v>L</v>
      </c>
      <c r="BP4" s="241"/>
      <c r="BQ4" s="241"/>
      <c r="BR4" s="241"/>
      <c r="BS4" s="242"/>
      <c r="BT4" s="240" t="str">
        <f>IF(ISBLANK('Základní list'!$C23),"",'Základní list'!$A23)</f>
        <v>M</v>
      </c>
      <c r="BU4" s="241"/>
      <c r="BV4" s="241"/>
      <c r="BW4" s="241"/>
      <c r="BX4" s="242"/>
      <c r="BY4" s="240" t="str">
        <f>IF(ISBLANK('Základní list'!$C24),"",'Základní list'!$A24)</f>
        <v>O</v>
      </c>
      <c r="BZ4" s="241"/>
      <c r="CA4" s="241"/>
      <c r="CB4" s="241"/>
      <c r="CC4" s="242"/>
      <c r="CD4" s="240" t="str">
        <f>IF(ISBLANK('Základní list'!$C25),"",'Základní list'!$A25)</f>
        <v>P</v>
      </c>
      <c r="CE4" s="241"/>
      <c r="CF4" s="241"/>
      <c r="CG4" s="241"/>
      <c r="CH4" s="242"/>
    </row>
    <row r="5" spans="1:86" s="9" customFormat="1" ht="13.5" thickBot="1">
      <c r="A5" s="250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Kodad Daniel</v>
      </c>
      <c r="C6" s="52" t="str">
        <f>IF(ISNA(MATCH(CONCATENATE(B$4,$A6),'Výsledková listina'!$O:$O,0)),"",INDEX('Výsledková listina'!$P:$P,MATCH(CONCATENATE(B$4,$A6),'Výsledková listina'!$O:$O,0),1))</f>
        <v>Bílina</v>
      </c>
      <c r="D6" s="4">
        <v>2540</v>
      </c>
      <c r="E6" s="110"/>
      <c r="F6" s="50">
        <f aca="true" t="shared" si="0" ref="F6:F35">IF(D6="","",RANK(D6,D$1:D$65536,0)+(COUNT(D$1:D$65536)+1-RANK(D6,D$1:D$65536,0)-RANK(D6,D$1:D$65536,1))/2+E6)</f>
        <v>3</v>
      </c>
      <c r="G6" s="68"/>
      <c r="H6" s="17" t="str">
        <f>IF(ISNA(MATCH(CONCATENATE(H$4,$A6),'Výsledková listina'!$O:$O,0)),"",INDEX('Výsledková listina'!$C:$C,MATCH(CONCATENATE(H$4,$A6),'Výsledková listina'!$O:$O,0),1))</f>
        <v>Kadlec František</v>
      </c>
      <c r="I6" s="52" t="str">
        <f>IF(ISNA(MATCH(CONCATENATE(H$4,$A6),'Výsledková listina'!$O:$O,0)),"",INDEX('Výsledková listina'!$P:$P,MATCH(CONCATENATE(H$4,$A6),'Výsledková listina'!$O:$O,0),1))</f>
        <v>Českýá Skalice</v>
      </c>
      <c r="J6" s="4">
        <v>120</v>
      </c>
      <c r="K6" s="110"/>
      <c r="L6" s="50">
        <f aca="true" t="shared" si="1" ref="L6:L35">IF(J6="","",RANK(J6,J$1:J$65536,0)+(COUNT(J$1:J$65536)+1-RANK(J6,J$1:J$65536,0)-RANK(J6,J$1:J$65536,1))/2+K6)</f>
        <v>11</v>
      </c>
      <c r="M6" s="68"/>
      <c r="N6" s="17" t="str">
        <f>IF(ISNA(MATCH(CONCATENATE(N$4,$A6),'Výsledková listina'!$O:$O,0)),"",INDEX('Výsledková listina'!$C:$C,MATCH(CONCATENATE(N$4,$A6),'Výsledková listina'!$O:$O,0),1))</f>
        <v>Sershen Volodymir</v>
      </c>
      <c r="O6" s="52" t="str">
        <f>IF(ISNA(MATCH(CONCATENATE(N$4,$A6),'Výsledková listina'!$O:$O,0)),"",INDEX('Výsledková listina'!$P:$P,MATCH(CONCATENATE(N$4,$A6),'Výsledková listina'!$O:$O,0),1))</f>
        <v>Praha 4</v>
      </c>
      <c r="P6" s="4">
        <v>320</v>
      </c>
      <c r="Q6" s="110"/>
      <c r="R6" s="50">
        <f aca="true" t="shared" si="2" ref="R6:R35">IF(P6="","",RANK(P6,P$1:P$65536,0)+(COUNT(P$1:P$65536)+1-RANK(P6,P$1:P$65536,0)-RANK(P6,P$1:P$65536,1))/2+Q6)</f>
        <v>6</v>
      </c>
      <c r="S6" s="68"/>
      <c r="T6" s="17" t="str">
        <f>IF(ISNA(MATCH(CONCATENATE(T$4,$A6),'Výsledková listina'!$O:$O,0)),"",INDEX('Výsledková listina'!$C:$C,MATCH(CONCATENATE(T$4,$A6),'Výsledková listina'!$O:$O,0),1))</f>
        <v>Sičák Pavel</v>
      </c>
      <c r="U6" s="52" t="str">
        <f>IF(ISNA(MATCH(CONCATENATE(T$4,$A6),'Výsledková listina'!$O:$O,0)),"",INDEX('Výsledková listina'!$P:$P,MATCH(CONCATENATE(T$4,$A6),'Výsledková listina'!$O:$O,0),1))</f>
        <v>Starý Ples</v>
      </c>
      <c r="V6" s="4">
        <v>3510</v>
      </c>
      <c r="W6" s="110"/>
      <c r="X6" s="50">
        <f aca="true" t="shared" si="3" ref="X6:X35">IF(V6="","",RANK(V6,V$1:V$65536,0)+(COUNT(V$1:V$65536)+1-RANK(V6,V$1:V$65536,0)-RANK(V6,V$1:V$65536,1))/2+W6)</f>
        <v>5</v>
      </c>
      <c r="Y6" s="68"/>
      <c r="Z6" s="17" t="str">
        <f>IF(ISNA(MATCH(CONCATENATE(Z$4,$A6),'Výsledková listina'!$O:$O,0)),"",INDEX('Výsledková listina'!$C:$C,MATCH(CONCATENATE(Z$4,$A6),'Výsledková listina'!$O:$O,0),1))</f>
        <v>Drahovzal Václav</v>
      </c>
      <c r="AA6" s="52" t="str">
        <f>IF(ISNA(MATCH(CONCATENATE(Z$4,$A6),'Výsledková listina'!$O:$O,0)),"",INDEX('Výsledková listina'!$P:$P,MATCH(CONCATENATE(Z$4,$A6),'Výsledková listina'!$O:$O,0),1))</f>
        <v>Český Šternberk</v>
      </c>
      <c r="AB6" s="4">
        <v>1630</v>
      </c>
      <c r="AC6" s="110"/>
      <c r="AD6" s="50">
        <f aca="true" t="shared" si="4" ref="AD6:AD35">IF(AB6="","",RANK(AB6,AB$1:AB$65536,0)+(COUNT(AB$1:AB$65536)+1-RANK(AB6,AB$1:AB$65536,0)-RANK(AB6,AB$1:AB$65536,1))/2+AC6)</f>
        <v>9</v>
      </c>
      <c r="AE6" s="68"/>
      <c r="AF6" s="17" t="str">
        <f>IF(ISNA(MATCH(CONCATENATE(AF$4,$A6),'Výsledková listina'!$O:$O,0)),"",INDEX('Výsledková listina'!$C:$C,MATCH(CONCATENATE(AF$4,$A6),'Výsledková listina'!$O:$O,0),1))</f>
        <v>Magurová Karolína</v>
      </c>
      <c r="AG6" s="52" t="str">
        <f>IF(ISNA(MATCH(CONCATENATE(AF$4,$A6),'Výsledková listina'!$O:$O,0)),"",INDEX('Výsledková listina'!$P:$P,MATCH(CONCATENATE(AF$4,$A6),'Výsledková listina'!$O:$O,0),1))</f>
        <v>Český Šternberk</v>
      </c>
      <c r="AH6" s="4">
        <v>1320</v>
      </c>
      <c r="AI6" s="110"/>
      <c r="AJ6" s="50">
        <f aca="true" t="shared" si="5" ref="AJ6:AJ35">IF(AH6="","",RANK(AH6,AH$1:AH$65536,0)+(COUNT(AH$1:AH$65536)+1-RANK(AH6,AH$1:AH$65536,0)-RANK(AH6,AH$1:AH$65536,1))/2+AI6)</f>
        <v>9</v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Štěpnička Milan ml.</v>
      </c>
      <c r="C7" s="52" t="str">
        <f>IF(ISNA(MATCH(CONCATENATE(B$4,$A7),'Výsledková listina'!$O:$O,0)),"",INDEX('Výsledková listina'!$P:$P,MATCH(CONCATENATE(B$4,$A7),'Výsledková listina'!$O:$O,0),1))</f>
        <v>Český Šternberk</v>
      </c>
      <c r="D7" s="4">
        <v>5080</v>
      </c>
      <c r="E7" s="110"/>
      <c r="F7" s="50">
        <f t="shared" si="0"/>
        <v>2</v>
      </c>
      <c r="G7" s="69"/>
      <c r="H7" s="17" t="str">
        <f>IF(ISNA(MATCH(CONCATENATE(H$4,$A7),'Výsledková listina'!$O:$O,0)),"",INDEX('Výsledková listina'!$C:$C,MATCH(CONCATENATE(H$4,$A7),'Výsledková listina'!$O:$O,0),1))</f>
        <v>Fejt Petr</v>
      </c>
      <c r="I7" s="52" t="str">
        <f>IF(ISNA(MATCH(CONCATENATE(H$4,$A7),'Výsledková listina'!$O:$O,0)),"",INDEX('Výsledková listina'!$P:$P,MATCH(CONCATENATE(H$4,$A7),'Výsledková listina'!$O:$O,0),1))</f>
        <v>Praha 8</v>
      </c>
      <c r="J7" s="4">
        <v>2290</v>
      </c>
      <c r="K7" s="110"/>
      <c r="L7" s="50">
        <f t="shared" si="1"/>
        <v>4</v>
      </c>
      <c r="M7" s="69"/>
      <c r="N7" s="17" t="str">
        <f>IF(ISNA(MATCH(CONCATENATE(N$4,$A7),'Výsledková listina'!$O:$O,0)),"",INDEX('Výsledková listina'!$C:$C,MATCH(CONCATENATE(N$4,$A7),'Výsledková listina'!$O:$O,0),1))</f>
        <v>Rakovanová Eva</v>
      </c>
      <c r="O7" s="52" t="str">
        <f>IF(ISNA(MATCH(CONCATENATE(N$4,$A7),'Výsledková listina'!$O:$O,0)),"",INDEX('Výsledková listina'!$P:$P,MATCH(CONCATENATE(N$4,$A7),'Výsledková listina'!$O:$O,0),1))</f>
        <v>Český Šternberk</v>
      </c>
      <c r="P7" s="4">
        <v>150</v>
      </c>
      <c r="Q7" s="110"/>
      <c r="R7" s="50">
        <f t="shared" si="2"/>
        <v>9</v>
      </c>
      <c r="S7" s="69"/>
      <c r="T7" s="17" t="str">
        <f>IF(ISNA(MATCH(CONCATENATE(T$4,$A7),'Výsledková listina'!$O:$O,0)),"",INDEX('Výsledková listina'!$C:$C,MATCH(CONCATENATE(T$4,$A7),'Výsledková listina'!$O:$O,0),1))</f>
        <v>Konopásek Jaroslav</v>
      </c>
      <c r="U7" s="52" t="str">
        <f>IF(ISNA(MATCH(CONCATENATE(T$4,$A7),'Výsledková listina'!$O:$O,0)),"",INDEX('Výsledková listina'!$P:$P,MATCH(CONCATENATE(T$4,$A7),'Výsledková listina'!$O:$O,0),1))</f>
        <v>Libčice nad Vlt.</v>
      </c>
      <c r="V7" s="4">
        <v>4370</v>
      </c>
      <c r="W7" s="110"/>
      <c r="X7" s="50">
        <f t="shared" si="3"/>
        <v>2</v>
      </c>
      <c r="Y7" s="69"/>
      <c r="Z7" s="17" t="str">
        <f>IF(ISNA(MATCH(CONCATENATE(Z$4,$A7),'Výsledková listina'!$O:$O,0)),"",INDEX('Výsledková listina'!$C:$C,MATCH(CONCATENATE(Z$4,$A7),'Výsledková listina'!$O:$O,0),1))</f>
        <v>Rezek Petr</v>
      </c>
      <c r="AA7" s="52" t="str">
        <f>IF(ISNA(MATCH(CONCATENATE(Z$4,$A7),'Výsledková listina'!$O:$O,0)),"",INDEX('Výsledková listina'!$P:$P,MATCH(CONCATENATE(Z$4,$A7),'Výsledková listina'!$O:$O,0),1))</f>
        <v>Říčany</v>
      </c>
      <c r="AB7" s="4">
        <v>2910</v>
      </c>
      <c r="AC7" s="110"/>
      <c r="AD7" s="50">
        <f t="shared" si="4"/>
        <v>5</v>
      </c>
      <c r="AE7" s="69"/>
      <c r="AF7" s="17" t="str">
        <f>IF(ISNA(MATCH(CONCATENATE(AF$4,$A7),'Výsledková listina'!$O:$O,0)),"",INDEX('Výsledková listina'!$C:$C,MATCH(CONCATENATE(AF$4,$A7),'Výsledková listina'!$O:$O,0),1))</f>
        <v>Štěpnička Martin</v>
      </c>
      <c r="AG7" s="52" t="str">
        <f>IF(ISNA(MATCH(CONCATENATE(AF$4,$A7),'Výsledková listina'!$O:$O,0)),"",INDEX('Výsledková listina'!$P:$P,MATCH(CONCATENATE(AF$4,$A7),'Výsledková listina'!$O:$O,0),1))</f>
        <v>Český Šternberk</v>
      </c>
      <c r="AH7" s="4">
        <v>5040</v>
      </c>
      <c r="AI7" s="110"/>
      <c r="AJ7" s="50">
        <f t="shared" si="5"/>
        <v>4</v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Volencová Karolína</v>
      </c>
      <c r="C8" s="52" t="str">
        <f>IF(ISNA(MATCH(CONCATENATE(B$4,$A8),'Výsledková listina'!$O:$O,0)),"",INDEX('Výsledková listina'!$P:$P,MATCH(CONCATENATE(B$4,$A8),'Výsledková listina'!$O:$O,0),1))</f>
        <v>Český Šternberk</v>
      </c>
      <c r="D8" s="4">
        <v>900</v>
      </c>
      <c r="E8" s="110"/>
      <c r="F8" s="50">
        <f t="shared" si="0"/>
        <v>6</v>
      </c>
      <c r="G8" s="69"/>
      <c r="H8" s="17" t="str">
        <f>IF(ISNA(MATCH(CONCATENATE(H$4,$A8),'Výsledková listina'!$O:$O,0)),"",INDEX('Výsledková listina'!$C:$C,MATCH(CONCATENATE(H$4,$A8),'Výsledková listina'!$O:$O,0),1))</f>
        <v>Veselý Marek</v>
      </c>
      <c r="I8" s="52" t="str">
        <f>IF(ISNA(MATCH(CONCATENATE(H$4,$A8),'Výsledková listina'!$O:$O,0)),"",INDEX('Výsledková listina'!$P:$P,MATCH(CONCATENATE(H$4,$A8),'Výsledková listina'!$O:$O,0),1))</f>
        <v>Český Šternberk</v>
      </c>
      <c r="J8" s="4">
        <v>3790</v>
      </c>
      <c r="K8" s="110"/>
      <c r="L8" s="50">
        <f t="shared" si="1"/>
        <v>3</v>
      </c>
      <c r="M8" s="69"/>
      <c r="N8" s="17" t="str">
        <f>IF(ISNA(MATCH(CONCATENATE(N$4,$A8),'Výsledková listina'!$O:$O,0)),"",INDEX('Výsledková listina'!$C:$C,MATCH(CONCATENATE(N$4,$A8),'Výsledková listina'!$O:$O,0),1))</f>
        <v>Fiala Michal</v>
      </c>
      <c r="O8" s="52" t="str">
        <f>IF(ISNA(MATCH(CONCATENATE(N$4,$A8),'Výsledková listina'!$O:$O,0)),"",INDEX('Výsledková listina'!$P:$P,MATCH(CONCATENATE(N$4,$A8),'Výsledková listina'!$O:$O,0),1))</f>
        <v>Praha 8</v>
      </c>
      <c r="P8" s="4">
        <v>700</v>
      </c>
      <c r="Q8" s="110"/>
      <c r="R8" s="50">
        <f t="shared" si="2"/>
        <v>4</v>
      </c>
      <c r="S8" s="69"/>
      <c r="T8" s="17" t="str">
        <f>IF(ISNA(MATCH(CONCATENATE(T$4,$A8),'Výsledková listina'!$O:$O,0)),"",INDEX('Výsledková listina'!$C:$C,MATCH(CONCATENATE(T$4,$A8),'Výsledková listina'!$O:$O,0),1))</f>
        <v>Štefanica Josef</v>
      </c>
      <c r="U8" s="52" t="str">
        <f>IF(ISNA(MATCH(CONCATENATE(T$4,$A8),'Výsledková listina'!$O:$O,0)),"",INDEX('Výsledková listina'!$P:$P,MATCH(CONCATENATE(T$4,$A8),'Výsledková listina'!$O:$O,0),1))</f>
        <v>Kladruby</v>
      </c>
      <c r="V8" s="4">
        <v>560</v>
      </c>
      <c r="W8" s="110"/>
      <c r="X8" s="50">
        <f t="shared" si="3"/>
        <v>10</v>
      </c>
      <c r="Y8" s="69"/>
      <c r="Z8" s="17" t="str">
        <f>IF(ISNA(MATCH(CONCATENATE(Z$4,$A8),'Výsledková listina'!$O:$O,0)),"",INDEX('Výsledková listina'!$C:$C,MATCH(CONCATENATE(Z$4,$A8),'Výsledková listina'!$O:$O,0),1))</f>
        <v>Rezková Martina</v>
      </c>
      <c r="AA8" s="52" t="str">
        <f>IF(ISNA(MATCH(CONCATENATE(Z$4,$A8),'Výsledková listina'!$O:$O,0)),"",INDEX('Výsledková listina'!$P:$P,MATCH(CONCATENATE(Z$4,$A8),'Výsledková listina'!$O:$O,0),1))</f>
        <v>Říčany</v>
      </c>
      <c r="AB8" s="4">
        <v>450</v>
      </c>
      <c r="AC8" s="110"/>
      <c r="AD8" s="50">
        <f t="shared" si="4"/>
        <v>11</v>
      </c>
      <c r="AE8" s="69"/>
      <c r="AF8" s="17" t="str">
        <f>IF(ISNA(MATCH(CONCATENATE(AF$4,$A8),'Výsledková listina'!$O:$O,0)),"",INDEX('Výsledková listina'!$C:$C,MATCH(CONCATENATE(AF$4,$A8),'Výsledková listina'!$O:$O,0),1))</f>
        <v>Černý Tomáš</v>
      </c>
      <c r="AG8" s="52" t="str">
        <f>IF(ISNA(MATCH(CONCATENATE(AF$4,$A8),'Výsledková listina'!$O:$O,0)),"",INDEX('Výsledková listina'!$P:$P,MATCH(CONCATENATE(AF$4,$A8),'Výsledková listina'!$O:$O,0),1))</f>
        <v>Praha 4</v>
      </c>
      <c r="AH8" s="4">
        <v>6680</v>
      </c>
      <c r="AI8" s="110"/>
      <c r="AJ8" s="50">
        <f t="shared" si="5"/>
        <v>3</v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Bromovský Petr</v>
      </c>
      <c r="C9" s="52" t="str">
        <f>IF(ISNA(MATCH(CONCATENATE(B$4,$A9),'Výsledková listina'!$O:$O,0)),"",INDEX('Výsledková listina'!$P:$P,MATCH(CONCATENATE(B$4,$A9),'Výsledková listina'!$O:$O,0),1))</f>
        <v>Český Šternberk</v>
      </c>
      <c r="D9" s="4">
        <v>630</v>
      </c>
      <c r="E9" s="110"/>
      <c r="F9" s="50">
        <f t="shared" si="0"/>
        <v>7</v>
      </c>
      <c r="G9" s="69"/>
      <c r="H9" s="17" t="str">
        <f>IF(ISNA(MATCH(CONCATENATE(H$4,$A9),'Výsledková listina'!$O:$O,0)),"",INDEX('Výsledková listina'!$C:$C,MATCH(CONCATENATE(H$4,$A9),'Výsledková listina'!$O:$O,0),1))</f>
        <v>Baranka Vladimír</v>
      </c>
      <c r="I9" s="52" t="str">
        <f>IF(ISNA(MATCH(CONCATENATE(H$4,$A9),'Výsledková listina'!$O:$O,0)),"",INDEX('Výsledková listina'!$P:$P,MATCH(CONCATENATE(H$4,$A9),'Výsledková listina'!$O:$O,0),1))</f>
        <v>Český Šternberk</v>
      </c>
      <c r="J9" s="4">
        <v>770</v>
      </c>
      <c r="K9" s="110"/>
      <c r="L9" s="50">
        <f t="shared" si="1"/>
        <v>8</v>
      </c>
      <c r="M9" s="69"/>
      <c r="N9" s="17" t="str">
        <f>IF(ISNA(MATCH(CONCATENATE(N$4,$A9),'Výsledková listina'!$O:$O,0)),"",INDEX('Výsledková listina'!$C:$C,MATCH(CONCATENATE(N$4,$A9),'Výsledková listina'!$O:$O,0),1))</f>
        <v>Šitina Josef</v>
      </c>
      <c r="O9" s="52" t="str">
        <f>IF(ISNA(MATCH(CONCATENATE(N$4,$A9),'Výsledková listina'!$O:$O,0)),"",INDEX('Výsledková listina'!$P:$P,MATCH(CONCATENATE(N$4,$A9),'Výsledková listina'!$O:$O,0),1))</f>
        <v>Starý Ples</v>
      </c>
      <c r="P9" s="4">
        <v>270</v>
      </c>
      <c r="Q9" s="110"/>
      <c r="R9" s="50">
        <f t="shared" si="2"/>
        <v>7</v>
      </c>
      <c r="S9" s="69"/>
      <c r="T9" s="17" t="str">
        <f>IF(ISNA(MATCH(CONCATENATE(T$4,$A9),'Výsledková listina'!$O:$O,0)),"",INDEX('Výsledková listina'!$C:$C,MATCH(CONCATENATE(T$4,$A9),'Výsledková listina'!$O:$O,0),1))</f>
        <v>Řezáč Jan</v>
      </c>
      <c r="U9" s="52" t="str">
        <f>IF(ISNA(MATCH(CONCATENATE(T$4,$A9),'Výsledková listina'!$O:$O,0)),"",INDEX('Výsledková listina'!$P:$P,MATCH(CONCATENATE(T$4,$A9),'Výsledková listina'!$O:$O,0),1))</f>
        <v>Stará Boleslav</v>
      </c>
      <c r="V9" s="4">
        <v>2100</v>
      </c>
      <c r="W9" s="110"/>
      <c r="X9" s="50">
        <f t="shared" si="3"/>
        <v>6</v>
      </c>
      <c r="Y9" s="69"/>
      <c r="Z9" s="17" t="str">
        <f>IF(ISNA(MATCH(CONCATENATE(Z$4,$A9),'Výsledková listina'!$O:$O,0)),"",INDEX('Výsledková listina'!$C:$C,MATCH(CONCATENATE(Z$4,$A9),'Výsledková listina'!$O:$O,0),1))</f>
        <v>Štětina Petr</v>
      </c>
      <c r="AA9" s="52" t="str">
        <f>IF(ISNA(MATCH(CONCATENATE(Z$4,$A9),'Výsledková listina'!$O:$O,0)),"",INDEX('Výsledková listina'!$P:$P,MATCH(CONCATENATE(Z$4,$A9),'Výsledková listina'!$O:$O,0),1))</f>
        <v>Praha 4</v>
      </c>
      <c r="AB9" s="4">
        <v>3730</v>
      </c>
      <c r="AC9" s="110"/>
      <c r="AD9" s="50">
        <f t="shared" si="4"/>
        <v>4</v>
      </c>
      <c r="AE9" s="69"/>
      <c r="AF9" s="17" t="str">
        <f>IF(ISNA(MATCH(CONCATENATE(AF$4,$A9),'Výsledková listina'!$O:$O,0)),"",INDEX('Výsledková listina'!$C:$C,MATCH(CONCATENATE(AF$4,$A9),'Výsledková listina'!$O:$O,0),1))</f>
        <v>Hrabal Vladimír</v>
      </c>
      <c r="AG9" s="52" t="str">
        <f>IF(ISNA(MATCH(CONCATENATE(AF$4,$A9),'Výsledková listina'!$O:$O,0)),"",INDEX('Výsledková listina'!$P:$P,MATCH(CONCATENATE(AF$4,$A9),'Výsledková listina'!$O:$O,0),1))</f>
        <v>Uničov</v>
      </c>
      <c r="AH9" s="4">
        <v>3120</v>
      </c>
      <c r="AI9" s="110"/>
      <c r="AJ9" s="50">
        <f t="shared" si="5"/>
        <v>8</v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Bromovský Petr</v>
      </c>
      <c r="C10" s="52" t="str">
        <f>IF(ISNA(MATCH(CONCATENATE(B$4,$A10),'Výsledková listina'!$O:$O,0)),"",INDEX('Výsledková listina'!$P:$P,MATCH(CONCATENATE(B$4,$A10),'Výsledková listina'!$O:$O,0),1))</f>
        <v>Český Šternberk</v>
      </c>
      <c r="D10" s="4">
        <v>190</v>
      </c>
      <c r="E10" s="110"/>
      <c r="F10" s="50">
        <f t="shared" si="0"/>
        <v>11</v>
      </c>
      <c r="G10" s="69"/>
      <c r="H10" s="17" t="str">
        <f>IF(ISNA(MATCH(CONCATENATE(H$4,$A10),'Výsledková listina'!$O:$O,0)),"",INDEX('Výsledková listina'!$C:$C,MATCH(CONCATENATE(H$4,$A10),'Výsledková listina'!$O:$O,0),1))</f>
        <v>Stejskal Miroslav</v>
      </c>
      <c r="I10" s="52" t="str">
        <f>IF(ISNA(MATCH(CONCATENATE(H$4,$A10),'Výsledková listina'!$O:$O,0)),"",INDEX('Výsledková listina'!$P:$P,MATCH(CONCATENATE(H$4,$A10),'Výsledková listina'!$O:$O,0),1))</f>
        <v>Praha 8</v>
      </c>
      <c r="J10" s="4">
        <v>1720</v>
      </c>
      <c r="K10" s="110"/>
      <c r="L10" s="50">
        <f t="shared" si="1"/>
        <v>6</v>
      </c>
      <c r="M10" s="69"/>
      <c r="N10" s="17" t="str">
        <f>IF(ISNA(MATCH(CONCATENATE(N$4,$A10),'Výsledková listina'!$O:$O,0)),"",INDEX('Výsledková listina'!$C:$C,MATCH(CONCATENATE(N$4,$A10),'Výsledková listina'!$O:$O,0),1))</f>
        <v>Pásler Vlastimil</v>
      </c>
      <c r="O10" s="52" t="str">
        <f>IF(ISNA(MATCH(CONCATENATE(N$4,$A10),'Výsledková listina'!$O:$O,0)),"",INDEX('Výsledková listina'!$P:$P,MATCH(CONCATENATE(N$4,$A10),'Výsledková listina'!$O:$O,0),1))</f>
        <v>Česká Skalice</v>
      </c>
      <c r="P10" s="4">
        <v>190</v>
      </c>
      <c r="Q10" s="110"/>
      <c r="R10" s="50">
        <f t="shared" si="2"/>
        <v>8</v>
      </c>
      <c r="S10" s="69"/>
      <c r="T10" s="17" t="str">
        <f>IF(ISNA(MATCH(CONCATENATE(T$4,$A10),'Výsledková listina'!$O:$O,0)),"",INDEX('Výsledková listina'!$C:$C,MATCH(CONCATENATE(T$4,$A10),'Výsledková listina'!$O:$O,0),1))</f>
        <v>Grofová Lenka</v>
      </c>
      <c r="U10" s="52" t="str">
        <f>IF(ISNA(MATCH(CONCATENATE(T$4,$A10),'Výsledková listina'!$O:$O,0)),"",INDEX('Výsledková listina'!$P:$P,MATCH(CONCATENATE(T$4,$A10),'Výsledková listina'!$O:$O,0),1))</f>
        <v>Praha 5</v>
      </c>
      <c r="V10" s="4">
        <v>7780</v>
      </c>
      <c r="W10" s="110"/>
      <c r="X10" s="50">
        <f t="shared" si="3"/>
        <v>1</v>
      </c>
      <c r="Y10" s="69"/>
      <c r="Z10" s="17" t="str">
        <f>IF(ISNA(MATCH(CONCATENATE(Z$4,$A10),'Výsledková listina'!$O:$O,0)),"",INDEX('Výsledková listina'!$C:$C,MATCH(CONCATENATE(Z$4,$A10),'Výsledková listina'!$O:$O,0),1))</f>
        <v>Linhart Luděk</v>
      </c>
      <c r="AA10" s="52" t="str">
        <f>IF(ISNA(MATCH(CONCATENATE(Z$4,$A10),'Výsledková listina'!$O:$O,0)),"",INDEX('Výsledková listina'!$P:$P,MATCH(CONCATENATE(Z$4,$A10),'Výsledková listina'!$O:$O,0),1))</f>
        <v>Český Šternberk</v>
      </c>
      <c r="AB10" s="4">
        <v>4420</v>
      </c>
      <c r="AC10" s="110"/>
      <c r="AD10" s="50">
        <f t="shared" si="4"/>
        <v>2</v>
      </c>
      <c r="AE10" s="69"/>
      <c r="AF10" s="17" t="str">
        <f>IF(ISNA(MATCH(CONCATENATE(AF$4,$A10),'Výsledková listina'!$O:$O,0)),"",INDEX('Výsledková listina'!$C:$C,MATCH(CONCATENATE(AF$4,$A10),'Výsledková listina'!$O:$O,0),1))</f>
        <v>Roman Srb</v>
      </c>
      <c r="AG10" s="52" t="str">
        <f>IF(ISNA(MATCH(CONCATENATE(AF$4,$A10),'Výsledková listina'!$O:$O,0)),"",INDEX('Výsledková listina'!$P:$P,MATCH(CONCATENATE(AF$4,$A10),'Výsledková listina'!$O:$O,0),1))</f>
        <v>Čelákovice</v>
      </c>
      <c r="AH10" s="4">
        <v>3360</v>
      </c>
      <c r="AI10" s="110"/>
      <c r="AJ10" s="50">
        <f t="shared" si="5"/>
        <v>6</v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Unzeitig Jiří</v>
      </c>
      <c r="C11" s="52" t="str">
        <f>IF(ISNA(MATCH(CONCATENATE(B$4,$A11),'Výsledková listina'!$O:$O,0)),"",INDEX('Výsledková listina'!$P:$P,MATCH(CONCATENATE(B$4,$A11),'Výsledková listina'!$O:$O,0),1))</f>
        <v>Uničov</v>
      </c>
      <c r="D11" s="4">
        <v>310</v>
      </c>
      <c r="E11" s="110"/>
      <c r="F11" s="50">
        <f t="shared" si="0"/>
        <v>9</v>
      </c>
      <c r="G11" s="69"/>
      <c r="H11" s="17" t="str">
        <f>IF(ISNA(MATCH(CONCATENATE(H$4,$A11),'Výsledková listina'!$O:$O,0)),"",INDEX('Výsledková listina'!$C:$C,MATCH(CONCATENATE(H$4,$A11),'Výsledková listina'!$O:$O,0),1))</f>
        <v>Kuchař Petr</v>
      </c>
      <c r="I11" s="52" t="str">
        <f>IF(ISNA(MATCH(CONCATENATE(H$4,$A11),'Výsledková listina'!$O:$O,0)),"",INDEX('Výsledková listina'!$P:$P,MATCH(CONCATENATE(H$4,$A11),'Výsledková listina'!$O:$O,0),1))</f>
        <v>Praha 4</v>
      </c>
      <c r="J11" s="4">
        <v>180</v>
      </c>
      <c r="K11" s="110"/>
      <c r="L11" s="50">
        <f t="shared" si="1"/>
        <v>10</v>
      </c>
      <c r="M11" s="69"/>
      <c r="N11" s="17" t="str">
        <f>IF(ISNA(MATCH(CONCATENATE(N$4,$A11),'Výsledková listina'!$O:$O,0)),"",INDEX('Výsledková listina'!$C:$C,MATCH(CONCATENATE(N$4,$A11),'Výsledková listina'!$O:$O,0),1))</f>
        <v>Horák Vladimír</v>
      </c>
      <c r="O11" s="52" t="str">
        <f>IF(ISNA(MATCH(CONCATENATE(N$4,$A11),'Výsledková listina'!$O:$O,0)),"",INDEX('Výsledková listina'!$P:$P,MATCH(CONCATENATE(N$4,$A11),'Výsledková listina'!$O:$O,0),1))</f>
        <v>Praha 13</v>
      </c>
      <c r="P11" s="4">
        <v>1330</v>
      </c>
      <c r="Q11" s="110"/>
      <c r="R11" s="50">
        <f t="shared" si="2"/>
        <v>2</v>
      </c>
      <c r="S11" s="69"/>
      <c r="T11" s="17" t="str">
        <f>IF(ISNA(MATCH(CONCATENATE(T$4,$A11),'Výsledková listina'!$O:$O,0)),"",INDEX('Výsledková listina'!$C:$C,MATCH(CONCATENATE(T$4,$A11),'Výsledková listina'!$O:$O,0),1))</f>
        <v>Lofmannová Karolína</v>
      </c>
      <c r="U11" s="52" t="str">
        <f>IF(ISNA(MATCH(CONCATENATE(T$4,$A11),'Výsledková listina'!$O:$O,0)),"",INDEX('Výsledková listina'!$P:$P,MATCH(CONCATENATE(T$4,$A11),'Výsledková listina'!$O:$O,0),1))</f>
        <v>Český Šternberk</v>
      </c>
      <c r="V11" s="4">
        <v>1530</v>
      </c>
      <c r="W11" s="110"/>
      <c r="X11" s="50">
        <f t="shared" si="3"/>
        <v>7</v>
      </c>
      <c r="Y11" s="69"/>
      <c r="Z11" s="17" t="str">
        <f>IF(ISNA(MATCH(CONCATENATE(Z$4,$A11),'Výsledková listina'!$O:$O,0)),"",INDEX('Výsledková listina'!$C:$C,MATCH(CONCATENATE(Z$4,$A11),'Výsledková listina'!$O:$O,0),1))</f>
        <v>Kovanda Jiří</v>
      </c>
      <c r="AA11" s="52" t="str">
        <f>IF(ISNA(MATCH(CONCATENATE(Z$4,$A11),'Výsledková listina'!$O:$O,0)),"",INDEX('Výsledková listina'!$P:$P,MATCH(CONCATENATE(Z$4,$A11),'Výsledková listina'!$O:$O,0),1))</f>
        <v>Český Šternberk</v>
      </c>
      <c r="AB11" s="4">
        <v>4250</v>
      </c>
      <c r="AC11" s="110"/>
      <c r="AD11" s="50">
        <f t="shared" si="4"/>
        <v>3</v>
      </c>
      <c r="AE11" s="69"/>
      <c r="AF11" s="17" t="str">
        <f>IF(ISNA(MATCH(CONCATENATE(AF$4,$A11),'Výsledková listina'!$O:$O,0)),"",INDEX('Výsledková listina'!$C:$C,MATCH(CONCATENATE(AF$4,$A11),'Výsledková listina'!$O:$O,0),1))</f>
        <v>Vymazal Petr</v>
      </c>
      <c r="AG11" s="52" t="str">
        <f>IF(ISNA(MATCH(CONCATENATE(AF$4,$A11),'Výsledková listina'!$O:$O,0)),"",INDEX('Výsledková listina'!$P:$P,MATCH(CONCATENATE(AF$4,$A11),'Výsledková listina'!$O:$O,0),1))</f>
        <v>Bakov nad Jizerou</v>
      </c>
      <c r="AH11" s="4">
        <v>3270</v>
      </c>
      <c r="AI11" s="110"/>
      <c r="AJ11" s="50">
        <f t="shared" si="5"/>
        <v>7</v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Jirsa Jiří</v>
      </c>
      <c r="C12" s="52" t="str">
        <f>IF(ISNA(MATCH(CONCATENATE(B$4,$A12),'Výsledková listina'!$O:$O,0)),"",INDEX('Výsledková listina'!$P:$P,MATCH(CONCATENATE(B$4,$A12),'Výsledková listina'!$O:$O,0),1))</f>
        <v>Uhlířské Janovice</v>
      </c>
      <c r="D12" s="4">
        <v>9310</v>
      </c>
      <c r="E12" s="110"/>
      <c r="F12" s="50">
        <f t="shared" si="0"/>
        <v>1</v>
      </c>
      <c r="G12" s="69"/>
      <c r="H12" s="17" t="str">
        <f>IF(ISNA(MATCH(CONCATENATE(H$4,$A12),'Výsledková listina'!$O:$O,0)),"",INDEX('Výsledková listina'!$C:$C,MATCH(CONCATENATE(H$4,$A12),'Výsledková listina'!$O:$O,0),1))</f>
        <v>Beneš Petr</v>
      </c>
      <c r="I12" s="52" t="str">
        <f>IF(ISNA(MATCH(CONCATENATE(H$4,$A12),'Výsledková listina'!$O:$O,0)),"",INDEX('Výsledková listina'!$P:$P,MATCH(CONCATENATE(H$4,$A12),'Výsledková listina'!$O:$O,0),1))</f>
        <v>Praha 8</v>
      </c>
      <c r="J12" s="4">
        <v>4890</v>
      </c>
      <c r="K12" s="110"/>
      <c r="L12" s="50">
        <f t="shared" si="1"/>
        <v>2</v>
      </c>
      <c r="M12" s="69"/>
      <c r="N12" s="17" t="str">
        <f>IF(ISNA(MATCH(CONCATENATE(N$4,$A12),'Výsledková listina'!$O:$O,0)),"",INDEX('Výsledková listina'!$C:$C,MATCH(CONCATENATE(N$4,$A12),'Výsledková listina'!$O:$O,0),1))</f>
        <v>Nimko Maryan</v>
      </c>
      <c r="O12" s="52" t="str">
        <f>IF(ISNA(MATCH(CONCATENATE(N$4,$A12),'Výsledková listina'!$O:$O,0)),"",INDEX('Výsledková listina'!$P:$P,MATCH(CONCATENATE(N$4,$A12),'Výsledková listina'!$O:$O,0),1))</f>
        <v>Praha 4</v>
      </c>
      <c r="P12" s="4">
        <v>370</v>
      </c>
      <c r="Q12" s="110"/>
      <c r="R12" s="50">
        <f t="shared" si="2"/>
        <v>5</v>
      </c>
      <c r="S12" s="69"/>
      <c r="T12" s="17" t="str">
        <f>IF(ISNA(MATCH(CONCATENATE(T$4,$A12),'Výsledková listina'!$O:$O,0)),"",INDEX('Výsledková listina'!$C:$C,MATCH(CONCATENATE(T$4,$A12),'Výsledková listina'!$O:$O,0),1))</f>
        <v>Melezínek Vlastimil</v>
      </c>
      <c r="U12" s="52" t="str">
        <f>IF(ISNA(MATCH(CONCATENATE(T$4,$A12),'Výsledková listina'!$O:$O,0)),"",INDEX('Výsledková listina'!$P:$P,MATCH(CONCATENATE(T$4,$A12),'Výsledková listina'!$O:$O,0),1))</f>
        <v>Praha 8</v>
      </c>
      <c r="V12" s="4">
        <v>3630</v>
      </c>
      <c r="W12" s="110"/>
      <c r="X12" s="50">
        <f t="shared" si="3"/>
        <v>4</v>
      </c>
      <c r="Y12" s="69"/>
      <c r="Z12" s="17" t="str">
        <f>IF(ISNA(MATCH(CONCATENATE(Z$4,$A12),'Výsledková listina'!$O:$O,0)),"",INDEX('Výsledková listina'!$C:$C,MATCH(CONCATENATE(Z$4,$A12),'Výsledková listina'!$O:$O,0),1))</f>
        <v>Nerad Rostislav</v>
      </c>
      <c r="AA12" s="52" t="str">
        <f>IF(ISNA(MATCH(CONCATENATE(Z$4,$A12),'Výsledková listina'!$O:$O,0)),"",INDEX('Výsledková listina'!$P:$P,MATCH(CONCATENATE(Z$4,$A12),'Výsledková listina'!$O:$O,0),1))</f>
        <v>Česká Kemenice</v>
      </c>
      <c r="AB12" s="4">
        <v>470</v>
      </c>
      <c r="AC12" s="110"/>
      <c r="AD12" s="50">
        <f t="shared" si="4"/>
        <v>10</v>
      </c>
      <c r="AE12" s="69"/>
      <c r="AF12" s="17" t="str">
        <f>IF(ISNA(MATCH(CONCATENATE(AF$4,$A12),'Výsledková listina'!$O:$O,0)),"",INDEX('Výsledková listina'!$C:$C,MATCH(CONCATENATE(AF$4,$A12),'Výsledková listina'!$O:$O,0),1))</f>
        <v>Repšová Jana</v>
      </c>
      <c r="AG12" s="52" t="str">
        <f>IF(ISNA(MATCH(CONCATENATE(AF$4,$A12),'Výsledková listina'!$O:$O,0)),"",INDEX('Výsledková listina'!$P:$P,MATCH(CONCATENATE(AF$4,$A12),'Výsledková listina'!$O:$O,0),1))</f>
        <v>Bakov nad Jizerou</v>
      </c>
      <c r="AH12" s="4">
        <v>820</v>
      </c>
      <c r="AI12" s="110"/>
      <c r="AJ12" s="50">
        <f t="shared" si="5"/>
        <v>10</v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Vosáhlo Pavel</v>
      </c>
      <c r="C13" s="52" t="str">
        <f>IF(ISNA(MATCH(CONCATENATE(B$4,$A13),'Výsledková listina'!$O:$O,0)),"",INDEX('Výsledková listina'!$P:$P,MATCH(CONCATENATE(B$4,$A13),'Výsledková listina'!$O:$O,0),1))</f>
        <v>Přelouč</v>
      </c>
      <c r="D13" s="4">
        <v>380</v>
      </c>
      <c r="E13" s="110"/>
      <c r="F13" s="50">
        <f t="shared" si="0"/>
        <v>8</v>
      </c>
      <c r="G13" s="69"/>
      <c r="H13" s="17" t="str">
        <f>IF(ISNA(MATCH(CONCATENATE(H$4,$A13),'Výsledková listina'!$O:$O,0)),"",INDEX('Výsledková listina'!$C:$C,MATCH(CONCATENATE(H$4,$A13),'Výsledková listina'!$O:$O,0),1))</f>
        <v>Vacek Jan</v>
      </c>
      <c r="I13" s="52" t="str">
        <f>IF(ISNA(MATCH(CONCATENATE(H$4,$A13),'Výsledková listina'!$O:$O,0)),"",INDEX('Výsledková listina'!$P:$P,MATCH(CONCATENATE(H$4,$A13),'Výsledková listina'!$O:$O,0),1))</f>
        <v>Praha 8</v>
      </c>
      <c r="J13" s="4">
        <v>2170</v>
      </c>
      <c r="K13" s="110"/>
      <c r="L13" s="50">
        <f t="shared" si="1"/>
        <v>5</v>
      </c>
      <c r="M13" s="69"/>
      <c r="N13" s="17" t="str">
        <f>IF(ISNA(MATCH(CONCATENATE(N$4,$A13),'Výsledková listina'!$O:$O,0)),"",INDEX('Výsledková listina'!$C:$C,MATCH(CONCATENATE(N$4,$A13),'Výsledková listina'!$O:$O,0),1))</f>
        <v>Komora Martin</v>
      </c>
      <c r="O13" s="52" t="str">
        <f>IF(ISNA(MATCH(CONCATENATE(N$4,$A13),'Výsledková listina'!$O:$O,0)),"",INDEX('Výsledková listina'!$P:$P,MATCH(CONCATENATE(N$4,$A13),'Výsledková listina'!$O:$O,0),1))</f>
        <v>Brandýs nad Labem</v>
      </c>
      <c r="P13" s="4">
        <v>8270</v>
      </c>
      <c r="Q13" s="110"/>
      <c r="R13" s="50">
        <f t="shared" si="2"/>
        <v>1</v>
      </c>
      <c r="S13" s="69"/>
      <c r="T13" s="17" t="str">
        <f>IF(ISNA(MATCH(CONCATENATE(T$4,$A13),'Výsledková listina'!$O:$O,0)),"",INDEX('Výsledková listina'!$C:$C,MATCH(CONCATENATE(T$4,$A13),'Výsledková listina'!$O:$O,0),1))</f>
        <v>Funda Petr</v>
      </c>
      <c r="U13" s="52" t="str">
        <f>IF(ISNA(MATCH(CONCATENATE(T$4,$A13),'Výsledková listina'!$O:$O,0)),"",INDEX('Výsledková listina'!$P:$P,MATCH(CONCATENATE(T$4,$A13),'Výsledková listina'!$O:$O,0),1))</f>
        <v>Úvaly</v>
      </c>
      <c r="V13" s="4">
        <v>780</v>
      </c>
      <c r="W13" s="110"/>
      <c r="X13" s="50">
        <f t="shared" si="3"/>
        <v>9</v>
      </c>
      <c r="Y13" s="69"/>
      <c r="Z13" s="17" t="str">
        <f>IF(ISNA(MATCH(CONCATENATE(Z$4,$A13),'Výsledková listina'!$O:$O,0)),"",INDEX('Výsledková listina'!$C:$C,MATCH(CONCATENATE(Z$4,$A13),'Výsledková listina'!$O:$O,0),1))</f>
        <v>Velebný Pavel </v>
      </c>
      <c r="AA13" s="52" t="str">
        <f>IF(ISNA(MATCH(CONCATENATE(Z$4,$A13),'Výsledková listina'!$O:$O,0)),"",INDEX('Výsledková listina'!$P:$P,MATCH(CONCATENATE(Z$4,$A13),'Výsledková listina'!$O:$O,0),1))</f>
        <v>Praha 4</v>
      </c>
      <c r="AB13" s="4">
        <v>4700</v>
      </c>
      <c r="AC13" s="110"/>
      <c r="AD13" s="50">
        <f t="shared" si="4"/>
        <v>1</v>
      </c>
      <c r="AE13" s="69"/>
      <c r="AF13" s="17" t="str">
        <f>IF(ISNA(MATCH(CONCATENATE(AF$4,$A13),'Výsledková listina'!$O:$O,0)),"",INDEX('Výsledková listina'!$C:$C,MATCH(CONCATENATE(AF$4,$A13),'Výsledková listina'!$O:$O,0),1))</f>
        <v>Jandus Marek</v>
      </c>
      <c r="AG13" s="52" t="str">
        <f>IF(ISNA(MATCH(CONCATENATE(AF$4,$A13),'Výsledková listina'!$O:$O,0)),"",INDEX('Výsledková listina'!$P:$P,MATCH(CONCATENATE(AF$4,$A13),'Výsledková listina'!$O:$O,0),1))</f>
        <v>Sázava</v>
      </c>
      <c r="AH13" s="4">
        <v>550</v>
      </c>
      <c r="AI13" s="110"/>
      <c r="AJ13" s="50">
        <f t="shared" si="5"/>
        <v>11</v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Bank Jan</v>
      </c>
      <c r="C14" s="52" t="str">
        <f>IF(ISNA(MATCH(CONCATENATE(B$4,$A14),'Výsledková listina'!$O:$O,0)),"",INDEX('Výsledková listina'!$P:$P,MATCH(CONCATENATE(B$4,$A14),'Výsledková listina'!$O:$O,0),1))</f>
        <v>Český Šternberk</v>
      </c>
      <c r="D14" s="4">
        <v>300</v>
      </c>
      <c r="E14" s="110"/>
      <c r="F14" s="50">
        <f t="shared" si="0"/>
        <v>10</v>
      </c>
      <c r="G14" s="69"/>
      <c r="H14" s="17" t="str">
        <f>IF(ISNA(MATCH(CONCATENATE(H$4,$A14),'Výsledková listina'!$O:$O,0)),"",INDEX('Výsledková listina'!$C:$C,MATCH(CONCATENATE(H$4,$A14),'Výsledková listina'!$O:$O,0),1))</f>
        <v>Janečka Martin</v>
      </c>
      <c r="I14" s="52" t="str">
        <f>IF(ISNA(MATCH(CONCATENATE(H$4,$A14),'Výsledková listina'!$O:$O,0)),"",INDEX('Výsledková listina'!$P:$P,MATCH(CONCATENATE(H$4,$A14),'Výsledková listina'!$O:$O,0),1))</f>
        <v>Tovačov</v>
      </c>
      <c r="J14" s="4">
        <v>1300</v>
      </c>
      <c r="K14" s="110"/>
      <c r="L14" s="50">
        <f t="shared" si="1"/>
        <v>7</v>
      </c>
      <c r="M14" s="69"/>
      <c r="N14" s="17" t="str">
        <f>IF(ISNA(MATCH(CONCATENATE(N$4,$A14),'Výsledková listina'!$O:$O,0)),"",INDEX('Výsledková listina'!$C:$C,MATCH(CONCATENATE(N$4,$A14),'Výsledková listina'!$O:$O,0),1))</f>
        <v>Kubát Luboš</v>
      </c>
      <c r="O14" s="52" t="str">
        <f>IF(ISNA(MATCH(CONCATENATE(N$4,$A14),'Výsledková listina'!$O:$O,0)),"",INDEX('Výsledková listina'!$P:$P,MATCH(CONCATENATE(N$4,$A14),'Výsledková listina'!$O:$O,0),1))</f>
        <v>Český Šternberk</v>
      </c>
      <c r="P14" s="4">
        <v>840</v>
      </c>
      <c r="Q14" s="110"/>
      <c r="R14" s="50">
        <f t="shared" si="2"/>
        <v>3</v>
      </c>
      <c r="S14" s="69"/>
      <c r="T14" s="17" t="str">
        <f>IF(ISNA(MATCH(CONCATENATE(T$4,$A14),'Výsledková listina'!$O:$O,0)),"",INDEX('Výsledková listina'!$C:$C,MATCH(CONCATENATE(T$4,$A14),'Výsledková listina'!$O:$O,0),1))</f>
        <v>Funda Petr</v>
      </c>
      <c r="U14" s="52" t="str">
        <f>IF(ISNA(MATCH(CONCATENATE(T$4,$A14),'Výsledková listina'!$O:$O,0)),"",INDEX('Výsledková listina'!$P:$P,MATCH(CONCATENATE(T$4,$A14),'Výsledková listina'!$O:$O,0),1))</f>
        <v>Český Šternberk</v>
      </c>
      <c r="V14" s="4">
        <v>1310</v>
      </c>
      <c r="W14" s="110"/>
      <c r="X14" s="50">
        <f t="shared" si="3"/>
        <v>8</v>
      </c>
      <c r="Y14" s="69"/>
      <c r="Z14" s="17" t="str">
        <f>IF(ISNA(MATCH(CONCATENATE(Z$4,$A14),'Výsledková listina'!$O:$O,0)),"",INDEX('Výsledková listina'!$C:$C,MATCH(CONCATENATE(Z$4,$A14),'Výsledková listina'!$O:$O,0),1))</f>
        <v>Zink František </v>
      </c>
      <c r="AA14" s="52" t="str">
        <f>IF(ISNA(MATCH(CONCATENATE(Z$4,$A14),'Výsledková listina'!$O:$O,0)),"",INDEX('Výsledková listina'!$P:$P,MATCH(CONCATENATE(Z$4,$A14),'Výsledková listina'!$O:$O,0),1))</f>
        <v>Praha 8</v>
      </c>
      <c r="AB14" s="4">
        <v>2720</v>
      </c>
      <c r="AC14" s="110"/>
      <c r="AD14" s="50">
        <f t="shared" si="4"/>
        <v>6</v>
      </c>
      <c r="AE14" s="69"/>
      <c r="AF14" s="17" t="str">
        <f>IF(ISNA(MATCH(CONCATENATE(AF$4,$A14),'Výsledková listina'!$O:$O,0)),"",INDEX('Výsledková listina'!$C:$C,MATCH(CONCATENATE(AF$4,$A14),'Výsledková listina'!$O:$O,0),1))</f>
        <v>Peterka Jaroslav</v>
      </c>
      <c r="AG14" s="52" t="str">
        <f>IF(ISNA(MATCH(CONCATENATE(AF$4,$A14),'Výsledková listina'!$O:$O,0)),"",INDEX('Výsledková listina'!$P:$P,MATCH(CONCATENATE(AF$4,$A14),'Výsledková listina'!$O:$O,0),1))</f>
        <v>Litoměřice</v>
      </c>
      <c r="AH14" s="4">
        <v>8980</v>
      </c>
      <c r="AI14" s="110"/>
      <c r="AJ14" s="50">
        <f t="shared" si="5"/>
        <v>1</v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Novák Jan</v>
      </c>
      <c r="C15" s="52" t="str">
        <f>IF(ISNA(MATCH(CONCATENATE(B$4,$A15),'Výsledková listina'!$O:$O,0)),"",INDEX('Výsledková listina'!$P:$P,MATCH(CONCATENATE(B$4,$A15),'Výsledková listina'!$O:$O,0),1))</f>
        <v>Choceň</v>
      </c>
      <c r="D15" s="4">
        <v>1200</v>
      </c>
      <c r="E15" s="110"/>
      <c r="F15" s="50">
        <f t="shared" si="0"/>
        <v>5</v>
      </c>
      <c r="G15" s="69"/>
      <c r="H15" s="17" t="str">
        <f>IF(ISNA(MATCH(CONCATENATE(H$4,$A15),'Výsledková listina'!$O:$O,0)),"",INDEX('Výsledková listina'!$C:$C,MATCH(CONCATENATE(H$4,$A15),'Výsledková listina'!$O:$O,0),1))</f>
        <v>Štěpnička Radek</v>
      </c>
      <c r="I15" s="52" t="str">
        <f>IF(ISNA(MATCH(CONCATENATE(H$4,$A15),'Výsledková listina'!$O:$O,0)),"",INDEX('Výsledková listina'!$P:$P,MATCH(CONCATENATE(H$4,$A15),'Výsledková listina'!$O:$O,0),1))</f>
        <v>Český Šternberk</v>
      </c>
      <c r="J15" s="4">
        <v>5250</v>
      </c>
      <c r="K15" s="110"/>
      <c r="L15" s="50">
        <f t="shared" si="1"/>
        <v>1</v>
      </c>
      <c r="M15" s="69"/>
      <c r="N15" s="17" t="str">
        <f>IF(ISNA(MATCH(CONCATENATE(N$4,$A15),'Výsledková listina'!$O:$O,0)),"",INDEX('Výsledková listina'!$C:$C,MATCH(CONCATENATE(N$4,$A15),'Výsledková listina'!$O:$O,0),1))</f>
        <v>Linhart Pavel</v>
      </c>
      <c r="O15" s="52" t="str">
        <f>IF(ISNA(MATCH(CONCATENATE(N$4,$A15),'Výsledková listina'!$O:$O,0)),"",INDEX('Výsledková listina'!$P:$P,MATCH(CONCATENATE(N$4,$A15),'Výsledková listina'!$O:$O,0),1))</f>
        <v>Český Šternberk</v>
      </c>
      <c r="P15" s="4">
        <v>0</v>
      </c>
      <c r="Q15" s="110"/>
      <c r="R15" s="50">
        <f t="shared" si="2"/>
        <v>11</v>
      </c>
      <c r="S15" s="69"/>
      <c r="T15" s="17" t="str">
        <f>IF(ISNA(MATCH(CONCATENATE(T$4,$A15),'Výsledková listina'!$O:$O,0)),"",INDEX('Výsledková listina'!$C:$C,MATCH(CONCATENATE(T$4,$A15),'Výsledková listina'!$O:$O,0),1))</f>
        <v>Dlask Jakub</v>
      </c>
      <c r="U15" s="52" t="str">
        <f>IF(ISNA(MATCH(CONCATENATE(T$4,$A15),'Výsledková listina'!$O:$O,0)),"",INDEX('Výsledková listina'!$P:$P,MATCH(CONCATENATE(T$4,$A15),'Výsledková listina'!$O:$O,0),1))</f>
        <v>Úvaly</v>
      </c>
      <c r="V15" s="4">
        <v>120</v>
      </c>
      <c r="W15" s="110"/>
      <c r="X15" s="50">
        <f t="shared" si="3"/>
        <v>11</v>
      </c>
      <c r="Y15" s="69"/>
      <c r="Z15" s="17" t="str">
        <f>IF(ISNA(MATCH(CONCATENATE(Z$4,$A15),'Výsledková listina'!$O:$O,0)),"",INDEX('Výsledková listina'!$C:$C,MATCH(CONCATENATE(Z$4,$A15),'Výsledková listina'!$O:$O,0),1))</f>
        <v>Varga Ladislav</v>
      </c>
      <c r="AA15" s="52" t="str">
        <f>IF(ISNA(MATCH(CONCATENATE(Z$4,$A15),'Výsledková listina'!$O:$O,0)),"",INDEX('Výsledková listina'!$P:$P,MATCH(CONCATENATE(Z$4,$A15),'Výsledková listina'!$O:$O,0),1))</f>
        <v>Brandýs nad Labem</v>
      </c>
      <c r="AB15" s="4">
        <v>2180</v>
      </c>
      <c r="AC15" s="110"/>
      <c r="AD15" s="50">
        <f t="shared" si="4"/>
        <v>7</v>
      </c>
      <c r="AE15" s="69"/>
      <c r="AF15" s="17" t="str">
        <f>IF(ISNA(MATCH(CONCATENATE(AF$4,$A15),'Výsledková listina'!$O:$O,0)),"",INDEX('Výsledková listina'!$C:$C,MATCH(CONCATENATE(AF$4,$A15),'Výsledková listina'!$O:$O,0),1))</f>
        <v>Staněk Karel</v>
      </c>
      <c r="AG15" s="52" t="str">
        <f>IF(ISNA(MATCH(CONCATENATE(AF$4,$A15),'Výsledková listina'!$O:$O,0)),"",INDEX('Výsledková listina'!$P:$P,MATCH(CONCATENATE(AF$4,$A15),'Výsledková listina'!$O:$O,0),1))</f>
        <v>Smečno</v>
      </c>
      <c r="AH15" s="4">
        <v>7780</v>
      </c>
      <c r="AI15" s="110"/>
      <c r="AJ15" s="50">
        <f t="shared" si="5"/>
        <v>2</v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Kabourek Václav</v>
      </c>
      <c r="C16" s="52" t="str">
        <f>IF(ISNA(MATCH(CONCATENATE(B$4,$A16),'Výsledková listina'!$O:$O,0)),"",INDEX('Výsledková listina'!$P:$P,MATCH(CONCATENATE(B$4,$A16),'Výsledková listina'!$O:$O,0),1))</f>
        <v>Česká Kemenice</v>
      </c>
      <c r="D16" s="4">
        <v>1750</v>
      </c>
      <c r="E16" s="110"/>
      <c r="F16" s="50">
        <f t="shared" si="0"/>
        <v>4</v>
      </c>
      <c r="G16" s="69"/>
      <c r="H16" s="17" t="str">
        <f>IF(ISNA(MATCH(CONCATENATE(H$4,$A16),'Výsledková listina'!$O:$O,0)),"",INDEX('Výsledková listina'!$C:$C,MATCH(CONCATENATE(H$4,$A16),'Výsledková listina'!$O:$O,0),1))</f>
        <v>Špánek Milan</v>
      </c>
      <c r="I16" s="52" t="str">
        <f>IF(ISNA(MATCH(CONCATENATE(H$4,$A16),'Výsledková listina'!$O:$O,0)),"",INDEX('Výsledková listina'!$P:$P,MATCH(CONCATENATE(H$4,$A16),'Výsledková listina'!$O:$O,0),1))</f>
        <v>Praha 5</v>
      </c>
      <c r="J16" s="4">
        <v>420</v>
      </c>
      <c r="K16" s="110"/>
      <c r="L16" s="50">
        <f t="shared" si="1"/>
        <v>9</v>
      </c>
      <c r="M16" s="69"/>
      <c r="N16" s="17" t="str">
        <f>IF(ISNA(MATCH(CONCATENATE(N$4,$A16),'Výsledková listina'!$O:$O,0)),"",INDEX('Výsledková listina'!$C:$C,MATCH(CONCATENATE(N$4,$A16),'Výsledková listina'!$O:$O,0),1))</f>
        <v>Štěpnička Milan st.</v>
      </c>
      <c r="O16" s="52" t="str">
        <f>IF(ISNA(MATCH(CONCATENATE(N$4,$A16),'Výsledková listina'!$O:$O,0)),"",INDEX('Výsledková listina'!$P:$P,MATCH(CONCATENATE(N$4,$A16),'Výsledková listina'!$O:$O,0),1))</f>
        <v>Český Šternberk</v>
      </c>
      <c r="P16" s="4">
        <v>10</v>
      </c>
      <c r="Q16" s="110"/>
      <c r="R16" s="50">
        <f t="shared" si="2"/>
        <v>10</v>
      </c>
      <c r="S16" s="69"/>
      <c r="T16" s="17" t="str">
        <f>IF(ISNA(MATCH(CONCATENATE(T$4,$A16),'Výsledková listina'!$O:$O,0)),"",INDEX('Výsledková listina'!$C:$C,MATCH(CONCATENATE(T$4,$A16),'Výsledková listina'!$O:$O,0),1))</f>
        <v>Preps Jan</v>
      </c>
      <c r="U16" s="52" t="str">
        <f>IF(ISNA(MATCH(CONCATENATE(T$4,$A16),'Výsledková listina'!$O:$O,0)),"",INDEX('Výsledková listina'!$P:$P,MATCH(CONCATENATE(T$4,$A16),'Výsledková listina'!$O:$O,0),1))</f>
        <v>Praha 9</v>
      </c>
      <c r="V16" s="4">
        <v>3920</v>
      </c>
      <c r="W16" s="110"/>
      <c r="X16" s="50">
        <f t="shared" si="3"/>
        <v>3</v>
      </c>
      <c r="Y16" s="69"/>
      <c r="Z16" s="17" t="str">
        <f>IF(ISNA(MATCH(CONCATENATE(Z$4,$A16),'Výsledková listina'!$O:$O,0)),"",INDEX('Výsledková listina'!$C:$C,MATCH(CONCATENATE(Z$4,$A16),'Výsledková listina'!$O:$O,0),1))</f>
        <v>Frauenberg Michal</v>
      </c>
      <c r="AA16" s="52" t="str">
        <f>IF(ISNA(MATCH(CONCATENATE(Z$4,$A16),'Výsledková listina'!$O:$O,0)),"",INDEX('Výsledková listina'!$P:$P,MATCH(CONCATENATE(Z$4,$A16),'Výsledková listina'!$O:$O,0),1))</f>
        <v>Český Šternberk</v>
      </c>
      <c r="AB16" s="4">
        <v>1830</v>
      </c>
      <c r="AC16" s="110"/>
      <c r="AD16" s="50">
        <f t="shared" si="4"/>
        <v>8</v>
      </c>
      <c r="AE16" s="69"/>
      <c r="AF16" s="17" t="str">
        <f>IF(ISNA(MATCH(CONCATENATE(AF$4,$A16),'Výsledková listina'!$O:$O,0)),"",INDEX('Výsledková listina'!$C:$C,MATCH(CONCATENATE(AF$4,$A16),'Výsledková listina'!$O:$O,0),1))</f>
        <v>Semecký Filip</v>
      </c>
      <c r="AG16" s="52" t="str">
        <f>IF(ISNA(MATCH(CONCATENATE(AF$4,$A16),'Výsledková listina'!$O:$O,0)),"",INDEX('Výsledková listina'!$P:$P,MATCH(CONCATENATE(AF$4,$A16),'Výsledková listina'!$O:$O,0),1))</f>
        <v>Český Šternberk</v>
      </c>
      <c r="AH16" s="4">
        <v>4810</v>
      </c>
      <c r="AI16" s="110"/>
      <c r="AJ16" s="50">
        <f t="shared" si="5"/>
        <v>5</v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Y1:CC1"/>
    <mergeCell ref="BY2:CC2"/>
    <mergeCell ref="BY3:CC3"/>
    <mergeCell ref="BY4:CC4"/>
    <mergeCell ref="CD1:CH1"/>
    <mergeCell ref="CD2:CH2"/>
    <mergeCell ref="CD3:CH3"/>
    <mergeCell ref="CD4:CH4"/>
    <mergeCell ref="BO3:BS3"/>
    <mergeCell ref="BO4:BS4"/>
    <mergeCell ref="BT1:BX1"/>
    <mergeCell ref="BT2:BX2"/>
    <mergeCell ref="BT3:BX3"/>
    <mergeCell ref="BT4:BX4"/>
    <mergeCell ref="BO1:BS1"/>
    <mergeCell ref="BO2:BS2"/>
    <mergeCell ref="AX3:BC3"/>
    <mergeCell ref="Z1:AE1"/>
    <mergeCell ref="Z2:AE2"/>
    <mergeCell ref="AF1:AK1"/>
    <mergeCell ref="AX2:BC2"/>
    <mergeCell ref="AL1:AQ1"/>
    <mergeCell ref="AR1:AW1"/>
    <mergeCell ref="AX1:BC1"/>
    <mergeCell ref="BJ4:BN4"/>
    <mergeCell ref="BD1:BI1"/>
    <mergeCell ref="BD2:BI2"/>
    <mergeCell ref="BJ1:BN1"/>
    <mergeCell ref="BJ2:BN2"/>
    <mergeCell ref="BD4:BI4"/>
    <mergeCell ref="BD3:BI3"/>
    <mergeCell ref="BJ3:BN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1" t="str">
        <f>CONCATENATE('Základní list'!$E$3)</f>
        <v>Nebodovaný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2:35" ht="12.75">
      <c r="B2" s="252" t="str">
        <f>CONCATENATE("Datum konání: ",'Základní list'!D4," - ",'Základní list'!F4)</f>
        <v>Datum konání: 23.9 - 24.9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</row>
    <row r="3" spans="2:14" s="40" customFormat="1" ht="18" customHeight="1">
      <c r="B3" s="253" t="s">
        <v>44</v>
      </c>
      <c r="C3" s="254" t="s">
        <v>40</v>
      </c>
      <c r="D3" s="254"/>
      <c r="E3" s="254"/>
      <c r="F3" s="254"/>
      <c r="G3" s="254"/>
      <c r="H3" s="254"/>
      <c r="I3" s="254" t="s">
        <v>41</v>
      </c>
      <c r="J3" s="254"/>
      <c r="K3" s="254"/>
      <c r="L3" s="254"/>
      <c r="M3" s="254"/>
      <c r="N3" s="254"/>
    </row>
    <row r="4" spans="2:14" s="40" customFormat="1" ht="18" customHeight="1">
      <c r="B4" s="253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1160</v>
      </c>
      <c r="F5" s="44">
        <f>INDEX('1. závod'!$A:$CH,$D5+5,INDEX('Základní list'!$B:$B,MATCH($C5,'Základní list'!$A:$A,0),1)+2)</f>
        <v>8</v>
      </c>
      <c r="G5" s="47" t="str">
        <f>INDEX('1. závod'!$A:$CH,$D5+5,INDEX('Základní list'!$B:$B,MATCH($C5,'Základní list'!$A:$A,0),1)-2)</f>
        <v>Beneš Petr</v>
      </c>
      <c r="H5" s="54" t="str">
        <f>INDEX('1. závod'!$A:$CH,$D5+5,INDEX('Základní list'!$B:$B,MATCH($C5,'Základní list'!$A:$A,0),1)-1)</f>
        <v>Praha 8</v>
      </c>
      <c r="I5" s="41" t="s">
        <v>56</v>
      </c>
      <c r="J5" s="41">
        <v>1</v>
      </c>
      <c r="K5" s="44">
        <f>INDEX('2. závod'!$A:$CH,$J5+5,INDEX('Základní list'!$B:$B,MATCH($I5,'Základní list'!$A:$A,0),1))</f>
        <v>2540</v>
      </c>
      <c r="L5" s="44">
        <f>INDEX('2. závod'!$A:$CH,$J5+5,INDEX('Základní list'!$B:$B,MATCH($I5,'Základní list'!$A:$A,0),1)+2)</f>
        <v>3</v>
      </c>
      <c r="M5" s="47" t="str">
        <f>INDEX('2. závod'!$A:$CH,$J5+5,INDEX('Základní list'!$B:$B,MATCH($I5,'Základní list'!$A:$A,0),1)-2)</f>
        <v>Kodad Daniel</v>
      </c>
      <c r="N5" s="54" t="str">
        <f>INDEX('2. závod'!$A:$CH,$J5+5,INDEX('Základní list'!$B:$B,MATCH($I5,'Základní list'!$A:$A,0),1)-1)</f>
        <v>Bílina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1500</v>
      </c>
      <c r="F6" s="44">
        <f>INDEX('1. závod'!$A:$CH,$D6+5,INDEX('Základní list'!$B:$B,MATCH($C6,'Základní list'!$A:$A,0),1)+2)</f>
        <v>7</v>
      </c>
      <c r="G6" s="47" t="str">
        <f>INDEX('1. závod'!$A:$CH,$D6+5,INDEX('Základní list'!$B:$B,MATCH($C6,'Základní list'!$A:$A,0),1)-2)</f>
        <v>Melezínek Vlastimil</v>
      </c>
      <c r="H6" s="54" t="str">
        <f>INDEX('1. závod'!$A:$CH,$D6+5,INDEX('Základní list'!$B:$B,MATCH($C6,'Základní list'!$A:$A,0),1)-1)</f>
        <v>Praha 8</v>
      </c>
      <c r="I6" s="41" t="s">
        <v>56</v>
      </c>
      <c r="J6" s="41">
        <v>2</v>
      </c>
      <c r="K6" s="44">
        <f>INDEX('2. závod'!$A:$CH,$J6+5,INDEX('Základní list'!$B:$B,MATCH($I6,'Základní list'!$A:$A,0),1))</f>
        <v>5080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Štěpnička Milan ml.</v>
      </c>
      <c r="N6" s="54" t="str">
        <f>INDEX('2. závod'!$A:$CH,$J6+5,INDEX('Základní list'!$B:$B,MATCH($I6,'Základní list'!$A:$A,0),1)-1)</f>
        <v>Český Šternberk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3610</v>
      </c>
      <c r="F7" s="44">
        <f>INDEX('1. závod'!$A:$CH,$D7+5,INDEX('Základní list'!$B:$B,MATCH($C7,'Základní list'!$A:$A,0),1)+2)</f>
        <v>3</v>
      </c>
      <c r="G7" s="47" t="str">
        <f>INDEX('1. závod'!$A:$CH,$D7+5,INDEX('Základní list'!$B:$B,MATCH($C7,'Základní list'!$A:$A,0),1)-2)</f>
        <v>Vosáhlo Pavel</v>
      </c>
      <c r="H7" s="54" t="str">
        <f>INDEX('1. závod'!$A:$CH,$D7+5,INDEX('Základní list'!$B:$B,MATCH($C7,'Základní list'!$A:$A,0),1)-1)</f>
        <v>Přelouč</v>
      </c>
      <c r="I7" s="41" t="s">
        <v>56</v>
      </c>
      <c r="J7" s="41">
        <v>3</v>
      </c>
      <c r="K7" s="44">
        <f>INDEX('2. závod'!$A:$CH,$J7+5,INDEX('Základní list'!$B:$B,MATCH($I7,'Základní list'!$A:$A,0),1))</f>
        <v>900</v>
      </c>
      <c r="L7" s="44">
        <f>INDEX('2. závod'!$A:$CH,$J7+5,INDEX('Základní list'!$B:$B,MATCH($I7,'Základní list'!$A:$A,0),1)+2)</f>
        <v>6</v>
      </c>
      <c r="M7" s="47" t="str">
        <f>INDEX('2. závod'!$A:$CH,$J7+5,INDEX('Základní list'!$B:$B,MATCH($I7,'Základní list'!$A:$A,0),1)-2)</f>
        <v>Volencová Karolína</v>
      </c>
      <c r="N7" s="54" t="str">
        <f>INDEX('2. závod'!$A:$CH,$J7+5,INDEX('Základní list'!$B:$B,MATCH($I7,'Základní list'!$A:$A,0),1)-1)</f>
        <v>Český Šternberk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710</v>
      </c>
      <c r="F8" s="44">
        <f>INDEX('1. závod'!$A:$CH,$D8+5,INDEX('Základní list'!$B:$B,MATCH($C8,'Základní list'!$A:$A,0),1)+2)</f>
        <v>9</v>
      </c>
      <c r="G8" s="47" t="str">
        <f>INDEX('1. závod'!$A:$CH,$D8+5,INDEX('Základní list'!$B:$B,MATCH($C8,'Základní list'!$A:$A,0),1)-2)</f>
        <v>Bromovský Petr</v>
      </c>
      <c r="H8" s="54" t="str">
        <f>INDEX('1. závod'!$A:$CH,$D8+5,INDEX('Základní list'!$B:$B,MATCH($C8,'Základní list'!$A:$A,0),1)-1)</f>
        <v>Český Šternberk</v>
      </c>
      <c r="I8" s="41" t="s">
        <v>56</v>
      </c>
      <c r="J8" s="41">
        <v>4</v>
      </c>
      <c r="K8" s="44">
        <f>INDEX('2. závod'!$A:$CH,$J8+5,INDEX('Základní list'!$B:$B,MATCH($I8,'Základní list'!$A:$A,0),1))</f>
        <v>630</v>
      </c>
      <c r="L8" s="44">
        <f>INDEX('2. závod'!$A:$CH,$J8+5,INDEX('Základní list'!$B:$B,MATCH($I8,'Základní list'!$A:$A,0),1)+2)</f>
        <v>7</v>
      </c>
      <c r="M8" s="47" t="str">
        <f>INDEX('2. závod'!$A:$CH,$J8+5,INDEX('Základní list'!$B:$B,MATCH($I8,'Základní list'!$A:$A,0),1)-2)</f>
        <v>Bromovský Petr</v>
      </c>
      <c r="N8" s="54" t="str">
        <f>INDEX('2. závod'!$A:$CH,$J8+5,INDEX('Základní list'!$B:$B,MATCH($I8,'Základní list'!$A:$A,0),1)-1)</f>
        <v>Český Šternberk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1530</v>
      </c>
      <c r="F9" s="44">
        <f>INDEX('1. závod'!$A:$CH,$D9+5,INDEX('Základní list'!$B:$B,MATCH($C9,'Základní list'!$A:$A,0),1)+2)</f>
        <v>6</v>
      </c>
      <c r="G9" s="47" t="str">
        <f>INDEX('1. závod'!$A:$CH,$D9+5,INDEX('Základní list'!$B:$B,MATCH($C9,'Základní list'!$A:$A,0),1)-2)</f>
        <v>Bromovský Petr</v>
      </c>
      <c r="H9" s="54" t="str">
        <f>INDEX('1. závod'!$A:$CH,$D9+5,INDEX('Základní list'!$B:$B,MATCH($C9,'Základní list'!$A:$A,0),1)-1)</f>
        <v>Český Šternberk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190</v>
      </c>
      <c r="L9" s="44">
        <f>INDEX('2. závod'!$A:$CH,$J9+5,INDEX('Základní list'!$B:$B,MATCH($I9,'Základní list'!$A:$A,0),1)+2)</f>
        <v>11</v>
      </c>
      <c r="M9" s="47" t="str">
        <f>INDEX('2. závod'!$A:$CH,$J9+5,INDEX('Základní list'!$B:$B,MATCH($I9,'Základní list'!$A:$A,0),1)-2)</f>
        <v>Bromovský Petr</v>
      </c>
      <c r="N9" s="54" t="str">
        <f>INDEX('2. závod'!$A:$CH,$J9+5,INDEX('Základní list'!$B:$B,MATCH($I9,'Základní list'!$A:$A,0),1)-1)</f>
        <v>Český Šternberk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580</v>
      </c>
      <c r="F10" s="44">
        <f>INDEX('1. závod'!$A:$CH,$D10+5,INDEX('Základní list'!$B:$B,MATCH($C10,'Základní list'!$A:$A,0),1)+2)</f>
        <v>10</v>
      </c>
      <c r="G10" s="47" t="str">
        <f>INDEX('1. závod'!$A:$CH,$D10+5,INDEX('Základní list'!$B:$B,MATCH($C10,'Základní list'!$A:$A,0),1)-2)</f>
        <v>Semecký Filip</v>
      </c>
      <c r="H10" s="54" t="str">
        <f>INDEX('1. závod'!$A:$CH,$D10+5,INDEX('Základní list'!$B:$B,MATCH($C10,'Základní list'!$A:$A,0),1)-1)</f>
        <v>Český Šternberk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310</v>
      </c>
      <c r="L10" s="44">
        <f>INDEX('2. závod'!$A:$CH,$J10+5,INDEX('Základní list'!$B:$B,MATCH($I10,'Základní list'!$A:$A,0),1)+2)</f>
        <v>9</v>
      </c>
      <c r="M10" s="47" t="str">
        <f>INDEX('2. závod'!$A:$CH,$J10+5,INDEX('Základní list'!$B:$B,MATCH($I10,'Základní list'!$A:$A,0),1)-2)</f>
        <v>Unzeitig Jiří</v>
      </c>
      <c r="N10" s="54" t="str">
        <f>INDEX('2. závod'!$A:$CH,$J10+5,INDEX('Základní list'!$B:$B,MATCH($I10,'Základní list'!$A:$A,0),1)-1)</f>
        <v>Uničov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270</v>
      </c>
      <c r="F11" s="44">
        <f>INDEX('1. závod'!$A:$CH,$D11+5,INDEX('Základní list'!$B:$B,MATCH($C11,'Základní list'!$A:$A,0),1)+2)</f>
        <v>11</v>
      </c>
      <c r="G11" s="47" t="str">
        <f>INDEX('1. závod'!$A:$CH,$D11+5,INDEX('Základní list'!$B:$B,MATCH($C11,'Základní list'!$A:$A,0),1)-2)</f>
        <v>Lofmannová Karolína</v>
      </c>
      <c r="H11" s="54" t="str">
        <f>INDEX('1. závod'!$A:$CH,$D11+5,INDEX('Základní list'!$B:$B,MATCH($C11,'Základní list'!$A:$A,0),1)-1)</f>
        <v>Český Šternberk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9310</v>
      </c>
      <c r="L11" s="44">
        <f>INDEX('2. závod'!$A:$CH,$J11+5,INDEX('Základní list'!$B:$B,MATCH($I11,'Základní list'!$A:$A,0),1)+2)</f>
        <v>1</v>
      </c>
      <c r="M11" s="47" t="str">
        <f>INDEX('2. závod'!$A:$CH,$J11+5,INDEX('Základní list'!$B:$B,MATCH($I11,'Základní list'!$A:$A,0),1)-2)</f>
        <v>Jirsa Jiří</v>
      </c>
      <c r="N11" s="54" t="str">
        <f>INDEX('2. závod'!$A:$CH,$J11+5,INDEX('Základní list'!$B:$B,MATCH($I11,'Základní list'!$A:$A,0),1)-1)</f>
        <v>Uhlířské Janovice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2920</v>
      </c>
      <c r="F12" s="44">
        <f>INDEX('1. závod'!$A:$CH,$D12+5,INDEX('Základní list'!$B:$B,MATCH($C12,'Základní list'!$A:$A,0),1)+2)</f>
        <v>4</v>
      </c>
      <c r="G12" s="47" t="str">
        <f>INDEX('1. závod'!$A:$CH,$D12+5,INDEX('Základní list'!$B:$B,MATCH($C12,'Základní list'!$A:$A,0),1)-2)</f>
        <v>Rakovanová Eva</v>
      </c>
      <c r="H12" s="54" t="str">
        <f>INDEX('1. závod'!$A:$CH,$D12+5,INDEX('Základní list'!$B:$B,MATCH($C12,'Základní list'!$A:$A,0),1)-1)</f>
        <v>Český Šternberk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380</v>
      </c>
      <c r="L12" s="44">
        <f>INDEX('2. závod'!$A:$CH,$J12+5,INDEX('Základní list'!$B:$B,MATCH($I12,'Základní list'!$A:$A,0),1)+2)</f>
        <v>8</v>
      </c>
      <c r="M12" s="47" t="str">
        <f>INDEX('2. závod'!$A:$CH,$J12+5,INDEX('Základní list'!$B:$B,MATCH($I12,'Základní list'!$A:$A,0),1)-2)</f>
        <v>Vosáhlo Pavel</v>
      </c>
      <c r="N12" s="54" t="str">
        <f>INDEX('2. závod'!$A:$CH,$J12+5,INDEX('Základní list'!$B:$B,MATCH($I12,'Základní list'!$A:$A,0),1)-1)</f>
        <v>Přelouč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5360</v>
      </c>
      <c r="F13" s="44">
        <f>INDEX('1. závod'!$A:$CH,$D13+5,INDEX('Základní list'!$B:$B,MATCH($C13,'Základní list'!$A:$A,0),1)+2)</f>
        <v>2</v>
      </c>
      <c r="G13" s="47" t="str">
        <f>INDEX('1. závod'!$A:$CH,$D13+5,INDEX('Základní list'!$B:$B,MATCH($C13,'Základní list'!$A:$A,0),1)-2)</f>
        <v>Velebný Pavel </v>
      </c>
      <c r="H13" s="54" t="str">
        <f>INDEX('1. závod'!$A:$CH,$D13+5,INDEX('Základní list'!$B:$B,MATCH($C13,'Základní list'!$A:$A,0),1)-1)</f>
        <v>Praha 4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300</v>
      </c>
      <c r="L13" s="44">
        <f>INDEX('2. závod'!$A:$CH,$J13+5,INDEX('Základní list'!$B:$B,MATCH($I13,'Základní list'!$A:$A,0),1)+2)</f>
        <v>10</v>
      </c>
      <c r="M13" s="47" t="str">
        <f>INDEX('2. závod'!$A:$CH,$J13+5,INDEX('Základní list'!$B:$B,MATCH($I13,'Základní list'!$A:$A,0),1)-2)</f>
        <v>Bank Jan</v>
      </c>
      <c r="N13" s="54" t="str">
        <f>INDEX('2. závod'!$A:$CH,$J13+5,INDEX('Základní list'!$B:$B,MATCH($I13,'Základní list'!$A:$A,0),1)-1)</f>
        <v>Český Šternberk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2740</v>
      </c>
      <c r="F14" s="44">
        <f>INDEX('1. závod'!$A:$CH,$D14+5,INDEX('Základní list'!$B:$B,MATCH($C14,'Základní list'!$A:$A,0),1)+2)</f>
        <v>5</v>
      </c>
      <c r="G14" s="47" t="str">
        <f>INDEX('1. závod'!$A:$CH,$D14+5,INDEX('Základní list'!$B:$B,MATCH($C14,'Základní list'!$A:$A,0),1)-2)</f>
        <v>Roman Srb</v>
      </c>
      <c r="H14" s="54" t="str">
        <f>INDEX('1. závod'!$A:$CH,$D14+5,INDEX('Základní list'!$B:$B,MATCH($C14,'Základní list'!$A:$A,0),1)-1)</f>
        <v>Čelákovice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1200</v>
      </c>
      <c r="L14" s="44">
        <f>INDEX('2. závod'!$A:$CH,$J14+5,INDEX('Základní list'!$B:$B,MATCH($I14,'Základní list'!$A:$A,0),1)+2)</f>
        <v>5</v>
      </c>
      <c r="M14" s="47" t="str">
        <f>INDEX('2. závod'!$A:$CH,$J14+5,INDEX('Základní list'!$B:$B,MATCH($I14,'Základní list'!$A:$A,0),1)-2)</f>
        <v>Novák Jan</v>
      </c>
      <c r="N14" s="54" t="str">
        <f>INDEX('2. závod'!$A:$CH,$J14+5,INDEX('Základní list'!$B:$B,MATCH($I14,'Základní list'!$A:$A,0),1)-1)</f>
        <v>Choceň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7660</v>
      </c>
      <c r="F15" s="44">
        <f>INDEX('1. závod'!$A:$CH,$D15+5,INDEX('Základní list'!$B:$B,MATCH($C15,'Základní list'!$A:$A,0),1)+2)</f>
        <v>1</v>
      </c>
      <c r="G15" s="47" t="str">
        <f>INDEX('1. závod'!$A:$CH,$D15+5,INDEX('Základní list'!$B:$B,MATCH($C15,'Základní list'!$A:$A,0),1)-2)</f>
        <v>Hrabal Vladimír</v>
      </c>
      <c r="H15" s="54" t="str">
        <f>INDEX('1. závod'!$A:$CH,$D15+5,INDEX('Základní list'!$B:$B,MATCH($C15,'Základní list'!$A:$A,0),1)-1)</f>
        <v>Uničov</v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1750</v>
      </c>
      <c r="L15" s="44">
        <f>INDEX('2. závod'!$A:$CH,$J15+5,INDEX('Základní list'!$B:$B,MATCH($I15,'Základní list'!$A:$A,0),1)+2)</f>
        <v>4</v>
      </c>
      <c r="M15" s="47" t="str">
        <f>INDEX('2. závod'!$A:$CH,$J15+5,INDEX('Základní list'!$B:$B,MATCH($I15,'Základní list'!$A:$A,0),1)-2)</f>
        <v>Kabourek Václav</v>
      </c>
      <c r="N15" s="54" t="str">
        <f>INDEX('2. závod'!$A:$CH,$J15+5,INDEX('Základní list'!$B:$B,MATCH($I15,'Základní list'!$A:$A,0),1)-1)</f>
        <v>Česká Kemenice</v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1300</v>
      </c>
      <c r="F25" s="44">
        <f>INDEX('1. závod'!$A:$CH,$D25+5,INDEX('Základní list'!$B:$B,MATCH($C25,'Základní list'!$A:$A,0),1)+2)</f>
        <v>4</v>
      </c>
      <c r="G25" s="47" t="str">
        <f>INDEX('1. závod'!$A:$CH,$D25+5,INDEX('Základní list'!$B:$B,MATCH($C25,'Základní list'!$A:$A,0),1)-2)</f>
        <v>Funda Petr</v>
      </c>
      <c r="H25" s="54" t="str">
        <f>INDEX('1. závod'!$A:$CH,$D25+5,INDEX('Základní list'!$B:$B,MATCH($C25,'Základní list'!$A:$A,0),1)-1)</f>
        <v>Úvaly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120</v>
      </c>
      <c r="L25" s="44">
        <f>INDEX('2. závod'!$A:$CH,$J25+5,INDEX('Základní list'!$B:$B,MATCH($I25,'Základní list'!$A:$A,0),1)+2)</f>
        <v>11</v>
      </c>
      <c r="M25" s="47" t="str">
        <f>INDEX('2. závod'!$A:$CH,$J25+5,INDEX('Základní list'!$B:$B,MATCH($I25,'Základní list'!$A:$A,0),1)-2)</f>
        <v>Kadlec František</v>
      </c>
      <c r="N25" s="54" t="str">
        <f>INDEX('2. závod'!$A:$CH,$J25+5,INDEX('Základní list'!$B:$B,MATCH($I25,'Základní list'!$A:$A,0),1)-1)</f>
        <v>Českýá Skalice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170</v>
      </c>
      <c r="F26" s="44">
        <f>INDEX('1. závod'!$A:$CH,$D26+5,INDEX('Základní list'!$B:$B,MATCH($C26,'Základní list'!$A:$A,0),1)+2)</f>
        <v>9</v>
      </c>
      <c r="G26" s="47" t="str">
        <f>INDEX('1. závod'!$A:$CH,$D26+5,INDEX('Základní list'!$B:$B,MATCH($C26,'Základní list'!$A:$A,0),1)-2)</f>
        <v>Funda Petr</v>
      </c>
      <c r="H26" s="54" t="str">
        <f>INDEX('1. závod'!$A:$CH,$D26+5,INDEX('Základní list'!$B:$B,MATCH($C26,'Základní list'!$A:$A,0),1)-1)</f>
        <v>Český Šternberk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2290</v>
      </c>
      <c r="L26" s="44">
        <f>INDEX('2. závod'!$A:$CH,$J26+5,INDEX('Základní list'!$B:$B,MATCH($I26,'Základní list'!$A:$A,0),1)+2)</f>
        <v>4</v>
      </c>
      <c r="M26" s="47" t="str">
        <f>INDEX('2. závod'!$A:$CH,$J26+5,INDEX('Základní list'!$B:$B,MATCH($I26,'Základní list'!$A:$A,0),1)-2)</f>
        <v>Fejt Petr</v>
      </c>
      <c r="N26" s="54" t="str">
        <f>INDEX('2. závod'!$A:$CH,$J26+5,INDEX('Základní list'!$B:$B,MATCH($I26,'Základní list'!$A:$A,0),1)-1)</f>
        <v>Praha 8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260</v>
      </c>
      <c r="F27" s="44">
        <f>INDEX('1. závod'!$A:$CH,$D27+5,INDEX('Základní list'!$B:$B,MATCH($C27,'Základní list'!$A:$A,0),1)+2)</f>
        <v>8</v>
      </c>
      <c r="G27" s="47" t="str">
        <f>INDEX('1. závod'!$A:$CH,$D27+5,INDEX('Základní list'!$B:$B,MATCH($C27,'Základní list'!$A:$A,0),1)-2)</f>
        <v>Dlask Jakub</v>
      </c>
      <c r="H27" s="54" t="str">
        <f>INDEX('1. závod'!$A:$CH,$D27+5,INDEX('Základní list'!$B:$B,MATCH($C27,'Základní list'!$A:$A,0),1)-1)</f>
        <v>Úvaly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3790</v>
      </c>
      <c r="L27" s="44">
        <f>INDEX('2. závod'!$A:$CH,$J27+5,INDEX('Základní list'!$B:$B,MATCH($I27,'Základní list'!$A:$A,0),1)+2)</f>
        <v>3</v>
      </c>
      <c r="M27" s="47" t="str">
        <f>INDEX('2. závod'!$A:$CH,$J27+5,INDEX('Základní list'!$B:$B,MATCH($I27,'Základní list'!$A:$A,0),1)-2)</f>
        <v>Veselý Marek</v>
      </c>
      <c r="N27" s="54" t="str">
        <f>INDEX('2. závod'!$A:$CH,$J27+5,INDEX('Základní list'!$B:$B,MATCH($I27,'Základní list'!$A:$A,0),1)-1)</f>
        <v>Český Šternberk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10</v>
      </c>
      <c r="F28" s="44">
        <f>INDEX('1. závod'!$A:$CH,$D28+5,INDEX('Základní list'!$B:$B,MATCH($C28,'Základní list'!$A:$A,0),1)+2)</f>
        <v>11</v>
      </c>
      <c r="G28" s="47" t="str">
        <f>INDEX('1. závod'!$A:$CH,$D28+5,INDEX('Základní list'!$B:$B,MATCH($C28,'Základní list'!$A:$A,0),1)-2)</f>
        <v>Pásler Vlastimil</v>
      </c>
      <c r="H28" s="54" t="str">
        <f>INDEX('1. závod'!$A:$CH,$D28+5,INDEX('Základní list'!$B:$B,MATCH($C28,'Základní list'!$A:$A,0),1)-1)</f>
        <v>Česká Skalice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770</v>
      </c>
      <c r="L28" s="44">
        <f>INDEX('2. závod'!$A:$CH,$J28+5,INDEX('Základní list'!$B:$B,MATCH($I28,'Základní list'!$A:$A,0),1)+2)</f>
        <v>8</v>
      </c>
      <c r="M28" s="47" t="str">
        <f>INDEX('2. závod'!$A:$CH,$J28+5,INDEX('Základní list'!$B:$B,MATCH($I28,'Základní list'!$A:$A,0),1)-2)</f>
        <v>Baranka Vladimír</v>
      </c>
      <c r="N28" s="54" t="str">
        <f>INDEX('2. závod'!$A:$CH,$J28+5,INDEX('Základní list'!$B:$B,MATCH($I28,'Základní list'!$A:$A,0),1)-1)</f>
        <v>Český Šternberk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1040</v>
      </c>
      <c r="F29" s="44">
        <f>INDEX('1. závod'!$A:$CH,$D29+5,INDEX('Základní list'!$B:$B,MATCH($C29,'Základní list'!$A:$A,0),1)+2)</f>
        <v>5</v>
      </c>
      <c r="G29" s="47" t="str">
        <f>INDEX('1. závod'!$A:$CH,$D29+5,INDEX('Základní list'!$B:$B,MATCH($C29,'Základní list'!$A:$A,0),1)-2)</f>
        <v>Kuchař Petr</v>
      </c>
      <c r="H29" s="54" t="str">
        <f>INDEX('1. závod'!$A:$CH,$D29+5,INDEX('Základní list'!$B:$B,MATCH($C29,'Základní list'!$A:$A,0),1)-1)</f>
        <v>Praha 4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1720</v>
      </c>
      <c r="L29" s="44">
        <f>INDEX('2. závod'!$A:$CH,$J29+5,INDEX('Základní list'!$B:$B,MATCH($I29,'Základní list'!$A:$A,0),1)+2)</f>
        <v>6</v>
      </c>
      <c r="M29" s="47" t="str">
        <f>INDEX('2. závod'!$A:$CH,$J29+5,INDEX('Základní list'!$B:$B,MATCH($I29,'Základní list'!$A:$A,0),1)-2)</f>
        <v>Stejskal Miroslav</v>
      </c>
      <c r="N29" s="54" t="str">
        <f>INDEX('2. závod'!$A:$CH,$J29+5,INDEX('Základní list'!$B:$B,MATCH($I29,'Základní list'!$A:$A,0),1)-1)</f>
        <v>Praha 8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2270</v>
      </c>
      <c r="F30" s="44">
        <f>INDEX('1. závod'!$A:$CH,$D30+5,INDEX('Základní list'!$B:$B,MATCH($C30,'Základní list'!$A:$A,0),1)+2)</f>
        <v>3</v>
      </c>
      <c r="G30" s="47" t="str">
        <f>INDEX('1. závod'!$A:$CH,$D30+5,INDEX('Základní list'!$B:$B,MATCH($C30,'Základní list'!$A:$A,0),1)-2)</f>
        <v>Staněk Karel</v>
      </c>
      <c r="H30" s="54" t="str">
        <f>INDEX('1. závod'!$A:$CH,$D30+5,INDEX('Základní list'!$B:$B,MATCH($C30,'Základní list'!$A:$A,0),1)-1)</f>
        <v>Smečno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180</v>
      </c>
      <c r="L30" s="44">
        <f>INDEX('2. závod'!$A:$CH,$J30+5,INDEX('Základní list'!$B:$B,MATCH($I30,'Základní list'!$A:$A,0),1)+2)</f>
        <v>10</v>
      </c>
      <c r="M30" s="47" t="str">
        <f>INDEX('2. závod'!$A:$CH,$J30+5,INDEX('Základní list'!$B:$B,MATCH($I30,'Základní list'!$A:$A,0),1)-2)</f>
        <v>Kuchař Petr</v>
      </c>
      <c r="N30" s="54" t="str">
        <f>INDEX('2. závod'!$A:$CH,$J30+5,INDEX('Základní list'!$B:$B,MATCH($I30,'Základní list'!$A:$A,0),1)-1)</f>
        <v>Praha 4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100</v>
      </c>
      <c r="F31" s="44">
        <f>INDEX('1. závod'!$A:$CH,$D31+5,INDEX('Základní list'!$B:$B,MATCH($C31,'Základní list'!$A:$A,0),1)+2)</f>
        <v>10</v>
      </c>
      <c r="G31" s="47" t="str">
        <f>INDEX('1. závod'!$A:$CH,$D31+5,INDEX('Základní list'!$B:$B,MATCH($C31,'Základní list'!$A:$A,0),1)-2)</f>
        <v>Kadlec František</v>
      </c>
      <c r="H31" s="54" t="str">
        <f>INDEX('1. závod'!$A:$CH,$D31+5,INDEX('Základní list'!$B:$B,MATCH($C31,'Základní list'!$A:$A,0),1)-1)</f>
        <v>Českýá Skalice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4890</v>
      </c>
      <c r="L31" s="44">
        <f>INDEX('2. závod'!$A:$CH,$J31+5,INDEX('Základní list'!$B:$B,MATCH($I31,'Základní list'!$A:$A,0),1)+2)</f>
        <v>2</v>
      </c>
      <c r="M31" s="47" t="str">
        <f>INDEX('2. závod'!$A:$CH,$J31+5,INDEX('Základní list'!$B:$B,MATCH($I31,'Základní list'!$A:$A,0),1)-2)</f>
        <v>Beneš Petr</v>
      </c>
      <c r="N31" s="54" t="str">
        <f>INDEX('2. závod'!$A:$CH,$J31+5,INDEX('Základní list'!$B:$B,MATCH($I31,'Základní list'!$A:$A,0),1)-1)</f>
        <v>Praha 8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270</v>
      </c>
      <c r="F32" s="44">
        <f>INDEX('1. závod'!$A:$CH,$D32+5,INDEX('Základní list'!$B:$B,MATCH($C32,'Základní list'!$A:$A,0),1)+2)</f>
        <v>7</v>
      </c>
      <c r="G32" s="47" t="str">
        <f>INDEX('1. závod'!$A:$CH,$D32+5,INDEX('Základní list'!$B:$B,MATCH($C32,'Základní list'!$A:$A,0),1)-2)</f>
        <v>Baranka Vladimír</v>
      </c>
      <c r="H32" s="54" t="str">
        <f>INDEX('1. závod'!$A:$CH,$D32+5,INDEX('Základní list'!$B:$B,MATCH($C32,'Základní list'!$A:$A,0),1)-1)</f>
        <v>Český Šternberk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2170</v>
      </c>
      <c r="L32" s="44">
        <f>INDEX('2. závod'!$A:$CH,$J32+5,INDEX('Základní list'!$B:$B,MATCH($I32,'Základní list'!$A:$A,0),1)+2)</f>
        <v>5</v>
      </c>
      <c r="M32" s="47" t="str">
        <f>INDEX('2. závod'!$A:$CH,$J32+5,INDEX('Základní list'!$B:$B,MATCH($I32,'Základní list'!$A:$A,0),1)-2)</f>
        <v>Vacek Jan</v>
      </c>
      <c r="N32" s="54" t="str">
        <f>INDEX('2. závod'!$A:$CH,$J32+5,INDEX('Základní list'!$B:$B,MATCH($I32,'Základní list'!$A:$A,0),1)-1)</f>
        <v>Praha 8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2840</v>
      </c>
      <c r="F33" s="44">
        <f>INDEX('1. závod'!$A:$CH,$D33+5,INDEX('Základní list'!$B:$B,MATCH($C33,'Základní list'!$A:$A,0),1)+2)</f>
        <v>2</v>
      </c>
      <c r="G33" s="47" t="str">
        <f>INDEX('1. závod'!$A:$CH,$D33+5,INDEX('Základní list'!$B:$B,MATCH($C33,'Základní list'!$A:$A,0),1)-2)</f>
        <v>Nerad Rostislav</v>
      </c>
      <c r="H33" s="54" t="str">
        <f>INDEX('1. závod'!$A:$CH,$D33+5,INDEX('Základní list'!$B:$B,MATCH($C33,'Základní list'!$A:$A,0),1)-1)</f>
        <v>Česká Kemenice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1300</v>
      </c>
      <c r="L33" s="44">
        <f>INDEX('2. závod'!$A:$CH,$J33+5,INDEX('Základní list'!$B:$B,MATCH($I33,'Základní list'!$A:$A,0),1)+2)</f>
        <v>7</v>
      </c>
      <c r="M33" s="47" t="str">
        <f>INDEX('2. závod'!$A:$CH,$J33+5,INDEX('Základní list'!$B:$B,MATCH($I33,'Základní list'!$A:$A,0),1)-2)</f>
        <v>Janečka Martin</v>
      </c>
      <c r="N33" s="54" t="str">
        <f>INDEX('2. závod'!$A:$CH,$J33+5,INDEX('Základní list'!$B:$B,MATCH($I33,'Základní list'!$A:$A,0),1)-1)</f>
        <v>Tovačov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410</v>
      </c>
      <c r="F34" s="44">
        <f>INDEX('1. závod'!$A:$CH,$D34+5,INDEX('Základní list'!$B:$B,MATCH($C34,'Základní list'!$A:$A,0),1)+2)</f>
        <v>6</v>
      </c>
      <c r="G34" s="47" t="str">
        <f>INDEX('1. závod'!$A:$CH,$D34+5,INDEX('Základní list'!$B:$B,MATCH($C34,'Základní list'!$A:$A,0),1)-2)</f>
        <v>Konopásek Jaroslav</v>
      </c>
      <c r="H34" s="54" t="str">
        <f>INDEX('1. závod'!$A:$CH,$D34+5,INDEX('Základní list'!$B:$B,MATCH($C34,'Základní list'!$A:$A,0),1)-1)</f>
        <v>Libčice nad Vlt.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5250</v>
      </c>
      <c r="L34" s="44">
        <f>INDEX('2. závod'!$A:$CH,$J34+5,INDEX('Základní list'!$B:$B,MATCH($I34,'Základní list'!$A:$A,0),1)+2)</f>
        <v>1</v>
      </c>
      <c r="M34" s="47" t="str">
        <f>INDEX('2. závod'!$A:$CH,$J34+5,INDEX('Základní list'!$B:$B,MATCH($I34,'Základní list'!$A:$A,0),1)-2)</f>
        <v>Štěpnička Radek</v>
      </c>
      <c r="N34" s="54" t="str">
        <f>INDEX('2. závod'!$A:$CH,$J34+5,INDEX('Základní list'!$B:$B,MATCH($I34,'Základní list'!$A:$A,0),1)-1)</f>
        <v>Český Šternberk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3390</v>
      </c>
      <c r="F35" s="44">
        <f>INDEX('1. závod'!$A:$CH,$D35+5,INDEX('Základní list'!$B:$B,MATCH($C35,'Základní list'!$A:$A,0),1)+2)</f>
        <v>1</v>
      </c>
      <c r="G35" s="47" t="str">
        <f>INDEX('1. závod'!$A:$CH,$D35+5,INDEX('Základní list'!$B:$B,MATCH($C35,'Základní list'!$A:$A,0),1)-2)</f>
        <v>Řezáč Jan</v>
      </c>
      <c r="H35" s="54" t="str">
        <f>INDEX('1. závod'!$A:$CH,$D35+5,INDEX('Základní list'!$B:$B,MATCH($C35,'Základní list'!$A:$A,0),1)-1)</f>
        <v>Stará Boleslav</v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420</v>
      </c>
      <c r="L35" s="44">
        <f>INDEX('2. závod'!$A:$CH,$J35+5,INDEX('Základní list'!$B:$B,MATCH($I35,'Základní list'!$A:$A,0),1)+2)</f>
        <v>9</v>
      </c>
      <c r="M35" s="47" t="str">
        <f>INDEX('2. závod'!$A:$CH,$J35+5,INDEX('Základní list'!$B:$B,MATCH($I35,'Základní list'!$A:$A,0),1)-2)</f>
        <v>Špánek Milan</v>
      </c>
      <c r="N35" s="54" t="str">
        <f>INDEX('2. závod'!$A:$CH,$J35+5,INDEX('Základní list'!$B:$B,MATCH($I35,'Základní list'!$A:$A,0),1)-1)</f>
        <v>Praha 5</v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2040</v>
      </c>
      <c r="F45" s="44">
        <f>INDEX('1. závod'!$A:$CH,$D45+5,INDEX('Základní list'!$B:$B,MATCH($C45,'Základní list'!$A:$A,0),1)+2)</f>
        <v>2</v>
      </c>
      <c r="G45" s="47" t="str">
        <f>INDEX('1. závod'!$A:$CH,$D45+5,INDEX('Základní list'!$B:$B,MATCH($C45,'Základní list'!$A:$A,0),1)-2)</f>
        <v>Štěpnička Martin</v>
      </c>
      <c r="H45" s="54" t="str">
        <f>INDEX('1. závod'!$A:$CH,$D45+5,INDEX('Základní list'!$B:$B,MATCH($C45,'Základní list'!$A:$A,0),1)-1)</f>
        <v>Český Šternberk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320</v>
      </c>
      <c r="L45" s="44">
        <f>INDEX('2. závod'!$A:$CH,$J45+5,INDEX('Základní list'!$B:$B,MATCH($I45,'Základní list'!$A:$A,0),1)+2)</f>
        <v>6</v>
      </c>
      <c r="M45" s="47" t="str">
        <f>INDEX('2. závod'!$A:$CH,$J45+5,INDEX('Základní list'!$B:$B,MATCH($I45,'Základní list'!$A:$A,0),1)-2)</f>
        <v>Sershen Volodymir</v>
      </c>
      <c r="N45" s="54" t="str">
        <f>INDEX('2. závod'!$A:$CH,$J45+5,INDEX('Základní list'!$B:$B,MATCH($I45,'Základní list'!$A:$A,0),1)-1)</f>
        <v>Praha 4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1070</v>
      </c>
      <c r="F46" s="44">
        <f>INDEX('1. závod'!$A:$CH,$D46+5,INDEX('Základní list'!$B:$B,MATCH($C46,'Základní list'!$A:$A,0),1)+2)</f>
        <v>6</v>
      </c>
      <c r="G46" s="47" t="str">
        <f>INDEX('1. závod'!$A:$CH,$D46+5,INDEX('Základní list'!$B:$B,MATCH($C46,'Základní list'!$A:$A,0),1)-2)</f>
        <v>Magurová Karolína</v>
      </c>
      <c r="H46" s="54" t="str">
        <f>INDEX('1. závod'!$A:$CH,$D46+5,INDEX('Základní list'!$B:$B,MATCH($C46,'Základní list'!$A:$A,0),1)-1)</f>
        <v>Český Šternberk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150</v>
      </c>
      <c r="L46" s="44">
        <f>INDEX('2. závod'!$A:$CH,$J46+5,INDEX('Základní list'!$B:$B,MATCH($I46,'Základní list'!$A:$A,0),1)+2)</f>
        <v>9</v>
      </c>
      <c r="M46" s="47" t="str">
        <f>INDEX('2. závod'!$A:$CH,$J46+5,INDEX('Základní list'!$B:$B,MATCH($I46,'Základní list'!$A:$A,0),1)-2)</f>
        <v>Rakovanová Eva</v>
      </c>
      <c r="N46" s="54" t="str">
        <f>INDEX('2. závod'!$A:$CH,$J46+5,INDEX('Základní list'!$B:$B,MATCH($I46,'Základní list'!$A:$A,0),1)-1)</f>
        <v>Český Šternberk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970</v>
      </c>
      <c r="F47" s="44">
        <f>INDEX('1. závod'!$A:$CH,$D47+5,INDEX('Základní list'!$B:$B,MATCH($C47,'Základní list'!$A:$A,0),1)+2)</f>
        <v>7</v>
      </c>
      <c r="G47" s="47" t="str">
        <f>INDEX('1. závod'!$A:$CH,$D47+5,INDEX('Základní list'!$B:$B,MATCH($C47,'Základní list'!$A:$A,0),1)-2)</f>
        <v>Grofová Lenka</v>
      </c>
      <c r="H47" s="54" t="str">
        <f>INDEX('1. závod'!$A:$CH,$D47+5,INDEX('Základní list'!$B:$B,MATCH($C47,'Základní list'!$A:$A,0),1)-1)</f>
        <v>Praha 5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700</v>
      </c>
      <c r="L47" s="44">
        <f>INDEX('2. závod'!$A:$CH,$J47+5,INDEX('Základní list'!$B:$B,MATCH($I47,'Základní list'!$A:$A,0),1)+2)</f>
        <v>4</v>
      </c>
      <c r="M47" s="47" t="str">
        <f>INDEX('2. závod'!$A:$CH,$J47+5,INDEX('Základní list'!$B:$B,MATCH($I47,'Základní list'!$A:$A,0),1)-2)</f>
        <v>Fiala Michal</v>
      </c>
      <c r="N47" s="54" t="str">
        <f>INDEX('2. závod'!$A:$CH,$J47+5,INDEX('Základní list'!$B:$B,MATCH($I47,'Základní list'!$A:$A,0),1)-1)</f>
        <v>Praha 8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1220</v>
      </c>
      <c r="F48" s="44">
        <f>INDEX('1. závod'!$A:$CH,$D48+5,INDEX('Základní list'!$B:$B,MATCH($C48,'Základní list'!$A:$A,0),1)+2)</f>
        <v>5</v>
      </c>
      <c r="G48" s="47" t="str">
        <f>INDEX('1. závod'!$A:$CH,$D48+5,INDEX('Základní list'!$B:$B,MATCH($C48,'Základní list'!$A:$A,0),1)-2)</f>
        <v>Sershen Volodymir</v>
      </c>
      <c r="H48" s="54" t="str">
        <f>INDEX('1. závod'!$A:$CH,$D48+5,INDEX('Základní list'!$B:$B,MATCH($C48,'Základní list'!$A:$A,0),1)-1)</f>
        <v>Praha 4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270</v>
      </c>
      <c r="L48" s="44">
        <f>INDEX('2. závod'!$A:$CH,$J48+5,INDEX('Základní list'!$B:$B,MATCH($I48,'Základní list'!$A:$A,0),1)+2)</f>
        <v>7</v>
      </c>
      <c r="M48" s="47" t="str">
        <f>INDEX('2. závod'!$A:$CH,$J48+5,INDEX('Základní list'!$B:$B,MATCH($I48,'Základní list'!$A:$A,0),1)-2)</f>
        <v>Šitina Josef</v>
      </c>
      <c r="N48" s="54" t="str">
        <f>INDEX('2. závod'!$A:$CH,$J48+5,INDEX('Základní list'!$B:$B,MATCH($I48,'Základní list'!$A:$A,0),1)-1)</f>
        <v>Starý Ples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4520</v>
      </c>
      <c r="F49" s="44">
        <f>INDEX('1. závod'!$A:$CH,$D49+5,INDEX('Základní list'!$B:$B,MATCH($C49,'Základní list'!$A:$A,0),1)+2)</f>
        <v>1</v>
      </c>
      <c r="G49" s="47" t="str">
        <f>INDEX('1. závod'!$A:$CH,$D49+5,INDEX('Základní list'!$B:$B,MATCH($C49,'Základní list'!$A:$A,0),1)-2)</f>
        <v>Štěpnička Milan ml.</v>
      </c>
      <c r="H49" s="54" t="str">
        <f>INDEX('1. závod'!$A:$CH,$D49+5,INDEX('Základní list'!$B:$B,MATCH($C49,'Základní list'!$A:$A,0),1)-1)</f>
        <v>Český Šternberk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190</v>
      </c>
      <c r="L49" s="44">
        <f>INDEX('2. závod'!$A:$CH,$J49+5,INDEX('Základní list'!$B:$B,MATCH($I49,'Základní list'!$A:$A,0),1)+2)</f>
        <v>8</v>
      </c>
      <c r="M49" s="47" t="str">
        <f>INDEX('2. závod'!$A:$CH,$J49+5,INDEX('Základní list'!$B:$B,MATCH($I49,'Základní list'!$A:$A,0),1)-2)</f>
        <v>Pásler Vlastimil</v>
      </c>
      <c r="N49" s="54" t="str">
        <f>INDEX('2. závod'!$A:$CH,$J49+5,INDEX('Základní list'!$B:$B,MATCH($I49,'Základní list'!$A:$A,0),1)-1)</f>
        <v>Česká Skalice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1560</v>
      </c>
      <c r="F50" s="44">
        <f>INDEX('1. závod'!$A:$CH,$D50+5,INDEX('Základní list'!$B:$B,MATCH($C50,'Základní list'!$A:$A,0),1)+2)</f>
        <v>3</v>
      </c>
      <c r="G50" s="47" t="str">
        <f>INDEX('1. závod'!$A:$CH,$D50+5,INDEX('Základní list'!$B:$B,MATCH($C50,'Základní list'!$A:$A,0),1)-2)</f>
        <v>Frauenberg Michal</v>
      </c>
      <c r="H50" s="54" t="str">
        <f>INDEX('1. závod'!$A:$CH,$D50+5,INDEX('Základní list'!$B:$B,MATCH($C50,'Základní list'!$A:$A,0),1)-1)</f>
        <v>Český Šternberk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1330</v>
      </c>
      <c r="L50" s="44">
        <f>INDEX('2. závod'!$A:$CH,$J50+5,INDEX('Základní list'!$B:$B,MATCH($I50,'Základní list'!$A:$A,0),1)+2)</f>
        <v>2</v>
      </c>
      <c r="M50" s="47" t="str">
        <f>INDEX('2. závod'!$A:$CH,$J50+5,INDEX('Základní list'!$B:$B,MATCH($I50,'Základní list'!$A:$A,0),1)-2)</f>
        <v>Horák Vladimír</v>
      </c>
      <c r="N50" s="54" t="str">
        <f>INDEX('2. závod'!$A:$CH,$J50+5,INDEX('Základní list'!$B:$B,MATCH($I50,'Základní list'!$A:$A,0),1)-1)</f>
        <v>Praha 13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1500</v>
      </c>
      <c r="F51" s="44">
        <f>INDEX('1. závod'!$A:$CH,$D51+5,INDEX('Základní list'!$B:$B,MATCH($C51,'Základní list'!$A:$A,0),1)+2)</f>
        <v>4</v>
      </c>
      <c r="G51" s="47" t="str">
        <f>INDEX('1. závod'!$A:$CH,$D51+5,INDEX('Základní list'!$B:$B,MATCH($C51,'Základní list'!$A:$A,0),1)-2)</f>
        <v>Jirsa Jiří</v>
      </c>
      <c r="H51" s="54" t="str">
        <f>INDEX('1. závod'!$A:$CH,$D51+5,INDEX('Základní list'!$B:$B,MATCH($C51,'Základní list'!$A:$A,0),1)-1)</f>
        <v>Uhlířské Janovice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370</v>
      </c>
      <c r="L51" s="44">
        <f>INDEX('2. závod'!$A:$CH,$J51+5,INDEX('Základní list'!$B:$B,MATCH($I51,'Základní list'!$A:$A,0),1)+2)</f>
        <v>5</v>
      </c>
      <c r="M51" s="47" t="str">
        <f>INDEX('2. závod'!$A:$CH,$J51+5,INDEX('Základní list'!$B:$B,MATCH($I51,'Základní list'!$A:$A,0),1)-2)</f>
        <v>Nimko Maryan</v>
      </c>
      <c r="N51" s="54" t="str">
        <f>INDEX('2. závod'!$A:$CH,$J51+5,INDEX('Základní list'!$B:$B,MATCH($I51,'Základní list'!$A:$A,0),1)-1)</f>
        <v>Praha 4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430</v>
      </c>
      <c r="F52" s="44">
        <f>INDEX('1. závod'!$A:$CH,$D52+5,INDEX('Základní list'!$B:$B,MATCH($C52,'Základní list'!$A:$A,0),1)+2)</f>
        <v>8</v>
      </c>
      <c r="G52" s="47" t="str">
        <f>INDEX('1. závod'!$A:$CH,$D52+5,INDEX('Základní list'!$B:$B,MATCH($C52,'Základní list'!$A:$A,0),1)-2)</f>
        <v>Nimko Maryan</v>
      </c>
      <c r="H52" s="54" t="str">
        <f>INDEX('1. závod'!$A:$CH,$D52+5,INDEX('Základní list'!$B:$B,MATCH($C52,'Základní list'!$A:$A,0),1)-1)</f>
        <v>Praha 4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8270</v>
      </c>
      <c r="L52" s="44">
        <f>INDEX('2. závod'!$A:$CH,$J52+5,INDEX('Základní list'!$B:$B,MATCH($I52,'Základní list'!$A:$A,0),1)+2)</f>
        <v>1</v>
      </c>
      <c r="M52" s="47" t="str">
        <f>INDEX('2. závod'!$A:$CH,$J52+5,INDEX('Základní list'!$B:$B,MATCH($I52,'Základní list'!$A:$A,0),1)-2)</f>
        <v>Komora Martin</v>
      </c>
      <c r="N52" s="54" t="str">
        <f>INDEX('2. závod'!$A:$CH,$J52+5,INDEX('Základní list'!$B:$B,MATCH($I52,'Základní list'!$A:$A,0),1)-1)</f>
        <v>Brandýs nad Labem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160</v>
      </c>
      <c r="F53" s="44">
        <f>INDEX('1. závod'!$A:$CH,$D53+5,INDEX('Základní list'!$B:$B,MATCH($C53,'Základní list'!$A:$A,0),1)+2)</f>
        <v>9</v>
      </c>
      <c r="G53" s="47" t="str">
        <f>INDEX('1. závod'!$A:$CH,$D53+5,INDEX('Základní list'!$B:$B,MATCH($C53,'Základní list'!$A:$A,0),1)-2)</f>
        <v>Štefanica Josef</v>
      </c>
      <c r="H53" s="54" t="str">
        <f>INDEX('1. závod'!$A:$CH,$D53+5,INDEX('Základní list'!$B:$B,MATCH($C53,'Základní list'!$A:$A,0),1)-1)</f>
        <v>Kladruby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840</v>
      </c>
      <c r="L53" s="44">
        <f>INDEX('2. závod'!$A:$CH,$J53+5,INDEX('Základní list'!$B:$B,MATCH($I53,'Základní list'!$A:$A,0),1)+2)</f>
        <v>3</v>
      </c>
      <c r="M53" s="47" t="str">
        <f>INDEX('2. závod'!$A:$CH,$J53+5,INDEX('Základní list'!$B:$B,MATCH($I53,'Základní list'!$A:$A,0),1)-2)</f>
        <v>Kubát Luboš</v>
      </c>
      <c r="N53" s="54" t="str">
        <f>INDEX('2. závod'!$A:$CH,$J53+5,INDEX('Základní list'!$B:$B,MATCH($I53,'Základní list'!$A:$A,0),1)-1)</f>
        <v>Český Šternberk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120</v>
      </c>
      <c r="F54" s="44">
        <f>INDEX('1. závod'!$A:$CH,$D54+5,INDEX('Základní list'!$B:$B,MATCH($C54,'Základní list'!$A:$A,0),1)+2)</f>
        <v>10</v>
      </c>
      <c r="G54" s="47" t="str">
        <f>INDEX('1. závod'!$A:$CH,$D54+5,INDEX('Základní list'!$B:$B,MATCH($C54,'Základní list'!$A:$A,0),1)-2)</f>
        <v>Fiala Michal</v>
      </c>
      <c r="H54" s="54" t="str">
        <f>INDEX('1. závod'!$A:$CH,$D54+5,INDEX('Základní list'!$B:$B,MATCH($C54,'Základní list'!$A:$A,0),1)-1)</f>
        <v>Praha 8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  <v>11</v>
      </c>
      <c r="M54" s="47" t="str">
        <f>INDEX('2. závod'!$A:$CH,$J54+5,INDEX('Základní list'!$B:$B,MATCH($I54,'Základní list'!$A:$A,0),1)-2)</f>
        <v>Linhart Pavel</v>
      </c>
      <c r="N54" s="54" t="str">
        <f>INDEX('2. závod'!$A:$CH,$J54+5,INDEX('Základní list'!$B:$B,MATCH($I54,'Základní list'!$A:$A,0),1)-1)</f>
        <v>Český Šternberk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  <v>11</v>
      </c>
      <c r="G55" s="47" t="str">
        <f>INDEX('1. závod'!$A:$CH,$D55+5,INDEX('Základní list'!$B:$B,MATCH($C55,'Základní list'!$A:$A,0),1)-2)</f>
        <v>Drahovzal Václav</v>
      </c>
      <c r="H55" s="54" t="str">
        <f>INDEX('1. závod'!$A:$CH,$D55+5,INDEX('Základní list'!$B:$B,MATCH($C55,'Základní list'!$A:$A,0),1)-1)</f>
        <v>Český Šternberk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10</v>
      </c>
      <c r="L55" s="44">
        <f>INDEX('2. závod'!$A:$CH,$J55+5,INDEX('Základní list'!$B:$B,MATCH($I55,'Základní list'!$A:$A,0),1)+2)</f>
        <v>10</v>
      </c>
      <c r="M55" s="47" t="str">
        <f>INDEX('2. závod'!$A:$CH,$J55+5,INDEX('Základní list'!$B:$B,MATCH($I55,'Základní list'!$A:$A,0),1)-2)</f>
        <v>Štěpnička Milan st.</v>
      </c>
      <c r="N55" s="54" t="str">
        <f>INDEX('2. závod'!$A:$CH,$J55+5,INDEX('Základní list'!$B:$B,MATCH($I55,'Základní list'!$A:$A,0),1)-1)</f>
        <v>Český Šternberk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1" t="str">
        <f>CONCATENATE('Základní list'!$E$3)</f>
        <v>Nebodovaný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2:35" ht="12.75">
      <c r="B2" s="252" t="str">
        <f>CONCATENATE("Datum konání: ",'Základní list'!D4," - ",'Základní list'!F4)</f>
        <v>Datum konání: 23.9 - 24.9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</row>
    <row r="3" spans="2:14" s="40" customFormat="1" ht="18" customHeight="1">
      <c r="B3" s="253" t="s">
        <v>44</v>
      </c>
      <c r="C3" s="254" t="s">
        <v>40</v>
      </c>
      <c r="D3" s="254"/>
      <c r="E3" s="254"/>
      <c r="F3" s="254"/>
      <c r="G3" s="254"/>
      <c r="H3" s="254"/>
      <c r="I3" s="254" t="s">
        <v>41</v>
      </c>
      <c r="J3" s="254"/>
      <c r="K3" s="254"/>
      <c r="L3" s="254"/>
      <c r="M3" s="254"/>
      <c r="N3" s="254"/>
    </row>
    <row r="4" spans="2:14" s="40" customFormat="1" ht="18" customHeight="1">
      <c r="B4" s="253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70</v>
      </c>
      <c r="F5" s="44">
        <f>INDEX('1. závod'!$A:$CH,$D5+5,INDEX('Základní list'!$B:$B,MATCH($C5,'Základní list'!$A:$A,0),1)+2)</f>
        <v>11</v>
      </c>
      <c r="G5" s="47" t="str">
        <f>INDEX('1. závod'!$A:$CH,$D5+5,INDEX('Základní list'!$B:$B,MATCH($C5,'Základní list'!$A:$A,0),1)-2)</f>
        <v>Volencová Karolína</v>
      </c>
      <c r="H5" s="54" t="str">
        <f>INDEX('1. závod'!$A:$CH,$D5+5,INDEX('Základní list'!$B:$B,MATCH($C5,'Základní list'!$A:$A,0),1)-1)</f>
        <v>Český Šternberk</v>
      </c>
      <c r="I5" s="41" t="s">
        <v>59</v>
      </c>
      <c r="J5" s="41">
        <v>1</v>
      </c>
      <c r="K5" s="44">
        <f>INDEX('2. závod'!$A:$CH,$J5+5,INDEX('Základní list'!$B:$B,MATCH($I5,'Základní list'!$A:$A,0),1))</f>
        <v>3510</v>
      </c>
      <c r="L5" s="44">
        <f>INDEX('2. závod'!$A:$CH,$J5+5,INDEX('Základní list'!$B:$B,MATCH($I5,'Základní list'!$A:$A,0),1)+2)</f>
        <v>5</v>
      </c>
      <c r="M5" s="47" t="str">
        <f>INDEX('2. závod'!$A:$CH,$J5+5,INDEX('Základní list'!$B:$B,MATCH($I5,'Základní list'!$A:$A,0),1)-2)</f>
        <v>Sičák Pavel</v>
      </c>
      <c r="N5" s="54" t="str">
        <f>INDEX('2. závod'!$A:$CH,$J5+5,INDEX('Základní list'!$B:$B,MATCH($I5,'Základní list'!$A:$A,0),1)-1)</f>
        <v>Starý Ples</v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5760</v>
      </c>
      <c r="F6" s="44">
        <f>INDEX('1. závod'!$A:$CH,$D6+5,INDEX('Základní list'!$B:$B,MATCH($C6,'Základní list'!$A:$A,0),1)+2)</f>
        <v>1</v>
      </c>
      <c r="G6" s="47" t="str">
        <f>INDEX('1. závod'!$A:$CH,$D6+5,INDEX('Základní list'!$B:$B,MATCH($C6,'Základní list'!$A:$A,0),1)-2)</f>
        <v>Horák Vladimír</v>
      </c>
      <c r="H6" s="54" t="str">
        <f>INDEX('1. závod'!$A:$CH,$D6+5,INDEX('Základní list'!$B:$B,MATCH($C6,'Základní list'!$A:$A,0),1)-1)</f>
        <v>Praha 13</v>
      </c>
      <c r="I6" s="41" t="s">
        <v>59</v>
      </c>
      <c r="J6" s="41">
        <v>2</v>
      </c>
      <c r="K6" s="44">
        <f>INDEX('2. závod'!$A:$CH,$J6+5,INDEX('Základní list'!$B:$B,MATCH($I6,'Základní list'!$A:$A,0),1))</f>
        <v>4370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Konopásek Jaroslav</v>
      </c>
      <c r="N6" s="54" t="str">
        <f>INDEX('2. závod'!$A:$CH,$J6+5,INDEX('Základní list'!$B:$B,MATCH($I6,'Základní list'!$A:$A,0),1)-1)</f>
        <v>Libčice nad Vlt.</v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3810</v>
      </c>
      <c r="F7" s="44">
        <f>INDEX('1. závod'!$A:$CH,$D7+5,INDEX('Základní list'!$B:$B,MATCH($C7,'Základní list'!$A:$A,0),1)+2)</f>
        <v>2</v>
      </c>
      <c r="G7" s="47" t="str">
        <f>INDEX('1. závod'!$A:$CH,$D7+5,INDEX('Základní list'!$B:$B,MATCH($C7,'Základní list'!$A:$A,0),1)-2)</f>
        <v>Štěpnička Milan st.</v>
      </c>
      <c r="H7" s="54" t="str">
        <f>INDEX('1. závod'!$A:$CH,$D7+5,INDEX('Základní list'!$B:$B,MATCH($C7,'Základní list'!$A:$A,0),1)-1)</f>
        <v>Český Šternberk</v>
      </c>
      <c r="I7" s="41" t="s">
        <v>59</v>
      </c>
      <c r="J7" s="41">
        <v>3</v>
      </c>
      <c r="K7" s="44">
        <f>INDEX('2. závod'!$A:$CH,$J7+5,INDEX('Základní list'!$B:$B,MATCH($I7,'Základní list'!$A:$A,0),1))</f>
        <v>560</v>
      </c>
      <c r="L7" s="44">
        <f>INDEX('2. závod'!$A:$CH,$J7+5,INDEX('Základní list'!$B:$B,MATCH($I7,'Základní list'!$A:$A,0),1)+2)</f>
        <v>10</v>
      </c>
      <c r="M7" s="47" t="str">
        <f>INDEX('2. závod'!$A:$CH,$J7+5,INDEX('Základní list'!$B:$B,MATCH($I7,'Základní list'!$A:$A,0),1)-2)</f>
        <v>Štefanica Josef</v>
      </c>
      <c r="N7" s="54" t="str">
        <f>INDEX('2. závod'!$A:$CH,$J7+5,INDEX('Základní list'!$B:$B,MATCH($I7,'Základní list'!$A:$A,0),1)-1)</f>
        <v>Kladruby</v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1930</v>
      </c>
      <c r="F8" s="44">
        <f>INDEX('1. závod'!$A:$CH,$D8+5,INDEX('Základní list'!$B:$B,MATCH($C8,'Základní list'!$A:$A,0),1)+2)</f>
        <v>8</v>
      </c>
      <c r="G8" s="47" t="str">
        <f>INDEX('1. závod'!$A:$CH,$D8+5,INDEX('Základní list'!$B:$B,MATCH($C8,'Základní list'!$A:$A,0),1)-2)</f>
        <v>Štětina Petr</v>
      </c>
      <c r="H8" s="54" t="str">
        <f>INDEX('1. závod'!$A:$CH,$D8+5,INDEX('Základní list'!$B:$B,MATCH($C8,'Základní list'!$A:$A,0),1)-1)</f>
        <v>Praha 4</v>
      </c>
      <c r="I8" s="41" t="s">
        <v>59</v>
      </c>
      <c r="J8" s="41">
        <v>4</v>
      </c>
      <c r="K8" s="44">
        <f>INDEX('2. závod'!$A:$CH,$J8+5,INDEX('Základní list'!$B:$B,MATCH($I8,'Základní list'!$A:$A,0),1))</f>
        <v>2100</v>
      </c>
      <c r="L8" s="44">
        <f>INDEX('2. závod'!$A:$CH,$J8+5,INDEX('Základní list'!$B:$B,MATCH($I8,'Základní list'!$A:$A,0),1)+2)</f>
        <v>6</v>
      </c>
      <c r="M8" s="47" t="str">
        <f>INDEX('2. závod'!$A:$CH,$J8+5,INDEX('Základní list'!$B:$B,MATCH($I8,'Základní list'!$A:$A,0),1)-2)</f>
        <v>Řezáč Jan</v>
      </c>
      <c r="N8" s="54" t="str">
        <f>INDEX('2. závod'!$A:$CH,$J8+5,INDEX('Základní list'!$B:$B,MATCH($I8,'Základní list'!$A:$A,0),1)-1)</f>
        <v>Stará Boleslav</v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700</v>
      </c>
      <c r="F9" s="44">
        <f>INDEX('1. závod'!$A:$CH,$D9+5,INDEX('Základní list'!$B:$B,MATCH($C9,'Základní list'!$A:$A,0),1)+2)</f>
        <v>10</v>
      </c>
      <c r="G9" s="47" t="str">
        <f>INDEX('1. závod'!$A:$CH,$D9+5,INDEX('Základní list'!$B:$B,MATCH($C9,'Základní list'!$A:$A,0),1)-2)</f>
        <v>Vacek Jan</v>
      </c>
      <c r="H9" s="54" t="str">
        <f>INDEX('1. závod'!$A:$CH,$D9+5,INDEX('Základní list'!$B:$B,MATCH($C9,'Základní list'!$A:$A,0),1)-1)</f>
        <v>Praha 8</v>
      </c>
      <c r="I9" s="41" t="s">
        <v>59</v>
      </c>
      <c r="J9" s="41">
        <v>5</v>
      </c>
      <c r="K9" s="44">
        <f>INDEX('2. závod'!$A:$CH,$J9+5,INDEX('Základní list'!$B:$B,MATCH($I9,'Základní list'!$A:$A,0),1))</f>
        <v>7780</v>
      </c>
      <c r="L9" s="44">
        <f>INDEX('2. závod'!$A:$CH,$J9+5,INDEX('Základní list'!$B:$B,MATCH($I9,'Základní list'!$A:$A,0),1)+2)</f>
        <v>1</v>
      </c>
      <c r="M9" s="47" t="str">
        <f>INDEX('2. závod'!$A:$CH,$J9+5,INDEX('Základní list'!$B:$B,MATCH($I9,'Základní list'!$A:$A,0),1)-2)</f>
        <v>Grofová Lenka</v>
      </c>
      <c r="N9" s="54" t="str">
        <f>INDEX('2. závod'!$A:$CH,$J9+5,INDEX('Základní list'!$B:$B,MATCH($I9,'Základní list'!$A:$A,0),1)-1)</f>
        <v>Praha 5</v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2220</v>
      </c>
      <c r="F10" s="44">
        <f>INDEX('1. závod'!$A:$CH,$D10+5,INDEX('Základní list'!$B:$B,MATCH($C10,'Základní list'!$A:$A,0),1)+2)</f>
        <v>6</v>
      </c>
      <c r="G10" s="47" t="str">
        <f>INDEX('1. závod'!$A:$CH,$D10+5,INDEX('Základní list'!$B:$B,MATCH($C10,'Základní list'!$A:$A,0),1)-2)</f>
        <v>Novák Jan</v>
      </c>
      <c r="H10" s="54" t="str">
        <f>INDEX('1. závod'!$A:$CH,$D10+5,INDEX('Základní list'!$B:$B,MATCH($C10,'Základní list'!$A:$A,0),1)-1)</f>
        <v>Choceň</v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1530</v>
      </c>
      <c r="L10" s="44">
        <f>INDEX('2. závod'!$A:$CH,$J10+5,INDEX('Základní list'!$B:$B,MATCH($I10,'Základní list'!$A:$A,0),1)+2)</f>
        <v>7</v>
      </c>
      <c r="M10" s="47" t="str">
        <f>INDEX('2. závod'!$A:$CH,$J10+5,INDEX('Základní list'!$B:$B,MATCH($I10,'Základní list'!$A:$A,0),1)-2)</f>
        <v>Lofmannová Karolína</v>
      </c>
      <c r="N10" s="54" t="str">
        <f>INDEX('2. závod'!$A:$CH,$J10+5,INDEX('Základní list'!$B:$B,MATCH($I10,'Základní list'!$A:$A,0),1)-1)</f>
        <v>Český Šternberk</v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2410</v>
      </c>
      <c r="F11" s="44">
        <f>INDEX('1. závod'!$A:$CH,$D11+5,INDEX('Základní list'!$B:$B,MATCH($C11,'Základní list'!$A:$A,0),1)+2)</f>
        <v>5</v>
      </c>
      <c r="G11" s="47" t="str">
        <f>INDEX('1. závod'!$A:$CH,$D11+5,INDEX('Základní list'!$B:$B,MATCH($C11,'Základní list'!$A:$A,0),1)-2)</f>
        <v>Zink František </v>
      </c>
      <c r="H11" s="54" t="str">
        <f>INDEX('1. závod'!$A:$CH,$D11+5,INDEX('Základní list'!$B:$B,MATCH($C11,'Základní list'!$A:$A,0),1)-1)</f>
        <v>Praha 8</v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3630</v>
      </c>
      <c r="L11" s="44">
        <f>INDEX('2. závod'!$A:$CH,$J11+5,INDEX('Základní list'!$B:$B,MATCH($I11,'Základní list'!$A:$A,0),1)+2)</f>
        <v>4</v>
      </c>
      <c r="M11" s="47" t="str">
        <f>INDEX('2. závod'!$A:$CH,$J11+5,INDEX('Základní list'!$B:$B,MATCH($I11,'Základní list'!$A:$A,0),1)-2)</f>
        <v>Melezínek Vlastimil</v>
      </c>
      <c r="N11" s="54" t="str">
        <f>INDEX('2. závod'!$A:$CH,$J11+5,INDEX('Základní list'!$B:$B,MATCH($I11,'Základní list'!$A:$A,0),1)-1)</f>
        <v>Praha 8</v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2130</v>
      </c>
      <c r="F12" s="44">
        <f>INDEX('1. závod'!$A:$CH,$D12+5,INDEX('Základní list'!$B:$B,MATCH($C12,'Základní list'!$A:$A,0),1)+2)</f>
        <v>7</v>
      </c>
      <c r="G12" s="47" t="str">
        <f>INDEX('1. závod'!$A:$CH,$D12+5,INDEX('Základní list'!$B:$B,MATCH($C12,'Základní list'!$A:$A,0),1)-2)</f>
        <v>Preps Jan</v>
      </c>
      <c r="H12" s="54" t="str">
        <f>INDEX('1. závod'!$A:$CH,$D12+5,INDEX('Základní list'!$B:$B,MATCH($C12,'Základní list'!$A:$A,0),1)-1)</f>
        <v>Praha 9</v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780</v>
      </c>
      <c r="L12" s="44">
        <f>INDEX('2. závod'!$A:$CH,$J12+5,INDEX('Základní list'!$B:$B,MATCH($I12,'Základní list'!$A:$A,0),1)+2)</f>
        <v>9</v>
      </c>
      <c r="M12" s="47" t="str">
        <f>INDEX('2. závod'!$A:$CH,$J12+5,INDEX('Základní list'!$B:$B,MATCH($I12,'Základní list'!$A:$A,0),1)-2)</f>
        <v>Funda Petr</v>
      </c>
      <c r="N12" s="54" t="str">
        <f>INDEX('2. závod'!$A:$CH,$J12+5,INDEX('Základní list'!$B:$B,MATCH($I12,'Základní list'!$A:$A,0),1)-1)</f>
        <v>Úvaly</v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1160</v>
      </c>
      <c r="F13" s="44">
        <f>INDEX('1. závod'!$A:$CH,$D13+5,INDEX('Základní list'!$B:$B,MATCH($C13,'Základní list'!$A:$A,0),1)+2)</f>
        <v>9</v>
      </c>
      <c r="G13" s="47" t="str">
        <f>INDEX('1. závod'!$A:$CH,$D13+5,INDEX('Základní list'!$B:$B,MATCH($C13,'Základní list'!$A:$A,0),1)-2)</f>
        <v>Unzeitig Jiří</v>
      </c>
      <c r="H13" s="54" t="str">
        <f>INDEX('1. závod'!$A:$CH,$D13+5,INDEX('Základní list'!$B:$B,MATCH($C13,'Základní list'!$A:$A,0),1)-1)</f>
        <v>Uničov</v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1310</v>
      </c>
      <c r="L13" s="44">
        <f>INDEX('2. závod'!$A:$CH,$J13+5,INDEX('Základní list'!$B:$B,MATCH($I13,'Základní list'!$A:$A,0),1)+2)</f>
        <v>8</v>
      </c>
      <c r="M13" s="47" t="str">
        <f>INDEX('2. závod'!$A:$CH,$J13+5,INDEX('Základní list'!$B:$B,MATCH($I13,'Základní list'!$A:$A,0),1)-2)</f>
        <v>Funda Petr</v>
      </c>
      <c r="N13" s="54" t="str">
        <f>INDEX('2. závod'!$A:$CH,$J13+5,INDEX('Základní list'!$B:$B,MATCH($I13,'Základní list'!$A:$A,0),1)-1)</f>
        <v>Český Šternberk</v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2440</v>
      </c>
      <c r="F14" s="44">
        <f>INDEX('1. závod'!$A:$CH,$D14+5,INDEX('Základní list'!$B:$B,MATCH($C14,'Základní list'!$A:$A,0),1)+2)</f>
        <v>4</v>
      </c>
      <c r="G14" s="47" t="str">
        <f>INDEX('1. závod'!$A:$CH,$D14+5,INDEX('Základní list'!$B:$B,MATCH($C14,'Základní list'!$A:$A,0),1)-2)</f>
        <v>Bank Jan</v>
      </c>
      <c r="H14" s="54" t="str">
        <f>INDEX('1. závod'!$A:$CH,$D14+5,INDEX('Základní list'!$B:$B,MATCH($C14,'Základní list'!$A:$A,0),1)-1)</f>
        <v>Český Šternberk</v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120</v>
      </c>
      <c r="L14" s="44">
        <f>INDEX('2. závod'!$A:$CH,$J14+5,INDEX('Základní list'!$B:$B,MATCH($I14,'Základní list'!$A:$A,0),1)+2)</f>
        <v>11</v>
      </c>
      <c r="M14" s="47" t="str">
        <f>INDEX('2. závod'!$A:$CH,$J14+5,INDEX('Základní list'!$B:$B,MATCH($I14,'Základní list'!$A:$A,0),1)-2)</f>
        <v>Dlask Jakub</v>
      </c>
      <c r="N14" s="54" t="str">
        <f>INDEX('2. závod'!$A:$CH,$J14+5,INDEX('Základní list'!$B:$B,MATCH($I14,'Základní list'!$A:$A,0),1)-1)</f>
        <v>Úvaly</v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3760</v>
      </c>
      <c r="F15" s="44">
        <f>INDEX('1. závod'!$A:$CH,$D15+5,INDEX('Základní list'!$B:$B,MATCH($C15,'Základní list'!$A:$A,0),1)+2)</f>
        <v>3</v>
      </c>
      <c r="G15" s="47" t="str">
        <f>INDEX('1. závod'!$A:$CH,$D15+5,INDEX('Základní list'!$B:$B,MATCH($C15,'Základní list'!$A:$A,0),1)-2)</f>
        <v>Kabourek Václav</v>
      </c>
      <c r="H15" s="54" t="str">
        <f>INDEX('1. závod'!$A:$CH,$D15+5,INDEX('Základní list'!$B:$B,MATCH($C15,'Základní list'!$A:$A,0),1)-1)</f>
        <v>Česká Kemenice</v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3920</v>
      </c>
      <c r="L15" s="44">
        <f>INDEX('2. závod'!$A:$CH,$J15+5,INDEX('Základní list'!$B:$B,MATCH($I15,'Základní list'!$A:$A,0),1)+2)</f>
        <v>3</v>
      </c>
      <c r="M15" s="47" t="str">
        <f>INDEX('2. závod'!$A:$CH,$J15+5,INDEX('Základní list'!$B:$B,MATCH($I15,'Základní list'!$A:$A,0),1)-2)</f>
        <v>Preps Jan</v>
      </c>
      <c r="N15" s="54" t="str">
        <f>INDEX('2. závod'!$A:$CH,$J15+5,INDEX('Základní list'!$B:$B,MATCH($I15,'Základní list'!$A:$A,0),1)-1)</f>
        <v>Praha 9</v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700</v>
      </c>
      <c r="F25" s="44">
        <f>INDEX('1. závod'!$A:$CH,$D25+5,INDEX('Základní list'!$B:$B,MATCH($C25,'Základní list'!$A:$A,0),1)+2)</f>
        <v>7</v>
      </c>
      <c r="G25" s="47" t="str">
        <f>INDEX('1. závod'!$A:$CH,$D25+5,INDEX('Základní list'!$B:$B,MATCH($C25,'Základní list'!$A:$A,0),1)-2)</f>
        <v>Linhart Luděk</v>
      </c>
      <c r="H25" s="54" t="str">
        <f>INDEX('1. závod'!$A:$CH,$D25+5,INDEX('Základní list'!$B:$B,MATCH($C25,'Základní list'!$A:$A,0),1)-1)</f>
        <v>Český Šternberk</v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1630</v>
      </c>
      <c r="L25" s="44">
        <f>INDEX('2. závod'!$A:$CH,$J25+5,INDEX('Základní list'!$B:$B,MATCH($I25,'Základní list'!$A:$A,0),1)+2)</f>
        <v>9</v>
      </c>
      <c r="M25" s="47" t="str">
        <f>INDEX('2. závod'!$A:$CH,$J25+5,INDEX('Základní list'!$B:$B,MATCH($I25,'Základní list'!$A:$A,0),1)-2)</f>
        <v>Drahovzal Václav</v>
      </c>
      <c r="N25" s="54" t="str">
        <f>INDEX('2. závod'!$A:$CH,$J25+5,INDEX('Základní list'!$B:$B,MATCH($I25,'Základní list'!$A:$A,0),1)-1)</f>
        <v>Český Šternberk</v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3830</v>
      </c>
      <c r="F26" s="44">
        <f>INDEX('1. závod'!$A:$CH,$D26+5,INDEX('Základní list'!$B:$B,MATCH($C26,'Základní list'!$A:$A,0),1)+2)</f>
        <v>2</v>
      </c>
      <c r="G26" s="47" t="str">
        <f>INDEX('1. závod'!$A:$CH,$D26+5,INDEX('Základní list'!$B:$B,MATCH($C26,'Základní list'!$A:$A,0),1)-2)</f>
        <v>Štěpnička Radek</v>
      </c>
      <c r="H26" s="54" t="str">
        <f>INDEX('1. závod'!$A:$CH,$D26+5,INDEX('Základní list'!$B:$B,MATCH($C26,'Základní list'!$A:$A,0),1)-1)</f>
        <v>Český Šternberk</v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2910</v>
      </c>
      <c r="L26" s="44">
        <f>INDEX('2. závod'!$A:$CH,$J26+5,INDEX('Základní list'!$B:$B,MATCH($I26,'Základní list'!$A:$A,0),1)+2)</f>
        <v>5</v>
      </c>
      <c r="M26" s="47" t="str">
        <f>INDEX('2. závod'!$A:$CH,$J26+5,INDEX('Základní list'!$B:$B,MATCH($I26,'Základní list'!$A:$A,0),1)-2)</f>
        <v>Rezek Petr</v>
      </c>
      <c r="N26" s="54" t="str">
        <f>INDEX('2. závod'!$A:$CH,$J26+5,INDEX('Základní list'!$B:$B,MATCH($I26,'Základní list'!$A:$A,0),1)-1)</f>
        <v>Říčany</v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1160</v>
      </c>
      <c r="F27" s="44">
        <f>INDEX('1. závod'!$A:$CH,$D27+5,INDEX('Základní list'!$B:$B,MATCH($C27,'Základní list'!$A:$A,0),1)+2)</f>
        <v>6</v>
      </c>
      <c r="G27" s="47" t="str">
        <f>INDEX('1. závod'!$A:$CH,$D27+5,INDEX('Základní list'!$B:$B,MATCH($C27,'Základní list'!$A:$A,0),1)-2)</f>
        <v>Veselý Marek</v>
      </c>
      <c r="H27" s="54" t="str">
        <f>INDEX('1. závod'!$A:$CH,$D27+5,INDEX('Základní list'!$B:$B,MATCH($C27,'Základní list'!$A:$A,0),1)-1)</f>
        <v>Český Šternberk</v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450</v>
      </c>
      <c r="L27" s="44">
        <f>INDEX('2. závod'!$A:$CH,$J27+5,INDEX('Základní list'!$B:$B,MATCH($I27,'Základní list'!$A:$A,0),1)+2)</f>
        <v>11</v>
      </c>
      <c r="M27" s="47" t="str">
        <f>INDEX('2. závod'!$A:$CH,$J27+5,INDEX('Základní list'!$B:$B,MATCH($I27,'Základní list'!$A:$A,0),1)-2)</f>
        <v>Rezková Martina</v>
      </c>
      <c r="N27" s="54" t="str">
        <f>INDEX('2. závod'!$A:$CH,$J27+5,INDEX('Základní list'!$B:$B,MATCH($I27,'Základní list'!$A:$A,0),1)-1)</f>
        <v>Říčany</v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1170</v>
      </c>
      <c r="F28" s="44">
        <f>INDEX('1. závod'!$A:$CH,$D28+5,INDEX('Základní list'!$B:$B,MATCH($C28,'Základní list'!$A:$A,0),1)+2)</f>
        <v>5</v>
      </c>
      <c r="G28" s="47" t="str">
        <f>INDEX('1. závod'!$A:$CH,$D28+5,INDEX('Základní list'!$B:$B,MATCH($C28,'Základní list'!$A:$A,0),1)-2)</f>
        <v>Černý Tomáš</v>
      </c>
      <c r="H28" s="54" t="str">
        <f>INDEX('1. závod'!$A:$CH,$D28+5,INDEX('Základní list'!$B:$B,MATCH($C28,'Základní list'!$A:$A,0),1)-1)</f>
        <v>Praha 4</v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3730</v>
      </c>
      <c r="L28" s="44">
        <f>INDEX('2. závod'!$A:$CH,$J28+5,INDEX('Základní list'!$B:$B,MATCH($I28,'Základní list'!$A:$A,0),1)+2)</f>
        <v>4</v>
      </c>
      <c r="M28" s="47" t="str">
        <f>INDEX('2. závod'!$A:$CH,$J28+5,INDEX('Základní list'!$B:$B,MATCH($I28,'Základní list'!$A:$A,0),1)-2)</f>
        <v>Štětina Petr</v>
      </c>
      <c r="N28" s="54" t="str">
        <f>INDEX('2. závod'!$A:$CH,$J28+5,INDEX('Základní list'!$B:$B,MATCH($I28,'Základní list'!$A:$A,0),1)-1)</f>
        <v>Praha 4</v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10</v>
      </c>
      <c r="F29" s="44">
        <f>INDEX('1. závod'!$A:$CH,$D29+5,INDEX('Základní list'!$B:$B,MATCH($C29,'Základní list'!$A:$A,0),1)+2)</f>
        <v>11</v>
      </c>
      <c r="G29" s="47" t="str">
        <f>INDEX('1. závod'!$A:$CH,$D29+5,INDEX('Základní list'!$B:$B,MATCH($C29,'Základní list'!$A:$A,0),1)-2)</f>
        <v>Rezková Martina</v>
      </c>
      <c r="H29" s="54" t="str">
        <f>INDEX('1. závod'!$A:$CH,$D29+5,INDEX('Základní list'!$B:$B,MATCH($C29,'Základní list'!$A:$A,0),1)-1)</f>
        <v>Říčany</v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4420</v>
      </c>
      <c r="L29" s="44">
        <f>INDEX('2. závod'!$A:$CH,$J29+5,INDEX('Základní list'!$B:$B,MATCH($I29,'Základní list'!$A:$A,0),1)+2)</f>
        <v>2</v>
      </c>
      <c r="M29" s="47" t="str">
        <f>INDEX('2. závod'!$A:$CH,$J29+5,INDEX('Základní list'!$B:$B,MATCH($I29,'Základní list'!$A:$A,0),1)-2)</f>
        <v>Linhart Luděk</v>
      </c>
      <c r="N29" s="54" t="str">
        <f>INDEX('2. závod'!$A:$CH,$J29+5,INDEX('Základní list'!$B:$B,MATCH($I29,'Základní list'!$A:$A,0),1)-1)</f>
        <v>Český Šternberk</v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120</v>
      </c>
      <c r="F30" s="44">
        <f>INDEX('1. závod'!$A:$CH,$D30+5,INDEX('Základní list'!$B:$B,MATCH($C30,'Základní list'!$A:$A,0),1)+2)</f>
        <v>9</v>
      </c>
      <c r="G30" s="47" t="str">
        <f>INDEX('1. závod'!$A:$CH,$D30+5,INDEX('Základní list'!$B:$B,MATCH($C30,'Základní list'!$A:$A,0),1)-2)</f>
        <v>Rezek Petr</v>
      </c>
      <c r="H30" s="54" t="str">
        <f>INDEX('1. závod'!$A:$CH,$D30+5,INDEX('Základní list'!$B:$B,MATCH($C30,'Základní list'!$A:$A,0),1)-1)</f>
        <v>Říčany</v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4250</v>
      </c>
      <c r="L30" s="44">
        <f>INDEX('2. závod'!$A:$CH,$J30+5,INDEX('Základní list'!$B:$B,MATCH($I30,'Základní list'!$A:$A,0),1)+2)</f>
        <v>3</v>
      </c>
      <c r="M30" s="47" t="str">
        <f>INDEX('2. závod'!$A:$CH,$J30+5,INDEX('Základní list'!$B:$B,MATCH($I30,'Základní list'!$A:$A,0),1)-2)</f>
        <v>Kovanda Jiří</v>
      </c>
      <c r="N30" s="54" t="str">
        <f>INDEX('2. závod'!$A:$CH,$J30+5,INDEX('Základní list'!$B:$B,MATCH($I30,'Základní list'!$A:$A,0),1)-1)</f>
        <v>Český Šternberk</v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6370</v>
      </c>
      <c r="F31" s="44">
        <f>INDEX('1. závod'!$A:$CH,$D31+5,INDEX('Základní list'!$B:$B,MATCH($C31,'Základní list'!$A:$A,0),1)+2)</f>
        <v>1</v>
      </c>
      <c r="G31" s="47" t="str">
        <f>INDEX('1. závod'!$A:$CH,$D31+5,INDEX('Základní list'!$B:$B,MATCH($C31,'Základní list'!$A:$A,0),1)-2)</f>
        <v>Peterka Jaroslav</v>
      </c>
      <c r="H31" s="54" t="str">
        <f>INDEX('1. závod'!$A:$CH,$D31+5,INDEX('Základní list'!$B:$B,MATCH($C31,'Základní list'!$A:$A,0),1)-1)</f>
        <v>Litoměřice</v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470</v>
      </c>
      <c r="L31" s="44">
        <f>INDEX('2. závod'!$A:$CH,$J31+5,INDEX('Základní list'!$B:$B,MATCH($I31,'Základní list'!$A:$A,0),1)+2)</f>
        <v>10</v>
      </c>
      <c r="M31" s="47" t="str">
        <f>INDEX('2. závod'!$A:$CH,$J31+5,INDEX('Základní list'!$B:$B,MATCH($I31,'Základní list'!$A:$A,0),1)-2)</f>
        <v>Nerad Rostislav</v>
      </c>
      <c r="N31" s="54" t="str">
        <f>INDEX('2. závod'!$A:$CH,$J31+5,INDEX('Základní list'!$B:$B,MATCH($I31,'Základní list'!$A:$A,0),1)-1)</f>
        <v>Česká Kemenice</v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2000</v>
      </c>
      <c r="F32" s="44">
        <f>INDEX('1. závod'!$A:$CH,$D32+5,INDEX('Základní list'!$B:$B,MATCH($C32,'Základní list'!$A:$A,0),1)+2)</f>
        <v>4</v>
      </c>
      <c r="G32" s="47" t="str">
        <f>INDEX('1. závod'!$A:$CH,$D32+5,INDEX('Základní list'!$B:$B,MATCH($C32,'Základní list'!$A:$A,0),1)-2)</f>
        <v>Fejt Petr</v>
      </c>
      <c r="H32" s="54" t="str">
        <f>INDEX('1. závod'!$A:$CH,$D32+5,INDEX('Základní list'!$B:$B,MATCH($C32,'Základní list'!$A:$A,0),1)-1)</f>
        <v>Praha 8</v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4700</v>
      </c>
      <c r="L32" s="44">
        <f>INDEX('2. závod'!$A:$CH,$J32+5,INDEX('Základní list'!$B:$B,MATCH($I32,'Základní list'!$A:$A,0),1)+2)</f>
        <v>1</v>
      </c>
      <c r="M32" s="47" t="str">
        <f>INDEX('2. závod'!$A:$CH,$J32+5,INDEX('Základní list'!$B:$B,MATCH($I32,'Základní list'!$A:$A,0),1)-2)</f>
        <v>Velebný Pavel </v>
      </c>
      <c r="N32" s="54" t="str">
        <f>INDEX('2. závod'!$A:$CH,$J32+5,INDEX('Základní list'!$B:$B,MATCH($I32,'Základní list'!$A:$A,0),1)-1)</f>
        <v>Praha 4</v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150</v>
      </c>
      <c r="F33" s="44">
        <f>INDEX('1. závod'!$A:$CH,$D33+5,INDEX('Základní list'!$B:$B,MATCH($C33,'Základní list'!$A:$A,0),1)+2)</f>
        <v>8</v>
      </c>
      <c r="G33" s="47" t="str">
        <f>INDEX('1. závod'!$A:$CH,$D33+5,INDEX('Základní list'!$B:$B,MATCH($C33,'Základní list'!$A:$A,0),1)-2)</f>
        <v>Stejskal Miroslav</v>
      </c>
      <c r="H33" s="54" t="str">
        <f>INDEX('1. závod'!$A:$CH,$D33+5,INDEX('Základní list'!$B:$B,MATCH($C33,'Základní list'!$A:$A,0),1)-1)</f>
        <v>Praha 8</v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2720</v>
      </c>
      <c r="L33" s="44">
        <f>INDEX('2. závod'!$A:$CH,$J33+5,INDEX('Základní list'!$B:$B,MATCH($I33,'Základní list'!$A:$A,0),1)+2)</f>
        <v>6</v>
      </c>
      <c r="M33" s="47" t="str">
        <f>INDEX('2. závod'!$A:$CH,$J33+5,INDEX('Základní list'!$B:$B,MATCH($I33,'Základní list'!$A:$A,0),1)-2)</f>
        <v>Zink František </v>
      </c>
      <c r="N33" s="54" t="str">
        <f>INDEX('2. závod'!$A:$CH,$J33+5,INDEX('Základní list'!$B:$B,MATCH($I33,'Základní list'!$A:$A,0),1)-1)</f>
        <v>Praha 8</v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2110</v>
      </c>
      <c r="F34" s="44">
        <f>INDEX('1. závod'!$A:$CH,$D34+5,INDEX('Základní list'!$B:$B,MATCH($C34,'Základní list'!$A:$A,0),1)+2)</f>
        <v>3</v>
      </c>
      <c r="G34" s="47" t="str">
        <f>INDEX('1. závod'!$A:$CH,$D34+5,INDEX('Základní list'!$B:$B,MATCH($C34,'Základní list'!$A:$A,0),1)-2)</f>
        <v>Špánek Milan</v>
      </c>
      <c r="H34" s="54" t="str">
        <f>INDEX('1. závod'!$A:$CH,$D34+5,INDEX('Základní list'!$B:$B,MATCH($C34,'Základní list'!$A:$A,0),1)-1)</f>
        <v>Praha 5</v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2180</v>
      </c>
      <c r="L34" s="44">
        <f>INDEX('2. závod'!$A:$CH,$J34+5,INDEX('Základní list'!$B:$B,MATCH($I34,'Základní list'!$A:$A,0),1)+2)</f>
        <v>7</v>
      </c>
      <c r="M34" s="47" t="str">
        <f>INDEX('2. závod'!$A:$CH,$J34+5,INDEX('Základní list'!$B:$B,MATCH($I34,'Základní list'!$A:$A,0),1)-2)</f>
        <v>Varga Ladislav</v>
      </c>
      <c r="N34" s="54" t="str">
        <f>INDEX('2. závod'!$A:$CH,$J34+5,INDEX('Základní list'!$B:$B,MATCH($I34,'Základní list'!$A:$A,0),1)-1)</f>
        <v>Brandýs nad Labem</v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60</v>
      </c>
      <c r="F35" s="44">
        <f>INDEX('1. závod'!$A:$CH,$D35+5,INDEX('Základní list'!$B:$B,MATCH($C35,'Základní list'!$A:$A,0),1)+2)</f>
        <v>10</v>
      </c>
      <c r="G35" s="47" t="str">
        <f>INDEX('1. závod'!$A:$CH,$D35+5,INDEX('Základní list'!$B:$B,MATCH($C35,'Základní list'!$A:$A,0),1)-2)</f>
        <v>Linhart Pavel</v>
      </c>
      <c r="H35" s="54" t="str">
        <f>INDEX('1. závod'!$A:$CH,$D35+5,INDEX('Základní list'!$B:$B,MATCH($C35,'Základní list'!$A:$A,0),1)-1)</f>
        <v>Český Šternberk</v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1830</v>
      </c>
      <c r="L35" s="44">
        <f>INDEX('2. závod'!$A:$CH,$J35+5,INDEX('Základní list'!$B:$B,MATCH($I35,'Základní list'!$A:$A,0),1)+2)</f>
        <v>8</v>
      </c>
      <c r="M35" s="47" t="str">
        <f>INDEX('2. závod'!$A:$CH,$J35+5,INDEX('Základní list'!$B:$B,MATCH($I35,'Základní list'!$A:$A,0),1)-2)</f>
        <v>Frauenberg Michal</v>
      </c>
      <c r="N35" s="54" t="str">
        <f>INDEX('2. závod'!$A:$CH,$J35+5,INDEX('Základní list'!$B:$B,MATCH($I35,'Základní list'!$A:$A,0),1)-1)</f>
        <v>Český Šternberk</v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280</v>
      </c>
      <c r="F45" s="44">
        <f>INDEX('1. závod'!$A:$CH,$D45+5,INDEX('Základní list'!$B:$B,MATCH($C45,'Základní list'!$A:$A,0),1)+2)</f>
        <v>9</v>
      </c>
      <c r="G45" s="47" t="str">
        <f>INDEX('1. závod'!$A:$CH,$D45+5,INDEX('Základní list'!$B:$B,MATCH($C45,'Základní list'!$A:$A,0),1)-2)</f>
        <v>Jandus Marek</v>
      </c>
      <c r="H45" s="54" t="str">
        <f>INDEX('1. závod'!$A:$CH,$D45+5,INDEX('Základní list'!$B:$B,MATCH($C45,'Základní list'!$A:$A,0),1)-1)</f>
        <v>Sázava</v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1320</v>
      </c>
      <c r="L45" s="44">
        <f>INDEX('2. závod'!$A:$CH,$J45+5,INDEX('Základní list'!$B:$B,MATCH($I45,'Základní list'!$A:$A,0),1)+2)</f>
        <v>9</v>
      </c>
      <c r="M45" s="47" t="str">
        <f>INDEX('2. závod'!$A:$CH,$J45+5,INDEX('Základní list'!$B:$B,MATCH($I45,'Základní list'!$A:$A,0),1)-2)</f>
        <v>Magurová Karolína</v>
      </c>
      <c r="N45" s="54" t="str">
        <f>INDEX('2. závod'!$A:$CH,$J45+5,INDEX('Základní list'!$B:$B,MATCH($I45,'Základní list'!$A:$A,0),1)-1)</f>
        <v>Český Šternberk</v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660</v>
      </c>
      <c r="F46" s="44">
        <f>INDEX('1. závod'!$A:$CH,$D46+5,INDEX('Základní list'!$B:$B,MATCH($C46,'Základní list'!$A:$A,0),1)+2)</f>
        <v>8</v>
      </c>
      <c r="G46" s="47" t="str">
        <f>INDEX('1. závod'!$A:$CH,$D46+5,INDEX('Základní list'!$B:$B,MATCH($C46,'Základní list'!$A:$A,0),1)-2)</f>
        <v>Šitina Josef</v>
      </c>
      <c r="H46" s="54" t="str">
        <f>INDEX('1. závod'!$A:$CH,$D46+5,INDEX('Základní list'!$B:$B,MATCH($C46,'Základní list'!$A:$A,0),1)-1)</f>
        <v>Starý Ples</v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5040</v>
      </c>
      <c r="L46" s="44">
        <f>INDEX('2. závod'!$A:$CH,$J46+5,INDEX('Základní list'!$B:$B,MATCH($I46,'Základní list'!$A:$A,0),1)+2)</f>
        <v>4</v>
      </c>
      <c r="M46" s="47" t="str">
        <f>INDEX('2. závod'!$A:$CH,$J46+5,INDEX('Základní list'!$B:$B,MATCH($I46,'Základní list'!$A:$A,0),1)-2)</f>
        <v>Štěpnička Martin</v>
      </c>
      <c r="N46" s="54" t="str">
        <f>INDEX('2. závod'!$A:$CH,$J46+5,INDEX('Základní list'!$B:$B,MATCH($I46,'Základní list'!$A:$A,0),1)-1)</f>
        <v>Český Šternberk</v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1530</v>
      </c>
      <c r="F47" s="44">
        <f>INDEX('1. závod'!$A:$CH,$D47+5,INDEX('Základní list'!$B:$B,MATCH($C47,'Základní list'!$A:$A,0),1)+2)</f>
        <v>7</v>
      </c>
      <c r="G47" s="47" t="str">
        <f>INDEX('1. závod'!$A:$CH,$D47+5,INDEX('Základní list'!$B:$B,MATCH($C47,'Základní list'!$A:$A,0),1)-2)</f>
        <v>Janečka Martin</v>
      </c>
      <c r="H47" s="54" t="str">
        <f>INDEX('1. závod'!$A:$CH,$D47+5,INDEX('Základní list'!$B:$B,MATCH($C47,'Základní list'!$A:$A,0),1)-1)</f>
        <v>Tovačov</v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6680</v>
      </c>
      <c r="L47" s="44">
        <f>INDEX('2. závod'!$A:$CH,$J47+5,INDEX('Základní list'!$B:$B,MATCH($I47,'Základní list'!$A:$A,0),1)+2)</f>
        <v>3</v>
      </c>
      <c r="M47" s="47" t="str">
        <f>INDEX('2. závod'!$A:$CH,$J47+5,INDEX('Základní list'!$B:$B,MATCH($I47,'Základní list'!$A:$A,0),1)-2)</f>
        <v>Černý Tomáš</v>
      </c>
      <c r="N47" s="54" t="str">
        <f>INDEX('2. závod'!$A:$CH,$J47+5,INDEX('Základní list'!$B:$B,MATCH($I47,'Základní list'!$A:$A,0),1)-1)</f>
        <v>Praha 4</v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1950</v>
      </c>
      <c r="F48" s="44">
        <f>INDEX('1. závod'!$A:$CH,$D48+5,INDEX('Základní list'!$B:$B,MATCH($C48,'Základní list'!$A:$A,0),1)+2)</f>
        <v>5</v>
      </c>
      <c r="G48" s="47" t="str">
        <f>INDEX('1. závod'!$A:$CH,$D48+5,INDEX('Základní list'!$B:$B,MATCH($C48,'Základní list'!$A:$A,0),1)-2)</f>
        <v>Sičák Pavel</v>
      </c>
      <c r="H48" s="54" t="str">
        <f>INDEX('1. závod'!$A:$CH,$D48+5,INDEX('Základní list'!$B:$B,MATCH($C48,'Základní list'!$A:$A,0),1)-1)</f>
        <v>Starý Ples</v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3120</v>
      </c>
      <c r="L48" s="44">
        <f>INDEX('2. závod'!$A:$CH,$J48+5,INDEX('Základní list'!$B:$B,MATCH($I48,'Základní list'!$A:$A,0),1)+2)</f>
        <v>8</v>
      </c>
      <c r="M48" s="47" t="str">
        <f>INDEX('2. závod'!$A:$CH,$J48+5,INDEX('Základní list'!$B:$B,MATCH($I48,'Základní list'!$A:$A,0),1)-2)</f>
        <v>Hrabal Vladimír</v>
      </c>
      <c r="N48" s="54" t="str">
        <f>INDEX('2. závod'!$A:$CH,$J48+5,INDEX('Základní list'!$B:$B,MATCH($I48,'Základní list'!$A:$A,0),1)-1)</f>
        <v>Uničov</v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3690</v>
      </c>
      <c r="F49" s="44">
        <f>INDEX('1. závod'!$A:$CH,$D49+5,INDEX('Základní list'!$B:$B,MATCH($C49,'Základní list'!$A:$A,0),1)+2)</f>
        <v>2</v>
      </c>
      <c r="G49" s="47" t="str">
        <f>INDEX('1. závod'!$A:$CH,$D49+5,INDEX('Základní list'!$B:$B,MATCH($C49,'Základní list'!$A:$A,0),1)-2)</f>
        <v>Komora Martin</v>
      </c>
      <c r="H49" s="54" t="str">
        <f>INDEX('1. závod'!$A:$CH,$D49+5,INDEX('Základní list'!$B:$B,MATCH($C49,'Základní list'!$A:$A,0),1)-1)</f>
        <v>Brandýs nad Labem</v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3360</v>
      </c>
      <c r="L49" s="44">
        <f>INDEX('2. závod'!$A:$CH,$J49+5,INDEX('Základní list'!$B:$B,MATCH($I49,'Základní list'!$A:$A,0),1)+2)</f>
        <v>6</v>
      </c>
      <c r="M49" s="47" t="str">
        <f>INDEX('2. závod'!$A:$CH,$J49+5,INDEX('Základní list'!$B:$B,MATCH($I49,'Základní list'!$A:$A,0),1)-2)</f>
        <v>Roman Srb</v>
      </c>
      <c r="N49" s="54" t="str">
        <f>INDEX('2. závod'!$A:$CH,$J49+5,INDEX('Základní list'!$B:$B,MATCH($I49,'Základní list'!$A:$A,0),1)-1)</f>
        <v>Čelákovice</v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1690</v>
      </c>
      <c r="F50" s="44">
        <f>INDEX('1. závod'!$A:$CH,$D50+5,INDEX('Základní list'!$B:$B,MATCH($C50,'Základní list'!$A:$A,0),1)+2)</f>
        <v>6</v>
      </c>
      <c r="G50" s="47" t="str">
        <f>INDEX('1. závod'!$A:$CH,$D50+5,INDEX('Základní list'!$B:$B,MATCH($C50,'Základní list'!$A:$A,0),1)-2)</f>
        <v>Kubát Luboš</v>
      </c>
      <c r="H50" s="54" t="str">
        <f>INDEX('1. závod'!$A:$CH,$D50+5,INDEX('Základní list'!$B:$B,MATCH($C50,'Základní list'!$A:$A,0),1)-1)</f>
        <v>Český Šternberk</v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3270</v>
      </c>
      <c r="L50" s="44">
        <f>INDEX('2. závod'!$A:$CH,$J50+5,INDEX('Základní list'!$B:$B,MATCH($I50,'Základní list'!$A:$A,0),1)+2)</f>
        <v>7</v>
      </c>
      <c r="M50" s="47" t="str">
        <f>INDEX('2. závod'!$A:$CH,$J50+5,INDEX('Základní list'!$B:$B,MATCH($I50,'Základní list'!$A:$A,0),1)-2)</f>
        <v>Vymazal Petr</v>
      </c>
      <c r="N50" s="54" t="str">
        <f>INDEX('2. závod'!$A:$CH,$J50+5,INDEX('Základní list'!$B:$B,MATCH($I50,'Základní list'!$A:$A,0),1)-1)</f>
        <v>Bakov nad Jizerou</v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2770</v>
      </c>
      <c r="F51" s="44">
        <f>INDEX('1. závod'!$A:$CH,$D51+5,INDEX('Základní list'!$B:$B,MATCH($C51,'Základní list'!$A:$A,0),1)+2)</f>
        <v>3</v>
      </c>
      <c r="G51" s="47" t="str">
        <f>INDEX('1. závod'!$A:$CH,$D51+5,INDEX('Základní list'!$B:$B,MATCH($C51,'Základní list'!$A:$A,0),1)-2)</f>
        <v>Vymazal Petr</v>
      </c>
      <c r="H51" s="54" t="str">
        <f>INDEX('1. závod'!$A:$CH,$D51+5,INDEX('Základní list'!$B:$B,MATCH($C51,'Základní list'!$A:$A,0),1)-1)</f>
        <v>Bakov nad Jizerou</v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820</v>
      </c>
      <c r="L51" s="44">
        <f>INDEX('2. závod'!$A:$CH,$J51+5,INDEX('Základní list'!$B:$B,MATCH($I51,'Základní list'!$A:$A,0),1)+2)</f>
        <v>10</v>
      </c>
      <c r="M51" s="47" t="str">
        <f>INDEX('2. závod'!$A:$CH,$J51+5,INDEX('Základní list'!$B:$B,MATCH($I51,'Základní list'!$A:$A,0),1)-2)</f>
        <v>Repšová Jana</v>
      </c>
      <c r="N51" s="54" t="str">
        <f>INDEX('2. závod'!$A:$CH,$J51+5,INDEX('Základní list'!$B:$B,MATCH($I51,'Základní list'!$A:$A,0),1)-1)</f>
        <v>Bakov nad Jizerou</v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180</v>
      </c>
      <c r="F52" s="44">
        <f>INDEX('1. závod'!$A:$CH,$D52+5,INDEX('Základní list'!$B:$B,MATCH($C52,'Základní list'!$A:$A,0),1)+2)</f>
        <v>10</v>
      </c>
      <c r="G52" s="47" t="str">
        <f>INDEX('1. závod'!$A:$CH,$D52+5,INDEX('Základní list'!$B:$B,MATCH($C52,'Základní list'!$A:$A,0),1)-2)</f>
        <v>Repšová Jana</v>
      </c>
      <c r="H52" s="54" t="str">
        <f>INDEX('1. závod'!$A:$CH,$D52+5,INDEX('Základní list'!$B:$B,MATCH($C52,'Základní list'!$A:$A,0),1)-1)</f>
        <v>Bakov nad Jizerou</v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550</v>
      </c>
      <c r="L52" s="44">
        <f>INDEX('2. závod'!$A:$CH,$J52+5,INDEX('Základní list'!$B:$B,MATCH($I52,'Základní list'!$A:$A,0),1)+2)</f>
        <v>11</v>
      </c>
      <c r="M52" s="47" t="str">
        <f>INDEX('2. závod'!$A:$CH,$J52+5,INDEX('Základní list'!$B:$B,MATCH($I52,'Základní list'!$A:$A,0),1)-2)</f>
        <v>Jandus Marek</v>
      </c>
      <c r="N52" s="54" t="str">
        <f>INDEX('2. závod'!$A:$CH,$J52+5,INDEX('Základní list'!$B:$B,MATCH($I52,'Základní list'!$A:$A,0),1)-1)</f>
        <v>Sázava</v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1980</v>
      </c>
      <c r="F53" s="44">
        <f>INDEX('1. závod'!$A:$CH,$D53+5,INDEX('Základní list'!$B:$B,MATCH($C53,'Základní list'!$A:$A,0),1)+2)</f>
        <v>4</v>
      </c>
      <c r="G53" s="47" t="str">
        <f>INDEX('1. závod'!$A:$CH,$D53+5,INDEX('Základní list'!$B:$B,MATCH($C53,'Základní list'!$A:$A,0),1)-2)</f>
        <v>Kodad Daniel</v>
      </c>
      <c r="H53" s="54" t="str">
        <f>INDEX('1. závod'!$A:$CH,$D53+5,INDEX('Základní list'!$B:$B,MATCH($C53,'Základní list'!$A:$A,0),1)-1)</f>
        <v>Bílina</v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8980</v>
      </c>
      <c r="L53" s="44">
        <f>INDEX('2. závod'!$A:$CH,$J53+5,INDEX('Základní list'!$B:$B,MATCH($I53,'Základní list'!$A:$A,0),1)+2)</f>
        <v>1</v>
      </c>
      <c r="M53" s="47" t="str">
        <f>INDEX('2. závod'!$A:$CH,$J53+5,INDEX('Základní list'!$B:$B,MATCH($I53,'Základní list'!$A:$A,0),1)-2)</f>
        <v>Peterka Jaroslav</v>
      </c>
      <c r="N53" s="54" t="str">
        <f>INDEX('2. závod'!$A:$CH,$J53+5,INDEX('Základní list'!$B:$B,MATCH($I53,'Základní list'!$A:$A,0),1)-1)</f>
        <v>Litoměřice</v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  <v>11</v>
      </c>
      <c r="G54" s="47" t="str">
        <f>INDEX('1. závod'!$A:$CH,$D54+5,INDEX('Základní list'!$B:$B,MATCH($C54,'Základní list'!$A:$A,0),1)-2)</f>
        <v>Kovanda Jiří</v>
      </c>
      <c r="H54" s="54" t="str">
        <f>INDEX('1. závod'!$A:$CH,$D54+5,INDEX('Základní list'!$B:$B,MATCH($C54,'Základní list'!$A:$A,0),1)-1)</f>
        <v>Český Šternberk</v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7780</v>
      </c>
      <c r="L54" s="44">
        <f>INDEX('2. závod'!$A:$CH,$J54+5,INDEX('Základní list'!$B:$B,MATCH($I54,'Základní list'!$A:$A,0),1)+2)</f>
        <v>2</v>
      </c>
      <c r="M54" s="47" t="str">
        <f>INDEX('2. závod'!$A:$CH,$J54+5,INDEX('Základní list'!$B:$B,MATCH($I54,'Základní list'!$A:$A,0),1)-2)</f>
        <v>Staněk Karel</v>
      </c>
      <c r="N54" s="54" t="str">
        <f>INDEX('2. závod'!$A:$CH,$J54+5,INDEX('Základní list'!$B:$B,MATCH($I54,'Základní list'!$A:$A,0),1)-1)</f>
        <v>Smečno</v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3770</v>
      </c>
      <c r="F55" s="44">
        <f>INDEX('1. závod'!$A:$CH,$D55+5,INDEX('Základní list'!$B:$B,MATCH($C55,'Základní list'!$A:$A,0),1)+2)</f>
        <v>1</v>
      </c>
      <c r="G55" s="47" t="str">
        <f>INDEX('1. závod'!$A:$CH,$D55+5,INDEX('Základní list'!$B:$B,MATCH($C55,'Základní list'!$A:$A,0),1)-2)</f>
        <v>Varga Ladislav</v>
      </c>
      <c r="H55" s="54" t="str">
        <f>INDEX('1. závod'!$A:$CH,$D55+5,INDEX('Základní list'!$B:$B,MATCH($C55,'Základní list'!$A:$A,0),1)-1)</f>
        <v>Brandýs nad Labem</v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4810</v>
      </c>
      <c r="L55" s="44">
        <f>INDEX('2. závod'!$A:$CH,$J55+5,INDEX('Základní list'!$B:$B,MATCH($I55,'Základní list'!$A:$A,0),1)+2)</f>
        <v>5</v>
      </c>
      <c r="M55" s="47" t="str">
        <f>INDEX('2. závod'!$A:$CH,$J55+5,INDEX('Základní list'!$B:$B,MATCH($I55,'Základní list'!$A:$A,0),1)-2)</f>
        <v>Semecký Filip</v>
      </c>
      <c r="N55" s="54" t="str">
        <f>INDEX('2. závod'!$A:$CH,$J55+5,INDEX('Základní list'!$B:$B,MATCH($I55,'Základní list'!$A:$A,0),1)-1)</f>
        <v>Český Šternberk</v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2017-09-25T11:44:58Z</cp:lastPrinted>
  <dcterms:created xsi:type="dcterms:W3CDTF">2001-02-19T07:45:56Z</dcterms:created>
  <dcterms:modified xsi:type="dcterms:W3CDTF">2017-09-25T11:45:53Z</dcterms:modified>
  <cp:category/>
  <cp:version/>
  <cp:contentType/>
  <cp:contentStatus/>
</cp:coreProperties>
</file>