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010" tabRatio="783" activeTab="1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<sst xmlns="http://schemas.openxmlformats.org/spreadsheetml/2006/main" count="671" uniqueCount="133">
  <si>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</si>
  <si>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</si>
  <si>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</si>
  <si>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</si>
  <si>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</si>
  <si>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</si>
  <si>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</si>
  <si>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</si>
  <si>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</si>
  <si>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</si>
  <si>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</si>
  <si>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</si>
  <si>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</si>
  <si>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</si>
  <si>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</si>
  <si>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</si>
  <si>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</si>
  <si>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</si>
  <si>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</si>
  <si>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</si>
  <si>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</si>
  <si>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</si>
  <si>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</si>
  <si>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</si>
  <si>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</si>
  <si>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</si>
  <si>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</si>
  <si>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</si>
  <si>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</si>
  <si>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</si>
  <si>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</si>
  <si>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</si>
  <si>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</si>
  <si>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</si>
  <si>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</si>
  <si>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</si>
  <si>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</si>
  <si>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</si>
  <si>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</si>
  <si>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</si>
  <si>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</si>
  <si>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</si>
  <si>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</si>
  <si>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</si>
  <si>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</si>
  <si>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</si>
  <si>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</si>
  <si>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</si>
  <si>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</si>
  <si>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</si>
  <si>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</si>
  <si>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</si>
  <si>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</si>
  <si>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</si>
  <si>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</si>
  <si>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</si>
  <si>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</si>
  <si>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</si>
  <si>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</si>
  <si>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</si>
  <si>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</si>
  <si>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</si>
  <si>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</si>
  <si>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</si>
  <si>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</si>
  <si>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</si>
  <si>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</si>
  <si>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</si>
  <si>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</si>
  <si>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</si>
  <si>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</si>
  <si>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</si>
  <si>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</si>
  <si>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</si>
  <si>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</si>
  <si>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</si>
  <si>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</si>
  <si>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</si>
  <si>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</si>
  <si>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</si>
  <si>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</si>
  <si>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</si>
  <si>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</si>
  <si>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</si>
  <si>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</si>
  <si>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</si>
  <si>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</si>
  <si>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</si>
  <si>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</si>
  <si>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</si>
  <si>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</si>
  <si>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</si>
  <si>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</si>
  <si>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</si>
  <si>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</si>
  <si>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</si>
  <si>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</si>
  <si>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</si>
  <si>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</si>
  <si>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</si>
  <si>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</si>
  <si>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</si>
  <si>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</si>
  <si>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</si>
  <si>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</si>
  <si>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</si>
  <si>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</si>
  <si>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</si>
  <si>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</si>
  <si>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</si>
  <si>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</si>
  <si>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</si>
  <si>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</si>
  <si>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</si>
  <si>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</si>
  <si>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</si>
  <si>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</si>
  <si>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</si>
  <si>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</si>
  <si>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Hampejs David</t>
  </si>
  <si>
    <t>Kodad Daniel</t>
  </si>
  <si>
    <t>Sigmund David</t>
  </si>
  <si>
    <t>Jurkovič Alois</t>
  </si>
  <si>
    <t>Jurkovič Jan</t>
  </si>
  <si>
    <t>Krištofy Roman</t>
  </si>
  <si>
    <t>Leibl Luděk</t>
  </si>
  <si>
    <t>Plzák Karel</t>
  </si>
  <si>
    <t>Česal Ondřej</t>
  </si>
  <si>
    <t>Meisner Jakub</t>
  </si>
  <si>
    <t>Rosťa Nerad</t>
  </si>
  <si>
    <t>Nováková Vladimíra</t>
  </si>
  <si>
    <t>Novák Zdeněk</t>
  </si>
  <si>
    <t>Peterka Jaroslav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</si>
</sst>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3" fontId="2" fillId="0" borderId="44" xfId="34" applyFont="1" applyFill="1" applyBorder="1" applyAlignment="1" applyProtection="1">
      <alignment horizontal="center" vertical="center"/>
      <protection hidden="1"/>
    </xf>
    <xf numFmtId="43" fontId="2" fillId="0" borderId="21" xfId="34" applyFont="1" applyFill="1" applyBorder="1" applyAlignment="1" applyProtection="1">
      <alignment horizontal="center" vertical="center"/>
      <protection hidden="1"/>
    </xf>
    <xf numFmtId="43" fontId="2" fillId="0" borderId="17" xfId="34" applyFont="1" applyFill="1" applyBorder="1" applyAlignment="1" applyProtection="1">
      <alignment horizontal="center" vertical="center"/>
      <protection hidden="1"/>
    </xf>
    <xf numFmtId="43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17313156"/>
        <c:axId val="21600677"/>
      </c:barChart>
      <c:catAx>
        <c:axId val="173131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1600677"/>
        <c:crosses val="autoZero"/>
        <c:auto val="1"/>
        <c:lblOffset val="100"/>
        <c:tickLblSkip val="1"/>
        <c:noMultiLvlLbl val="0"/>
      </c:catAx>
      <c:valAx>
        <c:axId val="21600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7313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60188366"/>
        <c:axId val="4824383"/>
      </c:barChart>
      <c:catAx>
        <c:axId val="6018836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824383"/>
        <c:crosses val="autoZero"/>
        <c:auto val="1"/>
        <c:lblOffset val="100"/>
        <c:tickLblSkip val="1"/>
        <c:noMultiLvlLbl val="0"/>
      </c:catAx>
      <c:valAx>
        <c:axId val="48243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88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43419448"/>
        <c:axId val="55230713"/>
      </c:barChart>
      <c:catAx>
        <c:axId val="43419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3419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27314370"/>
        <c:axId val="44502739"/>
      </c:barChart>
      <c:catAx>
        <c:axId val="2731437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4502739"/>
        <c:crosses val="autoZero"/>
        <c:auto val="1"/>
        <c:lblOffset val="100"/>
        <c:tickLblSkip val="1"/>
        <c:noMultiLvlLbl val="0"/>
      </c:catAx>
      <c:valAx>
        <c:axId val="4450273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14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zoomScaleSheetLayoutView="100" zoomScalePageLayoutView="0" workbookViewId="0" topLeftCell="A1">
      <selection activeCell="I27" sqref="I2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67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3:14" ht="12.75">
      <c r="C2" s="168" t="s">
        <v>7</v>
      </c>
      <c r="D2" s="168"/>
      <c r="E2" s="25"/>
      <c r="J2" s="28"/>
      <c r="K2" s="28"/>
      <c r="L2" s="28"/>
      <c r="M2" s="28"/>
      <c r="N2" s="86"/>
    </row>
    <row r="3" spans="3:14" ht="15.75">
      <c r="C3" s="168" t="s">
        <v>8</v>
      </c>
      <c r="D3" s="168"/>
      <c r="E3" s="26"/>
      <c r="J3" s="28"/>
      <c r="K3" s="28"/>
      <c r="L3" s="28"/>
      <c r="M3" s="28"/>
      <c r="N3" s="86"/>
    </row>
    <row r="4" spans="3:14" ht="12.75">
      <c r="C4" s="55" t="s">
        <v>51</v>
      </c>
      <c r="D4" s="77"/>
      <c r="E4" s="76" t="s">
        <v>52</v>
      </c>
      <c r="F4" s="77"/>
      <c r="J4" s="28"/>
      <c r="K4" s="28"/>
      <c r="L4" s="28"/>
      <c r="M4" s="28"/>
      <c r="N4" s="86"/>
    </row>
    <row r="5" spans="3:14" ht="15.75">
      <c r="C5" s="168" t="s">
        <v>9</v>
      </c>
      <c r="D5" s="168"/>
      <c r="E5" s="78"/>
      <c r="J5" s="28"/>
      <c r="K5" s="28"/>
      <c r="L5" s="28"/>
      <c r="M5" s="28"/>
      <c r="N5" s="86"/>
    </row>
    <row r="6" spans="3:14" ht="15.75">
      <c r="C6" s="168" t="s">
        <v>21</v>
      </c>
      <c r="D6" s="168"/>
      <c r="E6" s="79"/>
      <c r="J6" s="28"/>
      <c r="K6" s="28"/>
      <c r="L6" s="28"/>
      <c r="M6" s="28"/>
      <c r="N6" s="86"/>
    </row>
    <row r="7" spans="2:14" ht="12.75">
      <c r="B7" s="13"/>
      <c r="C7" s="166"/>
      <c r="D7" s="166"/>
      <c r="E7" s="166"/>
      <c r="J7" s="28"/>
      <c r="K7" s="28"/>
      <c r="L7" s="28"/>
      <c r="M7" s="28"/>
      <c r="N7" s="86"/>
    </row>
    <row r="8" spans="1:14" ht="12.75" customHeight="1">
      <c r="A8" s="174" t="s">
        <v>17</v>
      </c>
      <c r="B8" s="174" t="s">
        <v>19</v>
      </c>
      <c r="C8" s="172" t="s">
        <v>22</v>
      </c>
      <c r="D8" s="173"/>
      <c r="E8" s="174" t="s">
        <v>25</v>
      </c>
      <c r="F8" s="174"/>
      <c r="G8" s="174"/>
      <c r="H8" s="174"/>
      <c r="I8" s="165" t="s">
        <v>26</v>
      </c>
      <c r="J8" s="165"/>
      <c r="K8" s="165" t="s">
        <v>27</v>
      </c>
      <c r="L8" s="165"/>
      <c r="M8" s="165" t="s">
        <v>33</v>
      </c>
      <c r="N8" s="165"/>
    </row>
    <row r="9" spans="1:14" s="19" customFormat="1" ht="25.5">
      <c r="A9" s="174"/>
      <c r="B9" s="174"/>
      <c r="C9" s="20" t="s">
        <v>38</v>
      </c>
      <c r="D9" s="20" t="s">
        <v>39</v>
      </c>
      <c r="E9" s="174"/>
      <c r="F9" s="174"/>
      <c r="G9" s="174"/>
      <c r="H9" s="174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5" t="s">
        <v>23</v>
      </c>
      <c r="B10" s="175"/>
      <c r="C10" s="22">
        <f>SUM(C11:C25)</f>
        <v>14</v>
      </c>
      <c r="D10" s="22">
        <f>SUM(D11:D25)</f>
        <v>14</v>
      </c>
      <c r="E10" s="169" t="s">
        <v>23</v>
      </c>
      <c r="F10" s="170"/>
      <c r="G10" s="170"/>
      <c r="H10" s="171"/>
      <c r="I10" s="23">
        <f>SUM(I11:I18)</f>
        <v>62350</v>
      </c>
      <c r="J10" s="24">
        <f aca="true" t="shared" si="0" ref="J10:J25">IF(I10&gt;0,I10/$C10,"")</f>
        <v>4453.571428571428</v>
      </c>
      <c r="K10" s="24">
        <f>SUM(K11:K18)</f>
        <v>69170</v>
      </c>
      <c r="L10" s="24">
        <f aca="true" t="shared" si="1" ref="L10:L25">IF(K10&gt;0,K10/$D10,"")</f>
        <v>4940.714285714285</v>
      </c>
      <c r="M10" s="24">
        <f>SUM(M11:M18)</f>
        <v>131520</v>
      </c>
      <c r="N10" s="24">
        <f>IF(M10&gt;0,M10/($C10+$D10),"")</f>
        <v>4697.142857142857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5</v>
      </c>
      <c r="D11" s="80">
        <f>IF(ISBLANK($A11),"",COUNTA('2. závod'!D$6:D$35))</f>
        <v>5</v>
      </c>
      <c r="E11" s="176"/>
      <c r="F11" s="176"/>
      <c r="G11" s="176"/>
      <c r="H11" s="176"/>
      <c r="I11" s="81">
        <f>SUM('1. závod'!D$6:D$35)</f>
        <v>29850</v>
      </c>
      <c r="J11" s="24">
        <f t="shared" si="0"/>
        <v>5970</v>
      </c>
      <c r="K11" s="81">
        <f>SUM('2. závod'!D$6:D$35)</f>
        <v>25570</v>
      </c>
      <c r="L11" s="24">
        <f t="shared" si="1"/>
        <v>5114</v>
      </c>
      <c r="M11" s="81">
        <f aca="true" t="shared" si="2" ref="M11:M18">SUM(I11,K11)</f>
        <v>55420</v>
      </c>
      <c r="N11" s="24">
        <f>IF(M11&gt;0,M11/($C11+$D11),"")</f>
        <v>5542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4</v>
      </c>
      <c r="D12" s="80">
        <f>IF(ISBLANK($A12),"",COUNTA('2. závod'!J$6:J$35))</f>
        <v>4</v>
      </c>
      <c r="E12" s="176"/>
      <c r="F12" s="176"/>
      <c r="G12" s="176"/>
      <c r="H12" s="176"/>
      <c r="I12" s="81">
        <f>SUM('1. závod'!J$6:J$35)</f>
        <v>22620</v>
      </c>
      <c r="J12" s="24">
        <f t="shared" si="0"/>
        <v>5655</v>
      </c>
      <c r="K12" s="81">
        <f>SUM('2. závod'!J$6:J$35)</f>
        <v>23240</v>
      </c>
      <c r="L12" s="24">
        <f t="shared" si="1"/>
        <v>5810</v>
      </c>
      <c r="M12" s="81">
        <f t="shared" si="2"/>
        <v>45860</v>
      </c>
      <c r="N12" s="24">
        <f aca="true" t="shared" si="3" ref="N12:N25">IF(M12&gt;0,M12/($C12+$D12),"")</f>
        <v>5732.5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5</v>
      </c>
      <c r="D13" s="80">
        <f>IF(ISBLANK($A13),"",COUNTA('2. závod'!P$6:P$35))</f>
        <v>5</v>
      </c>
      <c r="E13" s="176"/>
      <c r="F13" s="176"/>
      <c r="G13" s="176"/>
      <c r="H13" s="176"/>
      <c r="I13" s="81">
        <f>SUM('1. závod'!P$6:P$35)</f>
        <v>9880</v>
      </c>
      <c r="J13" s="24">
        <f t="shared" si="0"/>
        <v>1976</v>
      </c>
      <c r="K13" s="81">
        <f>SUM('2. závod'!P$6:P$35)</f>
        <v>20360</v>
      </c>
      <c r="L13" s="24">
        <f t="shared" si="1"/>
        <v>4072</v>
      </c>
      <c r="M13" s="81">
        <f t="shared" si="2"/>
        <v>30240</v>
      </c>
      <c r="N13" s="24">
        <f t="shared" si="3"/>
        <v>3024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176"/>
      <c r="F14" s="176"/>
      <c r="G14" s="176"/>
      <c r="H14" s="176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176"/>
      <c r="F15" s="176"/>
      <c r="G15" s="176"/>
      <c r="H15" s="176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76"/>
      <c r="F16" s="176"/>
      <c r="G16" s="176"/>
      <c r="H16" s="176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76"/>
      <c r="F17" s="176"/>
      <c r="G17" s="176"/>
      <c r="H17" s="176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76"/>
      <c r="F18" s="176"/>
      <c r="G18" s="176"/>
      <c r="H18" s="176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76"/>
      <c r="F19" s="176"/>
      <c r="G19" s="176"/>
      <c r="H19" s="176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76"/>
      <c r="F20" s="176"/>
      <c r="G20" s="176"/>
      <c r="H20" s="176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76"/>
      <c r="F21" s="176"/>
      <c r="G21" s="176"/>
      <c r="H21" s="176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76"/>
      <c r="F22" s="176"/>
      <c r="G22" s="176"/>
      <c r="H22" s="176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76"/>
      <c r="F23" s="176"/>
      <c r="G23" s="176"/>
      <c r="H23" s="176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76"/>
      <c r="F24" s="176"/>
      <c r="G24" s="176"/>
      <c r="H24" s="176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76"/>
      <c r="F25" s="176"/>
      <c r="G25" s="176"/>
      <c r="H25" s="176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82" t="s">
        <v>35</v>
      </c>
      <c r="E26" s="182"/>
      <c r="F26" s="182"/>
      <c r="G26" s="182"/>
      <c r="H26" s="85"/>
      <c r="I26" s="82">
        <f>MAX('1. závod'!$D$6:$CF$35)</f>
        <v>12480</v>
      </c>
      <c r="J26" s="30"/>
      <c r="K26" s="82">
        <f>MAX('2. závod'!$D$6:$CF$35)</f>
        <v>14540</v>
      </c>
      <c r="L26" s="30"/>
      <c r="M26" s="82">
        <f>MAX(I26,K26)</f>
        <v>14540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0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77" t="s">
        <v>112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</row>
    <row r="38" spans="1:14" s="28" customFormat="1" ht="12.7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</row>
    <row r="39" spans="1:14" s="28" customFormat="1" ht="18">
      <c r="A39" s="179" t="s">
        <v>109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80"/>
      <c r="N40" s="181"/>
    </row>
    <row r="41" spans="3:14" ht="12.75">
      <c r="C41" s="160" t="s">
        <v>105</v>
      </c>
      <c r="D41" s="160"/>
      <c r="E41" s="161" t="s">
        <v>106</v>
      </c>
      <c r="F41" s="162"/>
      <c r="G41" s="163"/>
      <c r="H41" s="117" t="s">
        <v>104</v>
      </c>
      <c r="I41" s="117" t="s">
        <v>31</v>
      </c>
      <c r="J41" s="152" t="s">
        <v>107</v>
      </c>
      <c r="K41" s="152"/>
      <c r="L41" s="152"/>
      <c r="M41" s="152"/>
      <c r="N41" s="118" t="s">
        <v>108</v>
      </c>
    </row>
    <row r="42" spans="3:14" ht="12.75">
      <c r="C42" s="153"/>
      <c r="D42" s="154"/>
      <c r="E42" s="155"/>
      <c r="F42" s="156"/>
      <c r="G42" s="157"/>
      <c r="H42" s="119"/>
      <c r="I42" s="119"/>
      <c r="J42" s="151"/>
      <c r="K42" s="151"/>
      <c r="L42" s="151"/>
      <c r="M42" s="151"/>
      <c r="N42" s="120"/>
    </row>
    <row r="43" spans="3:14" ht="12.75">
      <c r="C43" s="153"/>
      <c r="D43" s="154"/>
      <c r="E43" s="155"/>
      <c r="F43" s="156"/>
      <c r="G43" s="157"/>
      <c r="H43" s="119"/>
      <c r="I43" s="119"/>
      <c r="J43" s="151"/>
      <c r="K43" s="151"/>
      <c r="L43" s="151"/>
      <c r="M43" s="151"/>
      <c r="N43" s="120"/>
    </row>
    <row r="44" spans="3:14" ht="12.75">
      <c r="C44" s="153"/>
      <c r="D44" s="154"/>
      <c r="E44" s="155"/>
      <c r="F44" s="156"/>
      <c r="G44" s="157"/>
      <c r="H44" s="119"/>
      <c r="I44" s="119"/>
      <c r="J44" s="151"/>
      <c r="K44" s="151"/>
      <c r="L44" s="151"/>
      <c r="M44" s="151"/>
      <c r="N44" s="120"/>
    </row>
    <row r="45" spans="3:14" ht="12.75">
      <c r="C45" s="153"/>
      <c r="D45" s="154"/>
      <c r="E45" s="155"/>
      <c r="F45" s="156"/>
      <c r="G45" s="157"/>
      <c r="H45" s="119"/>
      <c r="I45" s="119"/>
      <c r="J45" s="151"/>
      <c r="K45" s="151"/>
      <c r="L45" s="151"/>
      <c r="M45" s="151"/>
      <c r="N45" s="120"/>
    </row>
    <row r="46" spans="3:14" ht="12.75">
      <c r="C46" s="153"/>
      <c r="D46" s="154"/>
      <c r="E46" s="155"/>
      <c r="F46" s="156"/>
      <c r="G46" s="157"/>
      <c r="H46" s="119"/>
      <c r="I46" s="119"/>
      <c r="J46" s="151"/>
      <c r="K46" s="151"/>
      <c r="L46" s="151"/>
      <c r="M46" s="151"/>
      <c r="N46" s="120"/>
    </row>
    <row r="47" spans="3:14" ht="12.75">
      <c r="C47" s="153"/>
      <c r="D47" s="154"/>
      <c r="E47" s="155"/>
      <c r="F47" s="156"/>
      <c r="G47" s="157"/>
      <c r="H47" s="119"/>
      <c r="I47" s="119"/>
      <c r="J47" s="151"/>
      <c r="K47" s="151"/>
      <c r="L47" s="151"/>
      <c r="M47" s="151"/>
      <c r="N47" s="120"/>
    </row>
    <row r="48" spans="3:14" ht="12.75">
      <c r="C48" s="153"/>
      <c r="D48" s="154"/>
      <c r="E48" s="155"/>
      <c r="F48" s="156"/>
      <c r="G48" s="157"/>
      <c r="H48" s="119"/>
      <c r="I48" s="119"/>
      <c r="J48" s="151"/>
      <c r="K48" s="151"/>
      <c r="L48" s="151"/>
      <c r="M48" s="151"/>
      <c r="N48" s="120"/>
    </row>
    <row r="49" spans="3:14" ht="12.75">
      <c r="C49" s="153"/>
      <c r="D49" s="154"/>
      <c r="E49" s="155"/>
      <c r="F49" s="156"/>
      <c r="G49" s="157"/>
      <c r="H49" s="119"/>
      <c r="I49" s="119"/>
      <c r="J49" s="151"/>
      <c r="K49" s="151"/>
      <c r="L49" s="151"/>
      <c r="M49" s="151"/>
      <c r="N49" s="120"/>
    </row>
    <row r="50" spans="3:14" ht="12.75">
      <c r="C50" s="153"/>
      <c r="D50" s="154"/>
      <c r="E50" s="155"/>
      <c r="F50" s="156"/>
      <c r="G50" s="157"/>
      <c r="H50" s="119"/>
      <c r="I50" s="119"/>
      <c r="J50" s="151"/>
      <c r="K50" s="151"/>
      <c r="L50" s="151"/>
      <c r="M50" s="151"/>
      <c r="N50" s="120"/>
    </row>
    <row r="51" spans="3:14" ht="12.75">
      <c r="C51" s="153"/>
      <c r="D51" s="154"/>
      <c r="E51" s="155"/>
      <c r="F51" s="156"/>
      <c r="G51" s="157"/>
      <c r="H51" s="119"/>
      <c r="I51" s="119"/>
      <c r="J51" s="151"/>
      <c r="K51" s="151"/>
      <c r="L51" s="151"/>
      <c r="M51" s="151"/>
      <c r="N51" s="120"/>
    </row>
    <row r="52" spans="3:14" ht="12.75">
      <c r="C52" s="153"/>
      <c r="D52" s="154"/>
      <c r="E52" s="155"/>
      <c r="F52" s="156"/>
      <c r="G52" s="157"/>
      <c r="H52" s="119"/>
      <c r="I52" s="119"/>
      <c r="J52" s="151"/>
      <c r="K52" s="151"/>
      <c r="L52" s="151"/>
      <c r="M52" s="151"/>
      <c r="N52" s="120"/>
    </row>
    <row r="53" spans="3:14" ht="12.75">
      <c r="C53" s="153"/>
      <c r="D53" s="154"/>
      <c r="E53" s="155"/>
      <c r="F53" s="156"/>
      <c r="G53" s="157"/>
      <c r="H53" s="119"/>
      <c r="I53" s="119"/>
      <c r="J53" s="151"/>
      <c r="K53" s="151"/>
      <c r="L53" s="151"/>
      <c r="M53" s="151"/>
      <c r="N53" s="120"/>
    </row>
    <row r="54" spans="3:14" ht="12.75">
      <c r="C54" s="153"/>
      <c r="D54" s="154"/>
      <c r="E54" s="155"/>
      <c r="F54" s="156"/>
      <c r="G54" s="157"/>
      <c r="H54" s="119"/>
      <c r="I54" s="119"/>
      <c r="J54" s="151"/>
      <c r="K54" s="151"/>
      <c r="L54" s="151"/>
      <c r="M54" s="151"/>
      <c r="N54" s="120"/>
    </row>
    <row r="55" spans="3:14" ht="12.75">
      <c r="C55" s="153"/>
      <c r="D55" s="154"/>
      <c r="E55" s="155"/>
      <c r="F55" s="156"/>
      <c r="G55" s="157"/>
      <c r="H55" s="119"/>
      <c r="I55" s="119"/>
      <c r="J55" s="151"/>
      <c r="K55" s="151"/>
      <c r="L55" s="151"/>
      <c r="M55" s="151"/>
      <c r="N55" s="120"/>
    </row>
    <row r="56" spans="3:14" ht="12.75">
      <c r="C56" s="153"/>
      <c r="D56" s="154"/>
      <c r="E56" s="155"/>
      <c r="F56" s="156"/>
      <c r="G56" s="157"/>
      <c r="H56" s="119"/>
      <c r="I56" s="119"/>
      <c r="J56" s="151"/>
      <c r="K56" s="151"/>
      <c r="L56" s="151"/>
      <c r="M56" s="151"/>
      <c r="N56" s="120"/>
    </row>
    <row r="57" spans="3:14" ht="12.75">
      <c r="C57" s="153"/>
      <c r="D57" s="154"/>
      <c r="E57" s="155"/>
      <c r="F57" s="156"/>
      <c r="G57" s="157"/>
      <c r="H57" s="119"/>
      <c r="I57" s="119"/>
      <c r="J57" s="151"/>
      <c r="K57" s="151"/>
      <c r="L57" s="151"/>
      <c r="M57" s="151"/>
      <c r="N57" s="120"/>
    </row>
    <row r="58" spans="3:14" ht="12.75">
      <c r="C58" s="153"/>
      <c r="D58" s="154"/>
      <c r="E58" s="155"/>
      <c r="F58" s="156"/>
      <c r="G58" s="157"/>
      <c r="H58" s="119"/>
      <c r="I58" s="119"/>
      <c r="J58" s="151"/>
      <c r="K58" s="151"/>
      <c r="L58" s="151"/>
      <c r="M58" s="151"/>
      <c r="N58" s="120"/>
    </row>
    <row r="59" spans="3:14" ht="12.75">
      <c r="C59" s="153"/>
      <c r="D59" s="154"/>
      <c r="E59" s="155"/>
      <c r="F59" s="156"/>
      <c r="G59" s="157"/>
      <c r="H59" s="119"/>
      <c r="I59" s="119"/>
      <c r="J59" s="151"/>
      <c r="K59" s="151"/>
      <c r="L59" s="151"/>
      <c r="M59" s="151"/>
      <c r="N59" s="120"/>
    </row>
    <row r="60" spans="3:14" ht="12.75">
      <c r="C60" s="153"/>
      <c r="D60" s="154"/>
      <c r="E60" s="155"/>
      <c r="F60" s="156"/>
      <c r="G60" s="157"/>
      <c r="H60" s="119"/>
      <c r="I60" s="119"/>
      <c r="J60" s="151"/>
      <c r="K60" s="151"/>
      <c r="L60" s="151"/>
      <c r="M60" s="151"/>
      <c r="N60" s="120"/>
    </row>
    <row r="61" spans="3:14" ht="12.75">
      <c r="C61" s="153"/>
      <c r="D61" s="154"/>
      <c r="E61" s="155"/>
      <c r="F61" s="156"/>
      <c r="G61" s="157"/>
      <c r="H61" s="119"/>
      <c r="I61" s="119"/>
      <c r="J61" s="151"/>
      <c r="K61" s="151"/>
      <c r="L61" s="151"/>
      <c r="M61" s="151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60" t="s">
        <v>105</v>
      </c>
      <c r="D64" s="160"/>
      <c r="E64" s="161" t="s">
        <v>106</v>
      </c>
      <c r="F64" s="162"/>
      <c r="G64" s="163"/>
      <c r="H64" s="117" t="s">
        <v>104</v>
      </c>
      <c r="I64" s="117" t="s">
        <v>31</v>
      </c>
      <c r="J64" s="152" t="s">
        <v>107</v>
      </c>
      <c r="K64" s="152"/>
      <c r="L64" s="152"/>
      <c r="M64" s="152"/>
      <c r="N64" s="118" t="s">
        <v>108</v>
      </c>
    </row>
    <row r="65" spans="3:14" ht="12.75">
      <c r="C65" s="153"/>
      <c r="D65" s="154"/>
      <c r="E65" s="155"/>
      <c r="F65" s="156"/>
      <c r="G65" s="157"/>
      <c r="H65" s="121"/>
      <c r="I65" s="119"/>
      <c r="J65" s="151"/>
      <c r="K65" s="151"/>
      <c r="L65" s="151"/>
      <c r="M65" s="151"/>
      <c r="N65" s="120"/>
    </row>
    <row r="66" spans="3:14" ht="12.75">
      <c r="C66" s="158"/>
      <c r="D66" s="158"/>
      <c r="E66" s="159"/>
      <c r="F66" s="159"/>
      <c r="G66" s="159"/>
      <c r="H66" s="121"/>
      <c r="I66" s="119"/>
      <c r="J66" s="151"/>
      <c r="K66" s="151"/>
      <c r="L66" s="151"/>
      <c r="M66" s="151"/>
      <c r="N66" s="120"/>
    </row>
    <row r="67" spans="3:14" ht="12.75">
      <c r="C67" s="158"/>
      <c r="D67" s="158"/>
      <c r="E67" s="159"/>
      <c r="F67" s="159"/>
      <c r="G67" s="159"/>
      <c r="H67" s="121"/>
      <c r="I67" s="119"/>
      <c r="J67" s="151"/>
      <c r="K67" s="151"/>
      <c r="L67" s="151"/>
      <c r="M67" s="151"/>
      <c r="N67" s="120"/>
    </row>
    <row r="68" spans="3:14" ht="12.75">
      <c r="C68" s="158"/>
      <c r="D68" s="158"/>
      <c r="E68" s="159"/>
      <c r="F68" s="159"/>
      <c r="G68" s="159"/>
      <c r="H68" s="121"/>
      <c r="I68" s="119"/>
      <c r="J68" s="151"/>
      <c r="K68" s="151"/>
      <c r="L68" s="151"/>
      <c r="M68" s="151"/>
      <c r="N68" s="120"/>
    </row>
    <row r="69" spans="3:14" ht="12.75">
      <c r="C69" s="158"/>
      <c r="D69" s="158"/>
      <c r="E69" s="159"/>
      <c r="F69" s="159"/>
      <c r="G69" s="159"/>
      <c r="H69" s="121"/>
      <c r="I69" s="119"/>
      <c r="J69" s="151"/>
      <c r="K69" s="151"/>
      <c r="L69" s="151"/>
      <c r="M69" s="151"/>
      <c r="N69" s="120"/>
    </row>
    <row r="70" spans="3:14" ht="12.75">
      <c r="C70" s="158"/>
      <c r="D70" s="158"/>
      <c r="E70" s="159"/>
      <c r="F70" s="159"/>
      <c r="G70" s="159"/>
      <c r="H70" s="121"/>
      <c r="I70" s="119"/>
      <c r="J70" s="151"/>
      <c r="K70" s="151"/>
      <c r="L70" s="151"/>
      <c r="M70" s="151"/>
      <c r="N70" s="120"/>
    </row>
    <row r="71" spans="3:14" ht="12.75">
      <c r="C71" s="158"/>
      <c r="D71" s="158"/>
      <c r="E71" s="159"/>
      <c r="F71" s="159"/>
      <c r="G71" s="159"/>
      <c r="H71" s="121"/>
      <c r="I71" s="119"/>
      <c r="J71" s="151"/>
      <c r="K71" s="151"/>
      <c r="L71" s="151"/>
      <c r="M71" s="151"/>
      <c r="N71" s="120"/>
    </row>
    <row r="72" spans="3:14" ht="12.75">
      <c r="C72" s="158"/>
      <c r="D72" s="158"/>
      <c r="E72" s="159"/>
      <c r="F72" s="159"/>
      <c r="G72" s="159"/>
      <c r="H72" s="121"/>
      <c r="I72" s="119"/>
      <c r="J72" s="151"/>
      <c r="K72" s="151"/>
      <c r="L72" s="151"/>
      <c r="M72" s="151"/>
      <c r="N72" s="120"/>
    </row>
    <row r="73" spans="3:14" ht="12.75">
      <c r="C73" s="158"/>
      <c r="D73" s="158"/>
      <c r="E73" s="159"/>
      <c r="F73" s="159"/>
      <c r="G73" s="159"/>
      <c r="H73" s="121"/>
      <c r="I73" s="119"/>
      <c r="J73" s="151"/>
      <c r="K73" s="151"/>
      <c r="L73" s="151"/>
      <c r="M73" s="151"/>
      <c r="N73" s="120"/>
    </row>
    <row r="74" spans="3:14" ht="12.75">
      <c r="C74" s="158"/>
      <c r="D74" s="158"/>
      <c r="E74" s="159"/>
      <c r="F74" s="159"/>
      <c r="G74" s="159"/>
      <c r="H74" s="121"/>
      <c r="I74" s="119"/>
      <c r="J74" s="151"/>
      <c r="K74" s="151"/>
      <c r="L74" s="151"/>
      <c r="M74" s="151"/>
      <c r="N74" s="120"/>
    </row>
    <row r="75" spans="3:14" ht="12.75">
      <c r="C75" s="158"/>
      <c r="D75" s="158"/>
      <c r="E75" s="159"/>
      <c r="F75" s="159"/>
      <c r="G75" s="159"/>
      <c r="H75" s="121"/>
      <c r="I75" s="119"/>
      <c r="J75" s="151"/>
      <c r="K75" s="151"/>
      <c r="L75" s="151"/>
      <c r="M75" s="151"/>
      <c r="N75" s="120"/>
    </row>
    <row r="76" spans="3:14" ht="12.75">
      <c r="C76" s="158"/>
      <c r="D76" s="158"/>
      <c r="E76" s="159"/>
      <c r="F76" s="159"/>
      <c r="G76" s="159"/>
      <c r="H76" s="121"/>
      <c r="I76" s="119"/>
      <c r="J76" s="151"/>
      <c r="K76" s="151"/>
      <c r="L76" s="151"/>
      <c r="M76" s="151"/>
      <c r="N76" s="120"/>
    </row>
    <row r="77" spans="3:14" ht="12.75">
      <c r="C77" s="158"/>
      <c r="D77" s="158"/>
      <c r="E77" s="159"/>
      <c r="F77" s="159"/>
      <c r="G77" s="159"/>
      <c r="H77" s="121"/>
      <c r="I77" s="119"/>
      <c r="J77" s="151"/>
      <c r="K77" s="151"/>
      <c r="L77" s="151"/>
      <c r="M77" s="151"/>
      <c r="N77" s="120"/>
    </row>
    <row r="78" spans="3:14" ht="12.75">
      <c r="C78" s="158"/>
      <c r="D78" s="158"/>
      <c r="E78" s="159"/>
      <c r="F78" s="159"/>
      <c r="G78" s="159"/>
      <c r="H78" s="121"/>
      <c r="I78" s="119"/>
      <c r="J78" s="151"/>
      <c r="K78" s="151"/>
      <c r="L78" s="151"/>
      <c r="M78" s="151"/>
      <c r="N78" s="120"/>
    </row>
    <row r="79" spans="3:14" ht="12.75">
      <c r="C79" s="158"/>
      <c r="D79" s="158"/>
      <c r="E79" s="159"/>
      <c r="F79" s="159"/>
      <c r="G79" s="159"/>
      <c r="H79" s="121"/>
      <c r="I79" s="119"/>
      <c r="J79" s="151"/>
      <c r="K79" s="151"/>
      <c r="L79" s="151"/>
      <c r="M79" s="151"/>
      <c r="N79" s="120"/>
    </row>
    <row r="80" spans="3:14" ht="12.75">
      <c r="C80" s="158"/>
      <c r="D80" s="158"/>
      <c r="E80" s="159"/>
      <c r="F80" s="159"/>
      <c r="G80" s="159"/>
      <c r="H80" s="121"/>
      <c r="I80" s="119"/>
      <c r="J80" s="151"/>
      <c r="K80" s="151"/>
      <c r="L80" s="151"/>
      <c r="M80" s="151"/>
      <c r="N80" s="120"/>
    </row>
    <row r="81" spans="3:14" ht="12.75">
      <c r="C81" s="158"/>
      <c r="D81" s="158"/>
      <c r="E81" s="159"/>
      <c r="F81" s="159"/>
      <c r="G81" s="159"/>
      <c r="H81" s="121"/>
      <c r="I81" s="119"/>
      <c r="J81" s="151"/>
      <c r="K81" s="151"/>
      <c r="L81" s="151"/>
      <c r="M81" s="151"/>
      <c r="N81" s="120"/>
    </row>
    <row r="82" spans="3:14" ht="12.75">
      <c r="C82" s="158"/>
      <c r="D82" s="158"/>
      <c r="E82" s="159"/>
      <c r="F82" s="159"/>
      <c r="G82" s="159"/>
      <c r="H82" s="121"/>
      <c r="I82" s="119"/>
      <c r="J82" s="151"/>
      <c r="K82" s="151"/>
      <c r="L82" s="151"/>
      <c r="M82" s="151"/>
      <c r="N82" s="120"/>
    </row>
    <row r="83" spans="3:14" ht="12.75">
      <c r="C83" s="158"/>
      <c r="D83" s="158"/>
      <c r="E83" s="159"/>
      <c r="F83" s="159"/>
      <c r="G83" s="159"/>
      <c r="H83" s="121"/>
      <c r="I83" s="119"/>
      <c r="J83" s="151"/>
      <c r="K83" s="151"/>
      <c r="L83" s="151"/>
      <c r="M83" s="151"/>
      <c r="N83" s="120"/>
    </row>
    <row r="84" spans="3:14" ht="12.75">
      <c r="C84" s="158"/>
      <c r="D84" s="158"/>
      <c r="E84" s="159"/>
      <c r="F84" s="159"/>
      <c r="G84" s="159"/>
      <c r="H84" s="121"/>
      <c r="I84" s="119"/>
      <c r="J84" s="151"/>
      <c r="K84" s="151"/>
      <c r="L84" s="151"/>
      <c r="M84" s="151"/>
      <c r="N84" s="120"/>
    </row>
    <row r="85" spans="1:14" s="28" customFormat="1" ht="12.7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</row>
    <row r="86" spans="1:14" s="28" customFormat="1" ht="12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</row>
    <row r="89" spans="1:14" s="28" customFormat="1" ht="12.7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1:14" s="28" customFormat="1" ht="12.7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14" s="28" customFormat="1" ht="12.7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1:14" s="28" customFormat="1" ht="12.7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 s="28" customFormat="1" ht="12.7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1:14" s="28" customFormat="1" ht="12.7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</mergeCells>
  <conditionalFormatting sqref="C65:C84">
    <cfRule type="expression" priority="4" dxfId="32" stopIfTrue="1">
      <formula>INDEX(INDEX_zluta1,MATCH(C65,zluta1,0),)="yellow card"</formula>
    </cfRule>
  </conditionalFormatting>
  <conditionalFormatting sqref="N42:N61 N65:N84">
    <cfRule type="cellIs" priority="5" dxfId="35" operator="equal" stopIfTrue="1">
      <formula>"žlutá karta"</formula>
    </cfRule>
    <cfRule type="cellIs" priority="6" dxfId="37" operator="equal" stopIfTrue="1">
      <formula>"diskvalifikace"</formula>
    </cfRule>
  </conditionalFormatting>
  <conditionalFormatting sqref="C42:C61">
    <cfRule type="expression" priority="2" dxfId="32" stopIfTrue="1">
      <formula>INDEX(INDEX_ST_KARTY,MATCH(C65,wrn.sektor1.,0),)="yellow card"</formula>
    </cfRule>
  </conditionalFormatting>
  <conditionalFormatting sqref="C65:C84">
    <cfRule type="expression" priority="3" dxfId="32" stopIfTrue="1">
      <formula>INDEX(INDEX_ST_KARTY,MATCH(C129,wrn.sektor1.,0),)="yellow card"</formula>
    </cfRule>
  </conditionalFormatting>
  <conditionalFormatting sqref="E2 E3 D4 F4 E5 E6">
    <cfRule type="containsBlanks" priority="1" dxfId="31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view="pageBreakPreview" zoomScaleSheetLayoutView="100" zoomScalePageLayoutView="0" workbookViewId="0" topLeftCell="A6">
      <pane xSplit="5" ySplit="3" topLeftCell="F27" activePane="bottomRight" state="frozen"/>
      <selection pane="topLeft" activeCell="A6" sqref="A6"/>
      <selection pane="topRight" activeCell="F6" sqref="F6"/>
      <selection pane="bottomLeft" activeCell="A9" sqref="A9"/>
      <selection pane="bottomRight" activeCell="V11" sqref="V11"/>
    </sheetView>
  </sheetViews>
  <sheetFormatPr defaultColWidth="9.1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90" t="s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16" s="34" customFormat="1" ht="15">
      <c r="A2" s="199" t="str">
        <f>CONCATENATE("Místo konání: ",'Základní list'!E2)</f>
        <v>Místo konání: </v>
      </c>
      <c r="B2" s="199"/>
      <c r="C2" s="199"/>
      <c r="D2" s="199"/>
      <c r="E2" s="199"/>
      <c r="F2" s="35"/>
      <c r="G2" s="35"/>
      <c r="H2" s="35"/>
      <c r="I2" s="35"/>
      <c r="J2" s="36"/>
      <c r="K2" s="36"/>
      <c r="L2" s="34" t="str">
        <f>CONCATENATE("Pořadatel: ",'Základní list'!E5)</f>
        <v>Pořadatel: </v>
      </c>
      <c r="P2" s="36"/>
    </row>
    <row r="3" spans="1:16" s="34" customFormat="1" ht="15">
      <c r="A3" s="199" t="str">
        <f>CONCATENATE("Druh závodu: ",'Základní list'!E3)</f>
        <v>Druh závodu: </v>
      </c>
      <c r="B3" s="199"/>
      <c r="C3" s="199"/>
      <c r="D3" s="199"/>
      <c r="E3" s="199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</v>
      </c>
      <c r="P3" s="36"/>
    </row>
    <row r="4" spans="1:20" s="34" customFormat="1" ht="12.75">
      <c r="A4" s="191" t="str">
        <f>CONCATENATE("Datum konání: ",'Základní list'!D4," - ",'Základní list'!F4)</f>
        <v>Datum konání:  - </v>
      </c>
      <c r="B4" s="191"/>
      <c r="C4" s="191"/>
      <c r="D4" s="191"/>
      <c r="E4" s="191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5.75">
      <c r="A6" s="202" t="s">
        <v>43</v>
      </c>
      <c r="B6" s="192" t="s">
        <v>50</v>
      </c>
      <c r="C6" s="192"/>
      <c r="D6" s="192"/>
      <c r="E6" s="193"/>
      <c r="F6" s="196" t="s">
        <v>40</v>
      </c>
      <c r="G6" s="197"/>
      <c r="H6" s="197"/>
      <c r="I6" s="198"/>
      <c r="J6" s="196" t="s">
        <v>41</v>
      </c>
      <c r="K6" s="197"/>
      <c r="L6" s="197"/>
      <c r="M6" s="198"/>
      <c r="N6" s="37" t="s">
        <v>14</v>
      </c>
      <c r="O6" s="37" t="s">
        <v>15</v>
      </c>
      <c r="P6" s="61" t="s">
        <v>37</v>
      </c>
      <c r="Q6" s="196" t="s">
        <v>33</v>
      </c>
      <c r="R6" s="197"/>
      <c r="S6" s="197"/>
      <c r="T6" s="198"/>
    </row>
    <row r="7" spans="1:20" s="38" customFormat="1" ht="12.75" customHeight="1">
      <c r="A7" s="203"/>
      <c r="B7" s="194"/>
      <c r="C7" s="194"/>
      <c r="D7" s="194"/>
      <c r="E7" s="195"/>
      <c r="F7" s="66" t="s">
        <v>0</v>
      </c>
      <c r="G7" s="75"/>
      <c r="H7" s="184" t="s">
        <v>1</v>
      </c>
      <c r="I7" s="186" t="s">
        <v>45</v>
      </c>
      <c r="J7" s="66" t="str">
        <f>F7</f>
        <v>Sektor</v>
      </c>
      <c r="K7" s="62"/>
      <c r="L7" s="184" t="s">
        <v>1</v>
      </c>
      <c r="M7" s="186" t="s">
        <v>45</v>
      </c>
      <c r="N7" s="37"/>
      <c r="O7" s="37"/>
      <c r="P7" s="61"/>
      <c r="Q7" s="188" t="s">
        <v>55</v>
      </c>
      <c r="R7" s="184" t="s">
        <v>1</v>
      </c>
      <c r="S7" s="184" t="s">
        <v>3</v>
      </c>
      <c r="T7" s="200" t="s">
        <v>2</v>
      </c>
    </row>
    <row r="8" spans="1:20" s="38" customFormat="1" ht="13.5" customHeight="1" thickBot="1">
      <c r="A8" s="204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85"/>
      <c r="I8" s="187"/>
      <c r="J8" s="67" t="str">
        <f>F8</f>
        <v>sk</v>
      </c>
      <c r="K8" s="64" t="str">
        <f>G8</f>
        <v>čís</v>
      </c>
      <c r="L8" s="185"/>
      <c r="M8" s="187"/>
      <c r="N8" s="37"/>
      <c r="O8" s="37"/>
      <c r="P8" s="61"/>
      <c r="Q8" s="189"/>
      <c r="R8" s="185"/>
      <c r="S8" s="185"/>
      <c r="T8" s="201"/>
    </row>
    <row r="9" spans="1:20" s="38" customFormat="1" ht="25.5" customHeight="1">
      <c r="A9" s="83">
        <v>14</v>
      </c>
      <c r="B9" s="114"/>
      <c r="C9" s="124" t="s">
        <v>132</v>
      </c>
      <c r="D9" s="115"/>
      <c r="E9" s="87"/>
      <c r="F9" s="108" t="s">
        <v>56</v>
      </c>
      <c r="G9" s="105">
        <v>3</v>
      </c>
      <c r="H9" s="60">
        <f>IF($G9="","",INDEX('1. závod'!$A:$CH,$G9+5,INDEX('Základní list'!$B:$B,MATCH($F9,'Základní list'!$A:$A,0),1)))</f>
        <v>11030</v>
      </c>
      <c r="I9" s="59">
        <f>IF($G9="","",INDEX('1. závod'!$A:$CH,$G9+5,INDEX('Základní list'!$B:$B,MATCH($F9,'Základní list'!$A:$A,0),1)+2))</f>
        <v>1</v>
      </c>
      <c r="J9" s="108" t="s">
        <v>58</v>
      </c>
      <c r="K9" s="105">
        <v>14</v>
      </c>
      <c r="L9" s="60">
        <f>IF($K9="","",INDEX('2. závod'!$A:$CH,$K9+5,INDEX('Základní list'!$B:$B,MATCH($J9,'Základní list'!$A:$A,0),1)))</f>
        <v>14540</v>
      </c>
      <c r="M9" s="59">
        <f>IF($K9="","",INDEX('2. závod'!$A:$CH,$K9+5,INDEX('Základní list'!$B:$B,MATCH($J9,'Základní list'!$A:$A,0),1)+2))</f>
        <v>1</v>
      </c>
      <c r="N9" s="122" t="str">
        <f aca="true" t="shared" si="0" ref="N9:N40">CONCATENATE(F9,G9)</f>
        <v>A3</v>
      </c>
      <c r="O9" s="122" t="str">
        <f aca="true" t="shared" si="1" ref="O9:O40">CONCATENATE(J9,K9)</f>
        <v>C14</v>
      </c>
      <c r="P9" s="61">
        <f aca="true" t="shared" si="2" ref="P9:P40">IF(ISBLANK(E9),"",E9)</f>
      </c>
      <c r="Q9" s="71">
        <f aca="true" t="shared" si="3" ref="Q9:Q40">IF(ISBLANK($C9),"",COUNT(I9,M9))</f>
        <v>2</v>
      </c>
      <c r="R9" s="72">
        <f aca="true" t="shared" si="4" ref="R9:R21">IF(ISBLANK($C9),"",SUM(H9,L9))</f>
        <v>25570</v>
      </c>
      <c r="S9" s="73">
        <f aca="true" t="shared" si="5" ref="S9:S21">IF(ISBLANK($C9),"",SUM(I9,M9))</f>
        <v>2</v>
      </c>
      <c r="T9" s="74">
        <f>IF(ISBLANK($C9),"",IF(ISTEXT(T8),1,T8+1))</f>
        <v>1</v>
      </c>
    </row>
    <row r="10" spans="1:20" s="38" customFormat="1" ht="25.5" customHeight="1">
      <c r="A10" s="83">
        <v>9</v>
      </c>
      <c r="B10" s="114"/>
      <c r="C10" s="124" t="s">
        <v>127</v>
      </c>
      <c r="D10" s="115"/>
      <c r="E10" s="87"/>
      <c r="F10" s="108" t="s">
        <v>57</v>
      </c>
      <c r="G10" s="105">
        <v>7</v>
      </c>
      <c r="H10" s="60">
        <f>IF($G10="","",INDEX('1. závod'!$A:$CH,$G10+5,INDEX('Základní list'!$B:$B,MATCH($F10,'Základní list'!$A:$A,0),1)))</f>
        <v>12480</v>
      </c>
      <c r="I10" s="59">
        <f>IF($G10="","",INDEX('1. závod'!$A:$CH,$G10+5,INDEX('Základní list'!$B:$B,MATCH($F10,'Základní list'!$A:$A,0),1)+2))</f>
        <v>1</v>
      </c>
      <c r="J10" s="108" t="s">
        <v>57</v>
      </c>
      <c r="K10" s="105">
        <v>9</v>
      </c>
      <c r="L10" s="60">
        <f>IF($K10="","",INDEX('2. závod'!$A:$CH,$K10+5,INDEX('Základní list'!$B:$B,MATCH($J10,'Základní list'!$A:$A,0),1)))</f>
        <v>10090</v>
      </c>
      <c r="M10" s="59">
        <f>IF($K10="","",INDEX('2. závod'!$A:$CH,$K10+5,INDEX('Základní list'!$B:$B,MATCH($J10,'Základní list'!$A:$A,0),1)+2))</f>
        <v>2</v>
      </c>
      <c r="N10" s="122" t="str">
        <f t="shared" si="0"/>
        <v>B7</v>
      </c>
      <c r="O10" s="122" t="str">
        <f t="shared" si="1"/>
        <v>B9</v>
      </c>
      <c r="P10" s="61">
        <f t="shared" si="2"/>
      </c>
      <c r="Q10" s="71">
        <f t="shared" si="3"/>
        <v>2</v>
      </c>
      <c r="R10" s="72">
        <f t="shared" si="4"/>
        <v>22570</v>
      </c>
      <c r="S10" s="73">
        <f t="shared" si="5"/>
        <v>3</v>
      </c>
      <c r="T10" s="74">
        <v>2</v>
      </c>
    </row>
    <row r="11" spans="1:20" s="38" customFormat="1" ht="25.5" customHeight="1">
      <c r="A11" s="83">
        <v>8</v>
      </c>
      <c r="B11" s="114"/>
      <c r="C11" s="124" t="s">
        <v>126</v>
      </c>
      <c r="D11" s="115"/>
      <c r="E11" s="87"/>
      <c r="F11" s="108" t="s">
        <v>57</v>
      </c>
      <c r="G11" s="105">
        <v>6</v>
      </c>
      <c r="H11" s="60">
        <f>IF($G11="","",INDEX('1. závod'!$A:$CH,$G11+5,INDEX('Základní list'!$B:$B,MATCH($F11,'Základní list'!$A:$A,0),1)))</f>
        <v>8070</v>
      </c>
      <c r="I11" s="59">
        <f>IF($G11="","",INDEX('1. závod'!$A:$CH,$G11+5,INDEX('Základní list'!$B:$B,MATCH($F11,'Základní list'!$A:$A,0),1)+2))</f>
        <v>2</v>
      </c>
      <c r="J11" s="108" t="s">
        <v>56</v>
      </c>
      <c r="K11" s="105">
        <v>1</v>
      </c>
      <c r="L11" s="60">
        <f>IF($K11="","",INDEX('2. závod'!$A:$CH,$K11+5,INDEX('Základní list'!$B:$B,MATCH($J11,'Základní list'!$A:$A,0),1)))</f>
        <v>10100</v>
      </c>
      <c r="M11" s="59">
        <f>IF($K11="","",INDEX('2. závod'!$A:$CH,$K11+5,INDEX('Základní list'!$B:$B,MATCH($J11,'Základní list'!$A:$A,0),1)+2))</f>
        <v>1</v>
      </c>
      <c r="N11" s="122" t="str">
        <f t="shared" si="0"/>
        <v>B6</v>
      </c>
      <c r="O11" s="122" t="str">
        <f t="shared" si="1"/>
        <v>A1</v>
      </c>
      <c r="P11" s="61">
        <f t="shared" si="2"/>
      </c>
      <c r="Q11" s="71">
        <f t="shared" si="3"/>
        <v>2</v>
      </c>
      <c r="R11" s="72">
        <f t="shared" si="4"/>
        <v>18170</v>
      </c>
      <c r="S11" s="73">
        <f t="shared" si="5"/>
        <v>3</v>
      </c>
      <c r="T11" s="74">
        <v>3</v>
      </c>
    </row>
    <row r="12" spans="1:20" s="38" customFormat="1" ht="25.5" customHeight="1">
      <c r="A12" s="83">
        <v>3</v>
      </c>
      <c r="B12" s="114">
        <v>2855</v>
      </c>
      <c r="C12" s="124" t="s">
        <v>121</v>
      </c>
      <c r="D12" s="115"/>
      <c r="E12" s="87"/>
      <c r="F12" s="108" t="s">
        <v>56</v>
      </c>
      <c r="G12" s="105">
        <v>2</v>
      </c>
      <c r="H12" s="60">
        <f>IF($G12="","",INDEX('1. závod'!$A:$CH,$G12+5,INDEX('Základní list'!$B:$B,MATCH($F12,'Základní list'!$A:$A,0),1)))</f>
        <v>9710</v>
      </c>
      <c r="I12" s="59">
        <f>IF($G12="","",INDEX('1. závod'!$A:$CH,$G12+5,INDEX('Základní list'!$B:$B,MATCH($F12,'Základní list'!$A:$A,0),1)+2))</f>
        <v>2</v>
      </c>
      <c r="J12" s="108" t="s">
        <v>56</v>
      </c>
      <c r="K12" s="105">
        <v>2</v>
      </c>
      <c r="L12" s="60">
        <f>IF($K12="","",INDEX('2. závod'!$A:$CH,$K12+5,INDEX('Základní list'!$B:$B,MATCH($J12,'Základní list'!$A:$A,0),1)))</f>
        <v>7480</v>
      </c>
      <c r="M12" s="59">
        <f>IF($K12="","",INDEX('2. závod'!$A:$CH,$K12+5,INDEX('Základní list'!$B:$B,MATCH($J12,'Základní list'!$A:$A,0),1)+2))</f>
        <v>2</v>
      </c>
      <c r="N12" s="122" t="str">
        <f t="shared" si="0"/>
        <v>A2</v>
      </c>
      <c r="O12" s="122" t="str">
        <f t="shared" si="1"/>
        <v>A2</v>
      </c>
      <c r="P12" s="61">
        <f t="shared" si="2"/>
      </c>
      <c r="Q12" s="71">
        <f t="shared" si="3"/>
        <v>2</v>
      </c>
      <c r="R12" s="72">
        <f t="shared" si="4"/>
        <v>17190</v>
      </c>
      <c r="S12" s="73">
        <f t="shared" si="5"/>
        <v>4</v>
      </c>
      <c r="T12" s="74">
        <v>4</v>
      </c>
    </row>
    <row r="13" spans="1:20" s="38" customFormat="1" ht="25.5" customHeight="1">
      <c r="A13" s="83">
        <v>7</v>
      </c>
      <c r="B13" s="114"/>
      <c r="C13" s="124" t="s">
        <v>125</v>
      </c>
      <c r="D13" s="115"/>
      <c r="E13" s="87"/>
      <c r="F13" s="108" t="s">
        <v>56</v>
      </c>
      <c r="G13" s="105">
        <v>5</v>
      </c>
      <c r="H13" s="60">
        <f>IF($G13="","",INDEX('1. závod'!$A:$CH,$G13+5,INDEX('Základní list'!$B:$B,MATCH($F13,'Základní list'!$A:$A,0),1)))</f>
        <v>1610</v>
      </c>
      <c r="I13" s="59">
        <f>IF($G13="","",INDEX('1. závod'!$A:$CH,$G13+5,INDEX('Základní list'!$B:$B,MATCH($F13,'Základní list'!$A:$A,0),1)+2))</f>
        <v>4</v>
      </c>
      <c r="J13" s="108" t="s">
        <v>57</v>
      </c>
      <c r="K13" s="105">
        <v>6</v>
      </c>
      <c r="L13" s="60">
        <f>IF($K13="","",INDEX('2. závod'!$A:$CH,$K13+5,INDEX('Základní list'!$B:$B,MATCH($J13,'Základní list'!$A:$A,0),1)))</f>
        <v>10890</v>
      </c>
      <c r="M13" s="59">
        <f>IF($K13="","",INDEX('2. závod'!$A:$CH,$K13+5,INDEX('Základní list'!$B:$B,MATCH($J13,'Základní list'!$A:$A,0),1)+2))</f>
        <v>1</v>
      </c>
      <c r="N13" s="122" t="str">
        <f t="shared" si="0"/>
        <v>A5</v>
      </c>
      <c r="O13" s="122" t="str">
        <f t="shared" si="1"/>
        <v>B6</v>
      </c>
      <c r="P13" s="61">
        <f t="shared" si="2"/>
      </c>
      <c r="Q13" s="71">
        <f t="shared" si="3"/>
        <v>2</v>
      </c>
      <c r="R13" s="72">
        <f t="shared" si="4"/>
        <v>12500</v>
      </c>
      <c r="S13" s="73">
        <f t="shared" si="5"/>
        <v>5</v>
      </c>
      <c r="T13" s="74">
        <v>5</v>
      </c>
    </row>
    <row r="14" spans="1:20" s="38" customFormat="1" ht="25.5" customHeight="1">
      <c r="A14" s="83">
        <v>2</v>
      </c>
      <c r="B14" s="114">
        <v>3435</v>
      </c>
      <c r="C14" s="124" t="s">
        <v>120</v>
      </c>
      <c r="D14" s="115"/>
      <c r="E14" s="87"/>
      <c r="F14" s="108" t="s">
        <v>58</v>
      </c>
      <c r="G14" s="105">
        <v>12</v>
      </c>
      <c r="H14" s="60">
        <f>IF($G14="","",INDEX('1. závod'!$A:$CH,$G14+5,INDEX('Základní list'!$B:$B,MATCH($F14,'Základní list'!$A:$A,0),1)))</f>
        <v>1840</v>
      </c>
      <c r="I14" s="59">
        <f>IF($G14="","",INDEX('1. závod'!$A:$CH,$G14+5,INDEX('Základní list'!$B:$B,MATCH($F14,'Základní list'!$A:$A,0),1)+2))</f>
        <v>3</v>
      </c>
      <c r="J14" s="108" t="s">
        <v>58</v>
      </c>
      <c r="K14" s="105">
        <v>11</v>
      </c>
      <c r="L14" s="60">
        <f>IF($K14="","",INDEX('2. závod'!$A:$CH,$K14+5,INDEX('Základní list'!$B:$B,MATCH($J14,'Základní list'!$A:$A,0),1)))</f>
        <v>3690</v>
      </c>
      <c r="M14" s="59">
        <f>IF($K14="","",INDEX('2. závod'!$A:$CH,$K14+5,INDEX('Základní list'!$B:$B,MATCH($J14,'Základní list'!$A:$A,0),1)+2))</f>
        <v>2</v>
      </c>
      <c r="N14" s="122" t="str">
        <f t="shared" si="0"/>
        <v>C12</v>
      </c>
      <c r="O14" s="122" t="str">
        <f t="shared" si="1"/>
        <v>C11</v>
      </c>
      <c r="P14" s="61">
        <f t="shared" si="2"/>
      </c>
      <c r="Q14" s="71">
        <f t="shared" si="3"/>
        <v>2</v>
      </c>
      <c r="R14" s="72">
        <f t="shared" si="4"/>
        <v>5530</v>
      </c>
      <c r="S14" s="73">
        <f t="shared" si="5"/>
        <v>5</v>
      </c>
      <c r="T14" s="74">
        <v>6</v>
      </c>
    </row>
    <row r="15" spans="1:20" s="38" customFormat="1" ht="25.5" customHeight="1">
      <c r="A15" s="83">
        <v>13</v>
      </c>
      <c r="B15" s="114"/>
      <c r="C15" s="124" t="s">
        <v>131</v>
      </c>
      <c r="D15" s="115"/>
      <c r="E15" s="87"/>
      <c r="F15" s="108" t="s">
        <v>58</v>
      </c>
      <c r="G15" s="105">
        <v>10</v>
      </c>
      <c r="H15" s="60">
        <f>IF($G15="","",INDEX('1. závod'!$A:$CH,$G15+5,INDEX('Základní list'!$B:$B,MATCH($F15,'Základní list'!$A:$A,0),1)))</f>
        <v>1850</v>
      </c>
      <c r="I15" s="59">
        <f>IF($G15="","",INDEX('1. závod'!$A:$CH,$G15+5,INDEX('Základní list'!$B:$B,MATCH($F15,'Základní list'!$A:$A,0),1)+2))</f>
        <v>2</v>
      </c>
      <c r="J15" s="108" t="s">
        <v>57</v>
      </c>
      <c r="K15" s="105">
        <v>8</v>
      </c>
      <c r="L15" s="60">
        <f>IF($K15="","",INDEX('2. závod'!$A:$CH,$K15+5,INDEX('Základní list'!$B:$B,MATCH($J15,'Základní list'!$A:$A,0),1)))</f>
        <v>1240</v>
      </c>
      <c r="M15" s="59">
        <f>IF($K15="","",INDEX('2. závod'!$A:$CH,$K15+5,INDEX('Základní list'!$B:$B,MATCH($J15,'Základní list'!$A:$A,0),1)+2))</f>
        <v>3</v>
      </c>
      <c r="N15" s="122" t="str">
        <f t="shared" si="0"/>
        <v>C10</v>
      </c>
      <c r="O15" s="122" t="str">
        <f t="shared" si="1"/>
        <v>B8</v>
      </c>
      <c r="P15" s="61">
        <f t="shared" si="2"/>
      </c>
      <c r="Q15" s="71">
        <f t="shared" si="3"/>
        <v>2</v>
      </c>
      <c r="R15" s="72">
        <f t="shared" si="4"/>
        <v>3090</v>
      </c>
      <c r="S15" s="73">
        <f t="shared" si="5"/>
        <v>5</v>
      </c>
      <c r="T15" s="74">
        <v>7</v>
      </c>
    </row>
    <row r="16" spans="1:20" s="38" customFormat="1" ht="25.5" customHeight="1">
      <c r="A16" s="83">
        <v>1</v>
      </c>
      <c r="B16" s="114">
        <v>3890</v>
      </c>
      <c r="C16" s="124" t="s">
        <v>119</v>
      </c>
      <c r="D16" s="115"/>
      <c r="E16" s="87"/>
      <c r="F16" s="108" t="s">
        <v>56</v>
      </c>
      <c r="G16" s="105">
        <v>4</v>
      </c>
      <c r="H16" s="60">
        <f>IF($G16="","",INDEX('1. závod'!$A:$CH,$G16+5,INDEX('Základní list'!$B:$B,MATCH($F16,'Základní list'!$A:$A,0),1)))</f>
        <v>6330</v>
      </c>
      <c r="I16" s="59">
        <f>IF($G16="","",INDEX('1. závod'!$A:$CH,$G16+5,INDEX('Základní list'!$B:$B,MATCH($F16,'Základní list'!$A:$A,0),1)+2))</f>
        <v>3</v>
      </c>
      <c r="J16" s="108" t="s">
        <v>56</v>
      </c>
      <c r="K16" s="105">
        <v>4</v>
      </c>
      <c r="L16" s="60">
        <f>IF($K16="","",INDEX('2. závod'!$A:$CH,$K16+5,INDEX('Základní list'!$B:$B,MATCH($J16,'Základní list'!$A:$A,0),1)))</f>
        <v>6920</v>
      </c>
      <c r="M16" s="59">
        <f>IF($K16="","",INDEX('2. závod'!$A:$CH,$K16+5,INDEX('Základní list'!$B:$B,MATCH($J16,'Základní list'!$A:$A,0),1)+2))</f>
        <v>3</v>
      </c>
      <c r="N16" s="122" t="str">
        <f t="shared" si="0"/>
        <v>A4</v>
      </c>
      <c r="O16" s="122" t="str">
        <f t="shared" si="1"/>
        <v>A4</v>
      </c>
      <c r="P16" s="61">
        <f t="shared" si="2"/>
      </c>
      <c r="Q16" s="71">
        <f t="shared" si="3"/>
        <v>2</v>
      </c>
      <c r="R16" s="72">
        <f t="shared" si="4"/>
        <v>13250</v>
      </c>
      <c r="S16" s="73">
        <f t="shared" si="5"/>
        <v>6</v>
      </c>
      <c r="T16" s="74">
        <v>8</v>
      </c>
    </row>
    <row r="17" spans="1:20" s="38" customFormat="1" ht="25.5" customHeight="1">
      <c r="A17" s="83">
        <v>12</v>
      </c>
      <c r="B17" s="114"/>
      <c r="C17" s="124" t="s">
        <v>130</v>
      </c>
      <c r="D17" s="115"/>
      <c r="E17" s="87"/>
      <c r="F17" s="108" t="s">
        <v>57</v>
      </c>
      <c r="G17" s="105">
        <v>8</v>
      </c>
      <c r="H17" s="60">
        <f>IF($G17="","",INDEX('1. závod'!$A:$CH,$G17+5,INDEX('Základní list'!$B:$B,MATCH($F17,'Základní list'!$A:$A,0),1)))</f>
        <v>1880</v>
      </c>
      <c r="I17" s="59">
        <f>IF($G17="","",INDEX('1. závod'!$A:$CH,$G17+5,INDEX('Základní list'!$B:$B,MATCH($F17,'Základní list'!$A:$A,0),1)+2))</f>
        <v>3</v>
      </c>
      <c r="J17" s="108" t="s">
        <v>58</v>
      </c>
      <c r="K17" s="105">
        <v>12</v>
      </c>
      <c r="L17" s="60">
        <f>IF($K17="","",INDEX('2. závod'!$A:$CH,$K17+5,INDEX('Základní list'!$B:$B,MATCH($J17,'Základní list'!$A:$A,0),1)))</f>
        <v>2050</v>
      </c>
      <c r="M17" s="59">
        <f>IF($K17="","",INDEX('2. závod'!$A:$CH,$K17+5,INDEX('Základní list'!$B:$B,MATCH($J17,'Základní list'!$A:$A,0),1)+2))</f>
        <v>3</v>
      </c>
      <c r="N17" s="122" t="str">
        <f t="shared" si="0"/>
        <v>B8</v>
      </c>
      <c r="O17" s="122" t="str">
        <f t="shared" si="1"/>
        <v>C12</v>
      </c>
      <c r="P17" s="61">
        <f t="shared" si="2"/>
      </c>
      <c r="Q17" s="71">
        <f t="shared" si="3"/>
        <v>2</v>
      </c>
      <c r="R17" s="72">
        <f t="shared" si="4"/>
        <v>3930</v>
      </c>
      <c r="S17" s="73">
        <f t="shared" si="5"/>
        <v>6</v>
      </c>
      <c r="T17" s="74">
        <v>9</v>
      </c>
    </row>
    <row r="18" spans="1:20" s="38" customFormat="1" ht="25.5" customHeight="1">
      <c r="A18" s="83">
        <v>4</v>
      </c>
      <c r="B18" s="114"/>
      <c r="C18" s="124" t="s">
        <v>122</v>
      </c>
      <c r="D18" s="115"/>
      <c r="E18" s="87"/>
      <c r="F18" s="108" t="s">
        <v>58</v>
      </c>
      <c r="G18" s="105">
        <v>13</v>
      </c>
      <c r="H18" s="60">
        <f>IF($G18="","",INDEX('1. závod'!$A:$CH,$G18+5,INDEX('Základní list'!$B:$B,MATCH($F18,'Základní list'!$A:$A,0),1)))</f>
        <v>1450</v>
      </c>
      <c r="I18" s="59">
        <f>IF($G18="","",INDEX('1. závod'!$A:$CH,$G18+5,INDEX('Základní list'!$B:$B,MATCH($F18,'Základní list'!$A:$A,0),1)+2))</f>
        <v>4</v>
      </c>
      <c r="J18" s="108" t="s">
        <v>56</v>
      </c>
      <c r="K18" s="105">
        <v>5</v>
      </c>
      <c r="L18" s="60">
        <f>IF($K18="","",INDEX('2. závod'!$A:$CH,$K18+5,INDEX('Základní list'!$B:$B,MATCH($J18,'Základní list'!$A:$A,0),1)))</f>
        <v>1070</v>
      </c>
      <c r="M18" s="59">
        <f>IF($K18="","",INDEX('2. závod'!$A:$CH,$K18+5,INDEX('Základní list'!$B:$B,MATCH($J18,'Základní list'!$A:$A,0),1)+2))</f>
        <v>4</v>
      </c>
      <c r="N18" s="122" t="str">
        <f t="shared" si="0"/>
        <v>C13</v>
      </c>
      <c r="O18" s="122" t="str">
        <f t="shared" si="1"/>
        <v>A5</v>
      </c>
      <c r="P18" s="61">
        <f t="shared" si="2"/>
      </c>
      <c r="Q18" s="71">
        <f t="shared" si="3"/>
        <v>2</v>
      </c>
      <c r="R18" s="72">
        <f t="shared" si="4"/>
        <v>2520</v>
      </c>
      <c r="S18" s="73">
        <f t="shared" si="5"/>
        <v>8</v>
      </c>
      <c r="T18" s="74">
        <v>10</v>
      </c>
    </row>
    <row r="19" spans="1:20" s="38" customFormat="1" ht="25.5" customHeight="1">
      <c r="A19" s="83">
        <v>5</v>
      </c>
      <c r="B19" s="114"/>
      <c r="C19" s="124" t="s">
        <v>123</v>
      </c>
      <c r="D19" s="115"/>
      <c r="E19" s="87"/>
      <c r="F19" s="108" t="s">
        <v>57</v>
      </c>
      <c r="G19" s="105">
        <v>9</v>
      </c>
      <c r="H19" s="60">
        <f>IF($G19="","",INDEX('1. závod'!$A:$CH,$G19+5,INDEX('Základní list'!$B:$B,MATCH($F19,'Základní list'!$A:$A,0),1)))</f>
        <v>190</v>
      </c>
      <c r="I19" s="59">
        <f>IF($G19="","",INDEX('1. závod'!$A:$CH,$G19+5,INDEX('Základní list'!$B:$B,MATCH($F19,'Základní list'!$A:$A,0),1)+2))</f>
        <v>4</v>
      </c>
      <c r="J19" s="108" t="s">
        <v>58</v>
      </c>
      <c r="K19" s="105">
        <v>13</v>
      </c>
      <c r="L19" s="60">
        <f>IF($K19="","",INDEX('2. závod'!$A:$CH,$K19+5,INDEX('Základní list'!$B:$B,MATCH($J19,'Základní list'!$A:$A,0),1)))</f>
        <v>80</v>
      </c>
      <c r="M19" s="59">
        <f>IF($K19="","",INDEX('2. závod'!$A:$CH,$K19+5,INDEX('Základní list'!$B:$B,MATCH($J19,'Základní list'!$A:$A,0),1)+2))</f>
        <v>4</v>
      </c>
      <c r="N19" s="122" t="str">
        <f t="shared" si="0"/>
        <v>B9</v>
      </c>
      <c r="O19" s="122" t="str">
        <f t="shared" si="1"/>
        <v>C13</v>
      </c>
      <c r="P19" s="61">
        <f t="shared" si="2"/>
      </c>
      <c r="Q19" s="71">
        <f t="shared" si="3"/>
        <v>2</v>
      </c>
      <c r="R19" s="72">
        <f t="shared" si="4"/>
        <v>270</v>
      </c>
      <c r="S19" s="73">
        <f t="shared" si="5"/>
        <v>8</v>
      </c>
      <c r="T19" s="74">
        <v>11</v>
      </c>
    </row>
    <row r="20" spans="1:20" s="38" customFormat="1" ht="25.5" customHeight="1">
      <c r="A20" s="83">
        <v>6</v>
      </c>
      <c r="B20" s="114"/>
      <c r="C20" s="124" t="s">
        <v>124</v>
      </c>
      <c r="D20" s="115"/>
      <c r="E20" s="87"/>
      <c r="F20" s="108" t="s">
        <v>56</v>
      </c>
      <c r="G20" s="105">
        <v>1</v>
      </c>
      <c r="H20" s="60">
        <f>IF($G20="","",INDEX('1. závod'!$A:$CH,$G20+5,INDEX('Základní list'!$B:$B,MATCH($F20,'Základní list'!$A:$A,0),1)))</f>
        <v>1170</v>
      </c>
      <c r="I20" s="59">
        <f>IF($G20="","",INDEX('1. závod'!$A:$CH,$G20+5,INDEX('Základní list'!$B:$B,MATCH($F20,'Základní list'!$A:$A,0),1)+2))</f>
        <v>5</v>
      </c>
      <c r="J20" s="108" t="s">
        <v>57</v>
      </c>
      <c r="K20" s="105">
        <v>7</v>
      </c>
      <c r="L20" s="60">
        <f>IF($K20="","",INDEX('2. závod'!$A:$CH,$K20+5,INDEX('Základní list'!$B:$B,MATCH($J20,'Základní list'!$A:$A,0),1)))</f>
        <v>1020</v>
      </c>
      <c r="M20" s="59">
        <f>IF($K20="","",INDEX('2. závod'!$A:$CH,$K20+5,INDEX('Základní list'!$B:$B,MATCH($J20,'Základní list'!$A:$A,0),1)+2))</f>
        <v>4</v>
      </c>
      <c r="N20" s="122" t="str">
        <f t="shared" si="0"/>
        <v>A1</v>
      </c>
      <c r="O20" s="122" t="str">
        <f t="shared" si="1"/>
        <v>B7</v>
      </c>
      <c r="P20" s="61">
        <f t="shared" si="2"/>
      </c>
      <c r="Q20" s="71">
        <f t="shared" si="3"/>
        <v>2</v>
      </c>
      <c r="R20" s="72">
        <f t="shared" si="4"/>
        <v>2190</v>
      </c>
      <c r="S20" s="73">
        <f t="shared" si="5"/>
        <v>9</v>
      </c>
      <c r="T20" s="74">
        <v>12</v>
      </c>
    </row>
    <row r="21" spans="1:20" s="38" customFormat="1" ht="25.5" customHeight="1">
      <c r="A21" s="83">
        <v>10</v>
      </c>
      <c r="B21" s="114"/>
      <c r="C21" s="124" t="s">
        <v>128</v>
      </c>
      <c r="D21" s="115"/>
      <c r="E21" s="87"/>
      <c r="F21" s="108" t="s">
        <v>58</v>
      </c>
      <c r="G21" s="105">
        <v>11</v>
      </c>
      <c r="H21" s="60">
        <f>IF($G21="","",INDEX('1. závod'!$A:$CH,$G21+5,INDEX('Základní list'!$B:$B,MATCH($F21,'Základní list'!$A:$A,0),1)))</f>
        <v>0</v>
      </c>
      <c r="I21" s="59">
        <f>IF($G21="","",INDEX('1. závod'!$A:$CH,$G21+5,INDEX('Základní list'!$B:$B,MATCH($F21,'Základní list'!$A:$A,0),1)+2))</f>
        <v>5</v>
      </c>
      <c r="J21" s="108" t="s">
        <v>56</v>
      </c>
      <c r="K21" s="105">
        <v>3</v>
      </c>
      <c r="L21" s="60">
        <f>IF($K21="","",INDEX('2. závod'!$A:$CH,$K21+5,INDEX('Základní list'!$B:$B,MATCH($J21,'Základní list'!$A:$A,0),1)))</f>
        <v>0</v>
      </c>
      <c r="M21" s="59">
        <f>IF($K21="","",INDEX('2. závod'!$A:$CH,$K21+5,INDEX('Základní list'!$B:$B,MATCH($J21,'Základní list'!$A:$A,0),1)+2))</f>
        <v>5</v>
      </c>
      <c r="N21" s="122" t="str">
        <f t="shared" si="0"/>
        <v>C11</v>
      </c>
      <c r="O21" s="122" t="str">
        <f t="shared" si="1"/>
        <v>A3</v>
      </c>
      <c r="P21" s="61">
        <f t="shared" si="2"/>
      </c>
      <c r="Q21" s="71">
        <f t="shared" si="3"/>
        <v>2</v>
      </c>
      <c r="R21" s="72">
        <f t="shared" si="4"/>
        <v>0</v>
      </c>
      <c r="S21" s="73">
        <f t="shared" si="5"/>
        <v>10</v>
      </c>
      <c r="T21" s="74">
        <v>13</v>
      </c>
    </row>
    <row r="22" spans="1:20" s="38" customFormat="1" ht="25.5" customHeight="1">
      <c r="A22" s="83">
        <v>11</v>
      </c>
      <c r="B22" s="114"/>
      <c r="C22" s="124" t="s">
        <v>129</v>
      </c>
      <c r="D22" s="115"/>
      <c r="E22" s="87"/>
      <c r="F22" s="108" t="s">
        <v>58</v>
      </c>
      <c r="G22" s="105">
        <v>14</v>
      </c>
      <c r="H22" s="60">
        <f>IF($G22="","",INDEX('1. závod'!$A:$CH,$G22+5,INDEX('Základní list'!$B:$B,MATCH($F22,'Základní list'!$A:$A,0),1)))</f>
        <v>4740</v>
      </c>
      <c r="I22" s="59">
        <f>IF($G22="","",INDEX('1. závod'!$A:$CH,$G22+5,INDEX('Základní list'!$B:$B,MATCH($F22,'Základní list'!$A:$A,0),1)+2))</f>
        <v>1</v>
      </c>
      <c r="J22" s="108" t="s">
        <v>58</v>
      </c>
      <c r="K22" s="105">
        <v>10</v>
      </c>
      <c r="L22" s="60">
        <f>IF($K22="","",INDEX('2. závod'!$A:$CH,$K22+5,INDEX('Základní list'!$B:$B,MATCH($J22,'Základní list'!$A:$A,0),1)))</f>
        <v>0</v>
      </c>
      <c r="M22" s="59">
        <f>IF($K22="","",INDEX('2. závod'!$A:$CH,$K22+5,INDEX('Základní list'!$B:$B,MATCH($J22,'Základní list'!$A:$A,0),1)+2))</f>
        <v>5</v>
      </c>
      <c r="N22" s="122" t="str">
        <f t="shared" si="0"/>
        <v>C14</v>
      </c>
      <c r="O22" s="122" t="str">
        <f t="shared" si="1"/>
        <v>C10</v>
      </c>
      <c r="P22" s="61">
        <f t="shared" si="2"/>
      </c>
      <c r="Q22" s="71">
        <f t="shared" si="3"/>
        <v>2</v>
      </c>
      <c r="R22" s="72">
        <f aca="true" t="shared" si="6" ref="R22:R53">IF(ISBLANK($C22),"",SUM(H22,L22))</f>
        <v>4740</v>
      </c>
      <c r="S22" s="73">
        <v>11</v>
      </c>
      <c r="T22" s="74">
        <v>14</v>
      </c>
    </row>
    <row r="23" spans="1:20" s="38" customFormat="1" ht="27" customHeight="1">
      <c r="A23" s="83">
        <v>15</v>
      </c>
      <c r="B23" s="114"/>
      <c r="C23" s="124"/>
      <c r="D23" s="115"/>
      <c r="E23" s="87"/>
      <c r="F23" s="108"/>
      <c r="G23" s="105"/>
      <c r="H23" s="60">
        <f>IF($G23="","",INDEX('1. závod'!$A:$CH,$G23+5,INDEX('Základní list'!$B:$B,MATCH($F23,'Základní list'!$A:$A,0),1)))</f>
      </c>
      <c r="I23" s="59">
        <f>IF($G23="","",INDEX('1. závod'!$A:$CH,$G23+5,INDEX('Základní list'!$B:$B,MATCH($F23,'Základní list'!$A:$A,0),1)+2))</f>
      </c>
      <c r="J23" s="108"/>
      <c r="K23" s="105"/>
      <c r="L23" s="60">
        <f>IF($K23="","",INDEX('2. závod'!$A:$CH,$K23+5,INDEX('Základní list'!$B:$B,MATCH($J23,'Základní list'!$A:$A,0),1)))</f>
      </c>
      <c r="M23" s="59">
        <f>IF($K23="","",INDEX('2. závod'!$A:$CH,$K23+5,INDEX('Základní list'!$B:$B,MATCH($J23,'Základní list'!$A:$A,0),1)+2))</f>
      </c>
      <c r="N23" s="122">
        <f t="shared" si="0"/>
      </c>
      <c r="O23" s="122">
        <f t="shared" si="1"/>
      </c>
      <c r="P23" s="61">
        <f t="shared" si="2"/>
      </c>
      <c r="Q23" s="71">
        <f t="shared" si="3"/>
      </c>
      <c r="R23" s="72">
        <f t="shared" si="6"/>
      </c>
      <c r="S23" s="73">
        <f aca="true" t="shared" si="7" ref="S23:S54">IF(ISBLANK($C23),"",SUM(I23,M23))</f>
      </c>
      <c r="T23" s="74">
        <f aca="true" t="shared" si="8" ref="T23:T54">IF(ISBLANK($C23),"",IF(ISTEXT(T22),1,T22+1))</f>
      </c>
    </row>
    <row r="24" spans="1:20" s="38" customFormat="1" ht="25.5" customHeight="1">
      <c r="A24" s="83">
        <v>16</v>
      </c>
      <c r="B24" s="114"/>
      <c r="C24" s="124"/>
      <c r="D24" s="115"/>
      <c r="E24" s="87"/>
      <c r="F24" s="108"/>
      <c r="G24" s="105"/>
      <c r="H24" s="60">
        <f>IF($G24="","",INDEX('1. závod'!$A:$CH,$G24+5,INDEX('Základní list'!$B:$B,MATCH($F24,'Základní list'!$A:$A,0),1)))</f>
      </c>
      <c r="I24" s="59">
        <f>IF($G24="","",INDEX('1. závod'!$A:$CH,$G24+5,INDEX('Základní list'!$B:$B,MATCH($F24,'Základní list'!$A:$A,0),1)+2))</f>
      </c>
      <c r="J24" s="108"/>
      <c r="K24" s="105"/>
      <c r="L24" s="60">
        <f>IF($K24="","",INDEX('2. závod'!$A:$CH,$K24+5,INDEX('Základní list'!$B:$B,MATCH($J24,'Základní list'!$A:$A,0),1)))</f>
      </c>
      <c r="M24" s="59">
        <f>IF($K24="","",INDEX('2. závod'!$A:$CH,$K24+5,INDEX('Základní list'!$B:$B,MATCH($J24,'Základní list'!$A:$A,0),1)+2))</f>
      </c>
      <c r="N24" s="122">
        <f t="shared" si="0"/>
      </c>
      <c r="O24" s="122">
        <f t="shared" si="1"/>
      </c>
      <c r="P24" s="61">
        <f t="shared" si="2"/>
      </c>
      <c r="Q24" s="71">
        <f t="shared" si="3"/>
      </c>
      <c r="R24" s="72">
        <f t="shared" si="6"/>
      </c>
      <c r="S24" s="73">
        <f t="shared" si="7"/>
      </c>
      <c r="T24" s="74">
        <f t="shared" si="8"/>
      </c>
    </row>
    <row r="25" spans="1:20" s="38" customFormat="1" ht="25.5" customHeight="1">
      <c r="A25" s="83">
        <v>17</v>
      </c>
      <c r="B25" s="114"/>
      <c r="C25" s="124"/>
      <c r="D25" s="115"/>
      <c r="E25" s="87"/>
      <c r="F25" s="108"/>
      <c r="G25" s="105"/>
      <c r="H25" s="60">
        <f>IF($G25="","",INDEX('1. závod'!$A:$CH,$G25+5,INDEX('Základní list'!$B:$B,MATCH($F25,'Základní list'!$A:$A,0),1)))</f>
      </c>
      <c r="I25" s="59">
        <f>IF($G25="","",INDEX('1. závod'!$A:$CH,$G25+5,INDEX('Základní list'!$B:$B,MATCH($F25,'Základní list'!$A:$A,0),1)+2))</f>
      </c>
      <c r="J25" s="108"/>
      <c r="K25" s="105"/>
      <c r="L25" s="60">
        <f>IF($K25="","",INDEX('2. závod'!$A:$CH,$K25+5,INDEX('Základní list'!$B:$B,MATCH($J25,'Základní list'!$A:$A,0),1)))</f>
      </c>
      <c r="M25" s="59">
        <f>IF($K25="","",INDEX('2. závod'!$A:$CH,$K25+5,INDEX('Základní list'!$B:$B,MATCH($J25,'Základní list'!$A:$A,0),1)+2))</f>
      </c>
      <c r="N25" s="122">
        <f t="shared" si="0"/>
      </c>
      <c r="O25" s="122">
        <f t="shared" si="1"/>
      </c>
      <c r="P25" s="61">
        <f t="shared" si="2"/>
      </c>
      <c r="Q25" s="71">
        <f t="shared" si="3"/>
      </c>
      <c r="R25" s="72">
        <f t="shared" si="6"/>
      </c>
      <c r="S25" s="73">
        <f t="shared" si="7"/>
      </c>
      <c r="T25" s="74">
        <f t="shared" si="8"/>
      </c>
    </row>
    <row r="26" spans="1:20" s="38" customFormat="1" ht="25.5" customHeight="1">
      <c r="A26" s="83">
        <v>18</v>
      </c>
      <c r="B26" s="114"/>
      <c r="C26" s="124"/>
      <c r="D26" s="115"/>
      <c r="E26" s="87"/>
      <c r="F26" s="108"/>
      <c r="G26" s="105"/>
      <c r="H26" s="60">
        <f>IF($G26="","",INDEX('1. závod'!$A:$CH,$G26+5,INDEX('Základní list'!$B:$B,MATCH($F26,'Základní list'!$A:$A,0),1)))</f>
      </c>
      <c r="I26" s="59">
        <f>IF($G26="","",INDEX('1. závod'!$A:$CH,$G26+5,INDEX('Základní list'!$B:$B,MATCH($F26,'Základní list'!$A:$A,0),1)+2))</f>
      </c>
      <c r="J26" s="108"/>
      <c r="K26" s="105"/>
      <c r="L26" s="60">
        <f>IF($K26="","",INDEX('2. závod'!$A:$CH,$K26+5,INDEX('Základní list'!$B:$B,MATCH($J26,'Základní list'!$A:$A,0),1)))</f>
      </c>
      <c r="M26" s="59">
        <f>IF($K26="","",INDEX('2. závod'!$A:$CH,$K26+5,INDEX('Základní list'!$B:$B,MATCH($J26,'Základní list'!$A:$A,0),1)+2))</f>
      </c>
      <c r="N26" s="122">
        <f t="shared" si="0"/>
      </c>
      <c r="O26" s="122">
        <f t="shared" si="1"/>
      </c>
      <c r="P26" s="61">
        <f t="shared" si="2"/>
      </c>
      <c r="Q26" s="71">
        <f t="shared" si="3"/>
      </c>
      <c r="R26" s="72">
        <f t="shared" si="6"/>
      </c>
      <c r="S26" s="73">
        <f t="shared" si="7"/>
      </c>
      <c r="T26" s="74">
        <f t="shared" si="8"/>
      </c>
    </row>
    <row r="27" spans="1:20" s="38" customFormat="1" ht="25.5" customHeight="1">
      <c r="A27" s="83">
        <v>19</v>
      </c>
      <c r="B27" s="114"/>
      <c r="C27" s="124"/>
      <c r="D27" s="115"/>
      <c r="E27" s="87"/>
      <c r="F27" s="108"/>
      <c r="G27" s="105"/>
      <c r="H27" s="60">
        <f>IF($G27="","",INDEX('1. závod'!$A:$CH,$G27+5,INDEX('Základní list'!$B:$B,MATCH($F27,'Základní list'!$A:$A,0),1)))</f>
      </c>
      <c r="I27" s="59">
        <f>IF($G27="","",INDEX('1. závod'!$A:$CH,$G27+5,INDEX('Základní list'!$B:$B,MATCH($F27,'Základní list'!$A:$A,0),1)+2))</f>
      </c>
      <c r="J27" s="108"/>
      <c r="K27" s="105"/>
      <c r="L27" s="60">
        <f>IF($K27="","",INDEX('2. závod'!$A:$CH,$K27+5,INDEX('Základní list'!$B:$B,MATCH($J27,'Základní list'!$A:$A,0),1)))</f>
      </c>
      <c r="M27" s="59">
        <f>IF($K27="","",INDEX('2. závod'!$A:$CH,$K27+5,INDEX('Základní list'!$B:$B,MATCH($J27,'Základní list'!$A:$A,0),1)+2))</f>
      </c>
      <c r="N27" s="122">
        <f t="shared" si="0"/>
      </c>
      <c r="O27" s="122">
        <f t="shared" si="1"/>
      </c>
      <c r="P27" s="61">
        <f t="shared" si="2"/>
      </c>
      <c r="Q27" s="71">
        <f t="shared" si="3"/>
      </c>
      <c r="R27" s="72">
        <f t="shared" si="6"/>
      </c>
      <c r="S27" s="73">
        <f t="shared" si="7"/>
      </c>
      <c r="T27" s="74">
        <f t="shared" si="8"/>
      </c>
    </row>
    <row r="28" spans="1:20" s="38" customFormat="1" ht="25.5" customHeight="1">
      <c r="A28" s="83">
        <v>20</v>
      </c>
      <c r="B28" s="114"/>
      <c r="C28" s="124"/>
      <c r="D28" s="115"/>
      <c r="E28" s="87"/>
      <c r="F28" s="108"/>
      <c r="G28" s="105"/>
      <c r="H28" s="60">
        <f>IF($G28="","",INDEX('1. závod'!$A:$CH,$G28+5,INDEX('Základní list'!$B:$B,MATCH($F28,'Základní list'!$A:$A,0),1)))</f>
      </c>
      <c r="I28" s="59">
        <f>IF($G28="","",INDEX('1. závod'!$A:$CH,$G28+5,INDEX('Základní list'!$B:$B,MATCH($F28,'Základní list'!$A:$A,0),1)+2))</f>
      </c>
      <c r="J28" s="108"/>
      <c r="K28" s="105"/>
      <c r="L28" s="60">
        <f>IF($K28="","",INDEX('2. závod'!$A:$CH,$K28+5,INDEX('Základní list'!$B:$B,MATCH($J28,'Základní list'!$A:$A,0),1)))</f>
      </c>
      <c r="M28" s="59">
        <f>IF($K28="","",INDEX('2. závod'!$A:$CH,$K28+5,INDEX('Základní list'!$B:$B,MATCH($J28,'Základní list'!$A:$A,0),1)+2))</f>
      </c>
      <c r="N28" s="122">
        <f t="shared" si="0"/>
      </c>
      <c r="O28" s="122">
        <f t="shared" si="1"/>
      </c>
      <c r="P28" s="61">
        <f t="shared" si="2"/>
      </c>
      <c r="Q28" s="71">
        <f t="shared" si="3"/>
      </c>
      <c r="R28" s="72">
        <f t="shared" si="6"/>
      </c>
      <c r="S28" s="73">
        <f t="shared" si="7"/>
      </c>
      <c r="T28" s="74">
        <f t="shared" si="8"/>
      </c>
    </row>
    <row r="29" spans="1:20" s="38" customFormat="1" ht="25.5" customHeight="1">
      <c r="A29" s="83">
        <v>21</v>
      </c>
      <c r="B29" s="114"/>
      <c r="C29" s="124"/>
      <c r="D29" s="115"/>
      <c r="E29" s="87"/>
      <c r="F29" s="108"/>
      <c r="G29" s="105"/>
      <c r="H29" s="60">
        <f>IF($G29="","",INDEX('1. závod'!$A:$CH,$G29+5,INDEX('Základní list'!$B:$B,MATCH($F29,'Základní list'!$A:$A,0),1)))</f>
      </c>
      <c r="I29" s="59">
        <f>IF($G29="","",INDEX('1. závod'!$A:$CH,$G29+5,INDEX('Základní list'!$B:$B,MATCH($F29,'Základní list'!$A:$A,0),1)+2))</f>
      </c>
      <c r="J29" s="108"/>
      <c r="K29" s="105"/>
      <c r="L29" s="60">
        <f>IF($K29="","",INDEX('2. závod'!$A:$CH,$K29+5,INDEX('Základní list'!$B:$B,MATCH($J29,'Základní list'!$A:$A,0),1)))</f>
      </c>
      <c r="M29" s="59">
        <f>IF($K29="","",INDEX('2. závod'!$A:$CH,$K29+5,INDEX('Základní list'!$B:$B,MATCH($J29,'Základní list'!$A:$A,0),1)+2))</f>
      </c>
      <c r="N29" s="122">
        <f t="shared" si="0"/>
      </c>
      <c r="O29" s="122">
        <f t="shared" si="1"/>
      </c>
      <c r="P29" s="61">
        <f t="shared" si="2"/>
      </c>
      <c r="Q29" s="71">
        <f t="shared" si="3"/>
      </c>
      <c r="R29" s="72">
        <f t="shared" si="6"/>
      </c>
      <c r="S29" s="73">
        <f t="shared" si="7"/>
      </c>
      <c r="T29" s="74">
        <f t="shared" si="8"/>
      </c>
    </row>
    <row r="30" spans="1:20" s="38" customFormat="1" ht="25.5" customHeight="1">
      <c r="A30" s="83">
        <v>22</v>
      </c>
      <c r="B30" s="114"/>
      <c r="C30" s="124"/>
      <c r="D30" s="115"/>
      <c r="E30" s="87"/>
      <c r="F30" s="108"/>
      <c r="G30" s="105"/>
      <c r="H30" s="60">
        <f>IF($G30="","",INDEX('1. závod'!$A:$CH,$G30+5,INDEX('Základní list'!$B:$B,MATCH($F30,'Základní list'!$A:$A,0),1)))</f>
      </c>
      <c r="I30" s="59">
        <f>IF($G30="","",INDEX('1. závod'!$A:$CH,$G30+5,INDEX('Základní list'!$B:$B,MATCH($F30,'Základní list'!$A:$A,0),1)+2))</f>
      </c>
      <c r="J30" s="108"/>
      <c r="K30" s="105"/>
      <c r="L30" s="60">
        <f>IF($K30="","",INDEX('2. závod'!$A:$CH,$K30+5,INDEX('Základní list'!$B:$B,MATCH($J30,'Základní list'!$A:$A,0),1)))</f>
      </c>
      <c r="M30" s="59">
        <f>IF($K30="","",INDEX('2. závod'!$A:$CH,$K30+5,INDEX('Základní list'!$B:$B,MATCH($J30,'Základní list'!$A:$A,0),1)+2))</f>
      </c>
      <c r="N30" s="122">
        <f t="shared" si="0"/>
      </c>
      <c r="O30" s="122">
        <f t="shared" si="1"/>
      </c>
      <c r="P30" s="61">
        <f t="shared" si="2"/>
      </c>
      <c r="Q30" s="71">
        <f t="shared" si="3"/>
      </c>
      <c r="R30" s="72">
        <f t="shared" si="6"/>
      </c>
      <c r="S30" s="73">
        <f t="shared" si="7"/>
      </c>
      <c r="T30" s="74">
        <f t="shared" si="8"/>
      </c>
    </row>
    <row r="31" spans="1:20" s="38" customFormat="1" ht="25.5" customHeight="1">
      <c r="A31" s="83">
        <v>23</v>
      </c>
      <c r="B31" s="114"/>
      <c r="C31" s="124"/>
      <c r="D31" s="115"/>
      <c r="E31" s="87"/>
      <c r="F31" s="108"/>
      <c r="G31" s="105"/>
      <c r="H31" s="60">
        <f>IF($G31="","",INDEX('1. závod'!$A:$CH,$G31+5,INDEX('Základní list'!$B:$B,MATCH($F31,'Základní list'!$A:$A,0),1)))</f>
      </c>
      <c r="I31" s="59">
        <f>IF($G31="","",INDEX('1. závod'!$A:$CH,$G31+5,INDEX('Základní list'!$B:$B,MATCH($F31,'Základní list'!$A:$A,0),1)+2))</f>
      </c>
      <c r="J31" s="108"/>
      <c r="K31" s="105"/>
      <c r="L31" s="60">
        <f>IF($K31="","",INDEX('2. závod'!$A:$CH,$K31+5,INDEX('Základní list'!$B:$B,MATCH($J31,'Základní list'!$A:$A,0),1)))</f>
      </c>
      <c r="M31" s="59">
        <f>IF($K31="","",INDEX('2. závod'!$A:$CH,$K31+5,INDEX('Základní list'!$B:$B,MATCH($J31,'Základní list'!$A:$A,0),1)+2))</f>
      </c>
      <c r="N31" s="122">
        <f t="shared" si="0"/>
      </c>
      <c r="O31" s="122">
        <f t="shared" si="1"/>
      </c>
      <c r="P31" s="61">
        <f t="shared" si="2"/>
      </c>
      <c r="Q31" s="71">
        <f t="shared" si="3"/>
      </c>
      <c r="R31" s="72">
        <f t="shared" si="6"/>
      </c>
      <c r="S31" s="73">
        <f t="shared" si="7"/>
      </c>
      <c r="T31" s="74">
        <f t="shared" si="8"/>
      </c>
    </row>
    <row r="32" spans="1:20" s="38" customFormat="1" ht="25.5" customHeight="1">
      <c r="A32" s="83">
        <v>24</v>
      </c>
      <c r="B32" s="114"/>
      <c r="C32" s="124"/>
      <c r="D32" s="115"/>
      <c r="E32" s="87"/>
      <c r="F32" s="108"/>
      <c r="G32" s="105"/>
      <c r="H32" s="60">
        <f>IF($G32="","",INDEX('1. závod'!$A:$CH,$G32+5,INDEX('Základní list'!$B:$B,MATCH($F32,'Základní list'!$A:$A,0),1)))</f>
      </c>
      <c r="I32" s="59">
        <f>IF($G32="","",INDEX('1. závod'!$A:$CH,$G32+5,INDEX('Základní list'!$B:$B,MATCH($F32,'Základní list'!$A:$A,0),1)+2))</f>
      </c>
      <c r="J32" s="108"/>
      <c r="K32" s="105"/>
      <c r="L32" s="60">
        <f>IF($K32="","",INDEX('2. závod'!$A:$CH,$K32+5,INDEX('Základní list'!$B:$B,MATCH($J32,'Základní list'!$A:$A,0),1)))</f>
      </c>
      <c r="M32" s="59">
        <f>IF($K32="","",INDEX('2. závod'!$A:$CH,$K32+5,INDEX('Základní list'!$B:$B,MATCH($J32,'Základní list'!$A:$A,0),1)+2))</f>
      </c>
      <c r="N32" s="122">
        <f t="shared" si="0"/>
      </c>
      <c r="O32" s="122">
        <f t="shared" si="1"/>
      </c>
      <c r="P32" s="61">
        <f t="shared" si="2"/>
      </c>
      <c r="Q32" s="71">
        <f t="shared" si="3"/>
      </c>
      <c r="R32" s="72">
        <f t="shared" si="6"/>
      </c>
      <c r="S32" s="73">
        <f t="shared" si="7"/>
      </c>
      <c r="T32" s="74">
        <f t="shared" si="8"/>
      </c>
    </row>
    <row r="33" spans="1:20" s="38" customFormat="1" ht="25.5" customHeight="1">
      <c r="A33" s="83">
        <v>25</v>
      </c>
      <c r="B33" s="114"/>
      <c r="C33" s="124"/>
      <c r="D33" s="115"/>
      <c r="E33" s="87"/>
      <c r="F33" s="108"/>
      <c r="G33" s="105"/>
      <c r="H33" s="60">
        <f>IF($G33="","",INDEX('1. závod'!$A:$CH,$G33+5,INDEX('Základní list'!$B:$B,MATCH($F33,'Základní list'!$A:$A,0),1)))</f>
      </c>
      <c r="I33" s="59">
        <f>IF($G33="","",INDEX('1. závod'!$A:$CH,$G33+5,INDEX('Základní list'!$B:$B,MATCH($F33,'Základní list'!$A:$A,0),1)+2))</f>
      </c>
      <c r="J33" s="108"/>
      <c r="K33" s="105"/>
      <c r="L33" s="60">
        <f>IF($K33="","",INDEX('2. závod'!$A:$CH,$K33+5,INDEX('Základní list'!$B:$B,MATCH($J33,'Základní list'!$A:$A,0),1)))</f>
      </c>
      <c r="M33" s="59">
        <f>IF($K33="","",INDEX('2. závod'!$A:$CH,$K33+5,INDEX('Základní list'!$B:$B,MATCH($J33,'Základní list'!$A:$A,0),1)+2))</f>
      </c>
      <c r="N33" s="122">
        <f t="shared" si="0"/>
      </c>
      <c r="O33" s="122">
        <f t="shared" si="1"/>
      </c>
      <c r="P33" s="61">
        <f t="shared" si="2"/>
      </c>
      <c r="Q33" s="71">
        <f t="shared" si="3"/>
      </c>
      <c r="R33" s="72">
        <f t="shared" si="6"/>
      </c>
      <c r="S33" s="73">
        <f t="shared" si="7"/>
      </c>
      <c r="T33" s="74">
        <f t="shared" si="8"/>
      </c>
    </row>
    <row r="34" spans="1:20" s="38" customFormat="1" ht="25.5" customHeight="1">
      <c r="A34" s="83">
        <v>26</v>
      </c>
      <c r="B34" s="114"/>
      <c r="C34" s="124"/>
      <c r="D34" s="115"/>
      <c r="E34" s="87"/>
      <c r="F34" s="108"/>
      <c r="G34" s="105"/>
      <c r="H34" s="60">
        <f>IF($G34="","",INDEX('1. závod'!$A:$CH,$G34+5,INDEX('Základní list'!$B:$B,MATCH($F34,'Základní list'!$A:$A,0),1)))</f>
      </c>
      <c r="I34" s="59">
        <f>IF($G34="","",INDEX('1. závod'!$A:$CH,$G34+5,INDEX('Základní list'!$B:$B,MATCH($F34,'Základní list'!$A:$A,0),1)+2))</f>
      </c>
      <c r="J34" s="108"/>
      <c r="K34" s="105"/>
      <c r="L34" s="60">
        <f>IF($K34="","",INDEX('2. závod'!$A:$CH,$K34+5,INDEX('Základní list'!$B:$B,MATCH($J34,'Základní list'!$A:$A,0),1)))</f>
      </c>
      <c r="M34" s="59">
        <f>IF($K34="","",INDEX('2. závod'!$A:$CH,$K34+5,INDEX('Základní list'!$B:$B,MATCH($J34,'Základní list'!$A:$A,0),1)+2))</f>
      </c>
      <c r="N34" s="122">
        <f t="shared" si="0"/>
      </c>
      <c r="O34" s="122">
        <f t="shared" si="1"/>
      </c>
      <c r="P34" s="61">
        <f t="shared" si="2"/>
      </c>
      <c r="Q34" s="71">
        <f t="shared" si="3"/>
      </c>
      <c r="R34" s="72">
        <f t="shared" si="6"/>
      </c>
      <c r="S34" s="73">
        <f t="shared" si="7"/>
      </c>
      <c r="T34" s="74">
        <f t="shared" si="8"/>
      </c>
    </row>
    <row r="35" spans="1:20" s="38" customFormat="1" ht="25.5" customHeight="1">
      <c r="A35" s="83">
        <v>27</v>
      </c>
      <c r="B35" s="114"/>
      <c r="C35" s="124"/>
      <c r="D35" s="115"/>
      <c r="E35" s="87"/>
      <c r="F35" s="108"/>
      <c r="G35" s="105"/>
      <c r="H35" s="60">
        <f>IF($G35="","",INDEX('1. závod'!$A:$CH,$G35+5,INDEX('Základní list'!$B:$B,MATCH($F35,'Základní list'!$A:$A,0),1)))</f>
      </c>
      <c r="I35" s="59">
        <f>IF($G35="","",INDEX('1. závod'!$A:$CH,$G35+5,INDEX('Základní list'!$B:$B,MATCH($F35,'Základní list'!$A:$A,0),1)+2))</f>
      </c>
      <c r="J35" s="108"/>
      <c r="K35" s="105"/>
      <c r="L35" s="60">
        <f>IF($K35="","",INDEX('2. závod'!$A:$CH,$K35+5,INDEX('Základní list'!$B:$B,MATCH($J35,'Základní list'!$A:$A,0),1)))</f>
      </c>
      <c r="M35" s="59">
        <f>IF($K35="","",INDEX('2. závod'!$A:$CH,$K35+5,INDEX('Základní list'!$B:$B,MATCH($J35,'Základní list'!$A:$A,0),1)+2))</f>
      </c>
      <c r="N35" s="122">
        <f t="shared" si="0"/>
      </c>
      <c r="O35" s="122">
        <f t="shared" si="1"/>
      </c>
      <c r="P35" s="61">
        <f t="shared" si="2"/>
      </c>
      <c r="Q35" s="71">
        <f t="shared" si="3"/>
      </c>
      <c r="R35" s="72">
        <f t="shared" si="6"/>
      </c>
      <c r="S35" s="73">
        <f t="shared" si="7"/>
      </c>
      <c r="T35" s="74">
        <f t="shared" si="8"/>
      </c>
    </row>
    <row r="36" spans="1:20" s="38" customFormat="1" ht="25.5" customHeight="1">
      <c r="A36" s="83">
        <v>28</v>
      </c>
      <c r="B36" s="114"/>
      <c r="C36" s="124"/>
      <c r="D36" s="115"/>
      <c r="E36" s="87"/>
      <c r="F36" s="108"/>
      <c r="G36" s="105"/>
      <c r="H36" s="60">
        <f>IF($G36="","",INDEX('1. závod'!$A:$CH,$G36+5,INDEX('Základní list'!$B:$B,MATCH($F36,'Základní list'!$A:$A,0),1)))</f>
      </c>
      <c r="I36" s="59">
        <f>IF($G36="","",INDEX('1. závod'!$A:$CH,$G36+5,INDEX('Základní list'!$B:$B,MATCH($F36,'Základní list'!$A:$A,0),1)+2))</f>
      </c>
      <c r="J36" s="108"/>
      <c r="K36" s="105"/>
      <c r="L36" s="60">
        <f>IF($K36="","",INDEX('2. závod'!$A:$CH,$K36+5,INDEX('Základní list'!$B:$B,MATCH($J36,'Základní list'!$A:$A,0),1)))</f>
      </c>
      <c r="M36" s="59">
        <f>IF($K36="","",INDEX('2. závod'!$A:$CH,$K36+5,INDEX('Základní list'!$B:$B,MATCH($J36,'Základní list'!$A:$A,0),1)+2))</f>
      </c>
      <c r="N36" s="122">
        <f t="shared" si="0"/>
      </c>
      <c r="O36" s="122">
        <f t="shared" si="1"/>
      </c>
      <c r="P36" s="61">
        <f t="shared" si="2"/>
      </c>
      <c r="Q36" s="71">
        <f t="shared" si="3"/>
      </c>
      <c r="R36" s="72">
        <f t="shared" si="6"/>
      </c>
      <c r="S36" s="73">
        <f t="shared" si="7"/>
      </c>
      <c r="T36" s="74">
        <f t="shared" si="8"/>
      </c>
    </row>
    <row r="37" spans="1:20" s="38" customFormat="1" ht="25.5" customHeight="1">
      <c r="A37" s="83">
        <v>29</v>
      </c>
      <c r="B37" s="114"/>
      <c r="C37" s="124"/>
      <c r="D37" s="115"/>
      <c r="E37" s="87"/>
      <c r="F37" s="108"/>
      <c r="G37" s="105"/>
      <c r="H37" s="60">
        <f>IF($G37="","",INDEX('1. závod'!$A:$CH,$G37+5,INDEX('Základní list'!$B:$B,MATCH($F37,'Základní list'!$A:$A,0),1)))</f>
      </c>
      <c r="I37" s="59">
        <f>IF($G37="","",INDEX('1. závod'!$A:$CH,$G37+5,INDEX('Základní list'!$B:$B,MATCH($F37,'Základní list'!$A:$A,0),1)+2))</f>
      </c>
      <c r="J37" s="108"/>
      <c r="K37" s="105"/>
      <c r="L37" s="60">
        <f>IF($K37="","",INDEX('2. závod'!$A:$CH,$K37+5,INDEX('Základní list'!$B:$B,MATCH($J37,'Základní list'!$A:$A,0),1)))</f>
      </c>
      <c r="M37" s="59">
        <f>IF($K37="","",INDEX('2. závod'!$A:$CH,$K37+5,INDEX('Základní list'!$B:$B,MATCH($J37,'Základní list'!$A:$A,0),1)+2))</f>
      </c>
      <c r="N37" s="122">
        <f t="shared" si="0"/>
      </c>
      <c r="O37" s="122">
        <f t="shared" si="1"/>
      </c>
      <c r="P37" s="61">
        <f t="shared" si="2"/>
      </c>
      <c r="Q37" s="71">
        <f t="shared" si="3"/>
      </c>
      <c r="R37" s="72">
        <f t="shared" si="6"/>
      </c>
      <c r="S37" s="73">
        <f t="shared" si="7"/>
      </c>
      <c r="T37" s="74">
        <f t="shared" si="8"/>
      </c>
    </row>
    <row r="38" spans="1:20" s="38" customFormat="1" ht="25.5" customHeight="1">
      <c r="A38" s="83">
        <v>30</v>
      </c>
      <c r="B38" s="114"/>
      <c r="C38" s="124"/>
      <c r="D38" s="115"/>
      <c r="E38" s="87"/>
      <c r="F38" s="108"/>
      <c r="G38" s="105"/>
      <c r="H38" s="60">
        <f>IF($G38="","",INDEX('1. závod'!$A:$CH,$G38+5,INDEX('Základní list'!$B:$B,MATCH($F38,'Základní list'!$A:$A,0),1)))</f>
      </c>
      <c r="I38" s="59">
        <f>IF($G38="","",INDEX('1. závod'!$A:$CH,$G38+5,INDEX('Základní list'!$B:$B,MATCH($F38,'Základní list'!$A:$A,0),1)+2))</f>
      </c>
      <c r="J38" s="108"/>
      <c r="K38" s="105"/>
      <c r="L38" s="60">
        <f>IF($K38="","",INDEX('2. závod'!$A:$CH,$K38+5,INDEX('Základní list'!$B:$B,MATCH($J38,'Základní list'!$A:$A,0),1)))</f>
      </c>
      <c r="M38" s="59">
        <f>IF($K38="","",INDEX('2. závod'!$A:$CH,$K38+5,INDEX('Základní list'!$B:$B,MATCH($J38,'Základní list'!$A:$A,0),1)+2))</f>
      </c>
      <c r="N38" s="122">
        <f t="shared" si="0"/>
      </c>
      <c r="O38" s="122">
        <f t="shared" si="1"/>
      </c>
      <c r="P38" s="61">
        <f t="shared" si="2"/>
      </c>
      <c r="Q38" s="71">
        <f t="shared" si="3"/>
      </c>
      <c r="R38" s="72">
        <f t="shared" si="6"/>
      </c>
      <c r="S38" s="73">
        <f t="shared" si="7"/>
      </c>
      <c r="T38" s="74">
        <f t="shared" si="8"/>
      </c>
    </row>
    <row r="39" spans="1:20" s="38" customFormat="1" ht="25.5" customHeight="1">
      <c r="A39" s="83">
        <v>31</v>
      </c>
      <c r="B39" s="114"/>
      <c r="C39" s="124"/>
      <c r="D39" s="115"/>
      <c r="E39" s="87"/>
      <c r="F39" s="108"/>
      <c r="G39" s="105"/>
      <c r="H39" s="60">
        <f>IF($G39="","",INDEX('1. závod'!$A:$CH,$G39+5,INDEX('Základní list'!$B:$B,MATCH($F39,'Základní list'!$A:$A,0),1)))</f>
      </c>
      <c r="I39" s="59">
        <f>IF($G39="","",INDEX('1. závod'!$A:$CH,$G39+5,INDEX('Základní list'!$B:$B,MATCH($F39,'Základní list'!$A:$A,0),1)+2))</f>
      </c>
      <c r="J39" s="108"/>
      <c r="K39" s="105"/>
      <c r="L39" s="60">
        <f>IF($K39="","",INDEX('2. závod'!$A:$CH,$K39+5,INDEX('Základní list'!$B:$B,MATCH($J39,'Základní list'!$A:$A,0),1)))</f>
      </c>
      <c r="M39" s="59">
        <f>IF($K39="","",INDEX('2. závod'!$A:$CH,$K39+5,INDEX('Základní list'!$B:$B,MATCH($J39,'Základní list'!$A:$A,0),1)+2))</f>
      </c>
      <c r="N39" s="122">
        <f t="shared" si="0"/>
      </c>
      <c r="O39" s="122">
        <f t="shared" si="1"/>
      </c>
      <c r="P39" s="61">
        <f t="shared" si="2"/>
      </c>
      <c r="Q39" s="71">
        <f t="shared" si="3"/>
      </c>
      <c r="R39" s="72">
        <f t="shared" si="6"/>
      </c>
      <c r="S39" s="73">
        <f t="shared" si="7"/>
      </c>
      <c r="T39" s="74">
        <f t="shared" si="8"/>
      </c>
    </row>
    <row r="40" spans="1:20" s="38" customFormat="1" ht="25.5" customHeight="1">
      <c r="A40" s="83">
        <v>32</v>
      </c>
      <c r="B40" s="114"/>
      <c r="C40" s="124"/>
      <c r="D40" s="115"/>
      <c r="E40" s="87"/>
      <c r="F40" s="108"/>
      <c r="G40" s="105"/>
      <c r="H40" s="60">
        <f>IF($G40="","",INDEX('1. závod'!$A:$CH,$G40+5,INDEX('Základní list'!$B:$B,MATCH($F40,'Základní list'!$A:$A,0),1)))</f>
      </c>
      <c r="I40" s="59">
        <f>IF($G40="","",INDEX('1. závod'!$A:$CH,$G40+5,INDEX('Základní list'!$B:$B,MATCH($F40,'Základní list'!$A:$A,0),1)+2))</f>
      </c>
      <c r="J40" s="108"/>
      <c r="K40" s="105"/>
      <c r="L40" s="60">
        <f>IF($K40="","",INDEX('2. závod'!$A:$CH,$K40+5,INDEX('Základní list'!$B:$B,MATCH($J40,'Základní list'!$A:$A,0),1)))</f>
      </c>
      <c r="M40" s="59">
        <f>IF($K40="","",INDEX('2. závod'!$A:$CH,$K40+5,INDEX('Základní list'!$B:$B,MATCH($J40,'Základní list'!$A:$A,0),1)+2))</f>
      </c>
      <c r="N40" s="122">
        <f t="shared" si="0"/>
      </c>
      <c r="O40" s="122">
        <f t="shared" si="1"/>
      </c>
      <c r="P40" s="61">
        <f t="shared" si="2"/>
      </c>
      <c r="Q40" s="71">
        <f t="shared" si="3"/>
      </c>
      <c r="R40" s="72">
        <f t="shared" si="6"/>
      </c>
      <c r="S40" s="73">
        <f t="shared" si="7"/>
      </c>
      <c r="T40" s="74">
        <f t="shared" si="8"/>
      </c>
    </row>
    <row r="41" spans="1:20" s="38" customFormat="1" ht="25.5" customHeight="1">
      <c r="A41" s="83">
        <v>33</v>
      </c>
      <c r="B41" s="114"/>
      <c r="C41" s="124"/>
      <c r="D41" s="115"/>
      <c r="E41" s="87"/>
      <c r="F41" s="108"/>
      <c r="G41" s="105"/>
      <c r="H41" s="60">
        <f>IF($G41="","",INDEX('1. závod'!$A:$CH,$G41+5,INDEX('Základní list'!$B:$B,MATCH($F41,'Základní list'!$A:$A,0),1)))</f>
      </c>
      <c r="I41" s="59">
        <f>IF($G41="","",INDEX('1. závod'!$A:$CH,$G41+5,INDEX('Základní list'!$B:$B,MATCH($F41,'Základní list'!$A:$A,0),1)+2))</f>
      </c>
      <c r="J41" s="108"/>
      <c r="K41" s="105"/>
      <c r="L41" s="60">
        <f>IF($K41="","",INDEX('2. závod'!$A:$CH,$K41+5,INDEX('Základní list'!$B:$B,MATCH($J41,'Základní list'!$A:$A,0),1)))</f>
      </c>
      <c r="M41" s="59">
        <f>IF($K41="","",INDEX('2. závod'!$A:$CH,$K41+5,INDEX('Základní list'!$B:$B,MATCH($J41,'Základní list'!$A:$A,0),1)+2))</f>
      </c>
      <c r="N41" s="122">
        <f aca="true" t="shared" si="9" ref="N41:N72">CONCATENATE(F41,G41)</f>
      </c>
      <c r="O41" s="122">
        <f aca="true" t="shared" si="10" ref="O41:O72">CONCATENATE(J41,K41)</f>
      </c>
      <c r="P41" s="61">
        <f aca="true" t="shared" si="11" ref="P41:P72">IF(ISBLANK(E41),"",E41)</f>
      </c>
      <c r="Q41" s="71">
        <f aca="true" t="shared" si="12" ref="Q41:Q72">IF(ISBLANK($C41),"",COUNT(I41,M41))</f>
      </c>
      <c r="R41" s="72">
        <f t="shared" si="6"/>
      </c>
      <c r="S41" s="73">
        <f t="shared" si="7"/>
      </c>
      <c r="T41" s="74">
        <f t="shared" si="8"/>
      </c>
    </row>
    <row r="42" spans="1:20" s="38" customFormat="1" ht="25.5" customHeight="1">
      <c r="A42" s="83">
        <v>34</v>
      </c>
      <c r="B42" s="114"/>
      <c r="C42" s="124"/>
      <c r="D42" s="115"/>
      <c r="E42" s="87"/>
      <c r="F42" s="108"/>
      <c r="G42" s="105"/>
      <c r="H42" s="60">
        <f>IF($G42="","",INDEX('1. závod'!$A:$CH,$G42+5,INDEX('Základní list'!$B:$B,MATCH($F42,'Základní list'!$A:$A,0),1)))</f>
      </c>
      <c r="I42" s="59">
        <f>IF($G42="","",INDEX('1. závod'!$A:$CH,$G42+5,INDEX('Základní list'!$B:$B,MATCH($F42,'Základní list'!$A:$A,0),1)+2))</f>
      </c>
      <c r="J42" s="108"/>
      <c r="K42" s="105"/>
      <c r="L42" s="60">
        <f>IF($K42="","",INDEX('2. závod'!$A:$CH,$K42+5,INDEX('Základní list'!$B:$B,MATCH($J42,'Základní list'!$A:$A,0),1)))</f>
      </c>
      <c r="M42" s="59">
        <f>IF($K42="","",INDEX('2. závod'!$A:$CH,$K42+5,INDEX('Základní list'!$B:$B,MATCH($J42,'Základní list'!$A:$A,0),1)+2))</f>
      </c>
      <c r="N42" s="122">
        <f t="shared" si="9"/>
      </c>
      <c r="O42" s="122">
        <f t="shared" si="10"/>
      </c>
      <c r="P42" s="61">
        <f t="shared" si="11"/>
      </c>
      <c r="Q42" s="71">
        <f t="shared" si="12"/>
      </c>
      <c r="R42" s="72">
        <f t="shared" si="6"/>
      </c>
      <c r="S42" s="73">
        <f t="shared" si="7"/>
      </c>
      <c r="T42" s="74">
        <f t="shared" si="8"/>
      </c>
    </row>
    <row r="43" spans="1:20" s="38" customFormat="1" ht="25.5" customHeight="1">
      <c r="A43" s="83">
        <v>35</v>
      </c>
      <c r="B43" s="114"/>
      <c r="C43" s="124"/>
      <c r="D43" s="115"/>
      <c r="E43" s="87"/>
      <c r="F43" s="108"/>
      <c r="G43" s="105"/>
      <c r="H43" s="60">
        <f>IF($G43="","",INDEX('1. závod'!$A:$CH,$G43+5,INDEX('Základní list'!$B:$B,MATCH($F43,'Základní list'!$A:$A,0),1)))</f>
      </c>
      <c r="I43" s="59">
        <f>IF($G43="","",INDEX('1. závod'!$A:$CH,$G43+5,INDEX('Základní list'!$B:$B,MATCH($F43,'Základní list'!$A:$A,0),1)+2))</f>
      </c>
      <c r="J43" s="108"/>
      <c r="K43" s="105"/>
      <c r="L43" s="60">
        <f>IF($K43="","",INDEX('2. závod'!$A:$CH,$K43+5,INDEX('Základní list'!$B:$B,MATCH($J43,'Základní list'!$A:$A,0),1)))</f>
      </c>
      <c r="M43" s="59">
        <f>IF($K43="","",INDEX('2. závod'!$A:$CH,$K43+5,INDEX('Základní list'!$B:$B,MATCH($J43,'Základní list'!$A:$A,0),1)+2))</f>
      </c>
      <c r="N43" s="122">
        <f t="shared" si="9"/>
      </c>
      <c r="O43" s="122">
        <f t="shared" si="10"/>
      </c>
      <c r="P43" s="61">
        <f t="shared" si="11"/>
      </c>
      <c r="Q43" s="71">
        <f t="shared" si="12"/>
      </c>
      <c r="R43" s="72">
        <f t="shared" si="6"/>
      </c>
      <c r="S43" s="73">
        <f t="shared" si="7"/>
      </c>
      <c r="T43" s="74">
        <f t="shared" si="8"/>
      </c>
    </row>
    <row r="44" spans="1:20" s="38" customFormat="1" ht="25.5" customHeight="1">
      <c r="A44" s="83">
        <v>36</v>
      </c>
      <c r="B44" s="114"/>
      <c r="C44" s="124"/>
      <c r="D44" s="115"/>
      <c r="E44" s="87"/>
      <c r="F44" s="108"/>
      <c r="G44" s="105"/>
      <c r="H44" s="60">
        <f>IF($G44="","",INDEX('1. závod'!$A:$CH,$G44+5,INDEX('Základní list'!$B:$B,MATCH($F44,'Základní list'!$A:$A,0),1)))</f>
      </c>
      <c r="I44" s="59">
        <f>IF($G44="","",INDEX('1. závod'!$A:$CH,$G44+5,INDEX('Základní list'!$B:$B,MATCH($F44,'Základní list'!$A:$A,0),1)+2))</f>
      </c>
      <c r="J44" s="108"/>
      <c r="K44" s="105"/>
      <c r="L44" s="60">
        <f>IF($K44="","",INDEX('2. závod'!$A:$CH,$K44+5,INDEX('Základní list'!$B:$B,MATCH($J44,'Základní list'!$A:$A,0),1)))</f>
      </c>
      <c r="M44" s="59">
        <f>IF($K44="","",INDEX('2. závod'!$A:$CH,$K44+5,INDEX('Základní list'!$B:$B,MATCH($J44,'Základní list'!$A:$A,0),1)+2))</f>
      </c>
      <c r="N44" s="122">
        <f t="shared" si="9"/>
      </c>
      <c r="O44" s="122">
        <f t="shared" si="10"/>
      </c>
      <c r="P44" s="61">
        <f t="shared" si="11"/>
      </c>
      <c r="Q44" s="71">
        <f t="shared" si="12"/>
      </c>
      <c r="R44" s="72">
        <f t="shared" si="6"/>
      </c>
      <c r="S44" s="73">
        <f t="shared" si="7"/>
      </c>
      <c r="T44" s="74">
        <f t="shared" si="8"/>
      </c>
    </row>
    <row r="45" spans="1:20" s="38" customFormat="1" ht="25.5" customHeight="1">
      <c r="A45" s="83">
        <v>37</v>
      </c>
      <c r="B45" s="114"/>
      <c r="C45" s="124"/>
      <c r="D45" s="115"/>
      <c r="E45" s="87"/>
      <c r="F45" s="108"/>
      <c r="G45" s="105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8"/>
      <c r="K45" s="105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22">
        <f t="shared" si="9"/>
      </c>
      <c r="O45" s="122">
        <f t="shared" si="10"/>
      </c>
      <c r="P45" s="61">
        <f t="shared" si="11"/>
      </c>
      <c r="Q45" s="71">
        <f t="shared" si="12"/>
      </c>
      <c r="R45" s="72">
        <f t="shared" si="6"/>
      </c>
      <c r="S45" s="73">
        <f t="shared" si="7"/>
      </c>
      <c r="T45" s="74">
        <f t="shared" si="8"/>
      </c>
    </row>
    <row r="46" spans="1:20" s="38" customFormat="1" ht="25.5" customHeight="1">
      <c r="A46" s="83">
        <v>38</v>
      </c>
      <c r="B46" s="114"/>
      <c r="C46" s="124"/>
      <c r="D46" s="115"/>
      <c r="E46" s="87"/>
      <c r="F46" s="108"/>
      <c r="G46" s="105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8"/>
      <c r="K46" s="105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22">
        <f t="shared" si="9"/>
      </c>
      <c r="O46" s="122">
        <f t="shared" si="10"/>
      </c>
      <c r="P46" s="61">
        <f t="shared" si="11"/>
      </c>
      <c r="Q46" s="71">
        <f t="shared" si="12"/>
      </c>
      <c r="R46" s="72">
        <f t="shared" si="6"/>
      </c>
      <c r="S46" s="73">
        <f t="shared" si="7"/>
      </c>
      <c r="T46" s="74">
        <f t="shared" si="8"/>
      </c>
    </row>
    <row r="47" spans="1:20" s="38" customFormat="1" ht="25.5" customHeight="1">
      <c r="A47" s="83">
        <v>39</v>
      </c>
      <c r="B47" s="114"/>
      <c r="C47" s="124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 t="shared" si="9"/>
      </c>
      <c r="O47" s="122">
        <f t="shared" si="10"/>
      </c>
      <c r="P47" s="61">
        <f t="shared" si="11"/>
      </c>
      <c r="Q47" s="71">
        <f t="shared" si="12"/>
      </c>
      <c r="R47" s="72">
        <f t="shared" si="6"/>
      </c>
      <c r="S47" s="73">
        <f t="shared" si="7"/>
      </c>
      <c r="T47" s="74">
        <f t="shared" si="8"/>
      </c>
    </row>
    <row r="48" spans="1:20" s="38" customFormat="1" ht="25.5" customHeight="1">
      <c r="A48" s="83">
        <v>40</v>
      </c>
      <c r="B48" s="114"/>
      <c r="C48" s="124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 t="shared" si="9"/>
      </c>
      <c r="O48" s="122">
        <f t="shared" si="10"/>
      </c>
      <c r="P48" s="61">
        <f t="shared" si="11"/>
      </c>
      <c r="Q48" s="71">
        <f t="shared" si="12"/>
      </c>
      <c r="R48" s="72">
        <f t="shared" si="6"/>
      </c>
      <c r="S48" s="73">
        <f t="shared" si="7"/>
      </c>
      <c r="T48" s="74">
        <f t="shared" si="8"/>
      </c>
    </row>
    <row r="49" spans="1:20" s="38" customFormat="1" ht="25.5" customHeight="1">
      <c r="A49" s="83">
        <v>41</v>
      </c>
      <c r="B49" s="114"/>
      <c r="C49" s="124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 t="shared" si="9"/>
      </c>
      <c r="O49" s="122">
        <f t="shared" si="10"/>
      </c>
      <c r="P49" s="61">
        <f t="shared" si="11"/>
      </c>
      <c r="Q49" s="71">
        <f t="shared" si="12"/>
      </c>
      <c r="R49" s="72">
        <f t="shared" si="6"/>
      </c>
      <c r="S49" s="73">
        <f t="shared" si="7"/>
      </c>
      <c r="T49" s="74">
        <f t="shared" si="8"/>
      </c>
    </row>
    <row r="50" spans="1:20" s="38" customFormat="1" ht="25.5" customHeight="1">
      <c r="A50" s="83">
        <v>42</v>
      </c>
      <c r="B50" s="114"/>
      <c r="C50" s="124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 t="shared" si="9"/>
      </c>
      <c r="O50" s="122">
        <f t="shared" si="10"/>
      </c>
      <c r="P50" s="61">
        <f t="shared" si="11"/>
      </c>
      <c r="Q50" s="71">
        <f t="shared" si="12"/>
      </c>
      <c r="R50" s="72">
        <f t="shared" si="6"/>
      </c>
      <c r="S50" s="73">
        <f t="shared" si="7"/>
      </c>
      <c r="T50" s="74">
        <f t="shared" si="8"/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 t="shared" si="9"/>
      </c>
      <c r="O51" s="122">
        <f t="shared" si="10"/>
      </c>
      <c r="P51" s="61">
        <f t="shared" si="11"/>
      </c>
      <c r="Q51" s="71">
        <f t="shared" si="12"/>
      </c>
      <c r="R51" s="72">
        <f t="shared" si="6"/>
      </c>
      <c r="S51" s="73">
        <f t="shared" si="7"/>
      </c>
      <c r="T51" s="74">
        <f t="shared" si="8"/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 t="shared" si="9"/>
      </c>
      <c r="O52" s="122">
        <f t="shared" si="10"/>
      </c>
      <c r="P52" s="61">
        <f t="shared" si="11"/>
      </c>
      <c r="Q52" s="71">
        <f t="shared" si="12"/>
      </c>
      <c r="R52" s="72">
        <f t="shared" si="6"/>
      </c>
      <c r="S52" s="73">
        <f t="shared" si="7"/>
      </c>
      <c r="T52" s="74">
        <f t="shared" si="8"/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 t="shared" si="9"/>
      </c>
      <c r="O53" s="122">
        <f t="shared" si="10"/>
      </c>
      <c r="P53" s="61">
        <f t="shared" si="11"/>
      </c>
      <c r="Q53" s="71">
        <f t="shared" si="12"/>
      </c>
      <c r="R53" s="72">
        <f t="shared" si="6"/>
      </c>
      <c r="S53" s="73">
        <f t="shared" si="7"/>
      </c>
      <c r="T53" s="74">
        <f t="shared" si="8"/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 t="shared" si="9"/>
      </c>
      <c r="O54" s="122">
        <f t="shared" si="10"/>
      </c>
      <c r="P54" s="61">
        <f t="shared" si="11"/>
      </c>
      <c r="Q54" s="71">
        <f t="shared" si="12"/>
      </c>
      <c r="R54" s="72">
        <f aca="true" t="shared" si="13" ref="R54:R85">IF(ISBLANK($C54),"",SUM(H54,L54))</f>
      </c>
      <c r="S54" s="73">
        <f t="shared" si="7"/>
      </c>
      <c r="T54" s="74">
        <f t="shared" si="8"/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 t="shared" si="9"/>
      </c>
      <c r="O55" s="122">
        <f t="shared" si="10"/>
      </c>
      <c r="P55" s="61">
        <f t="shared" si="11"/>
      </c>
      <c r="Q55" s="71">
        <f t="shared" si="12"/>
      </c>
      <c r="R55" s="72">
        <f t="shared" si="13"/>
      </c>
      <c r="S55" s="73">
        <f aca="true" t="shared" si="14" ref="S55:S86">IF(ISBLANK($C55),"",SUM(I55,M55))</f>
      </c>
      <c r="T55" s="74">
        <f aca="true" t="shared" si="15" ref="T55:T86">IF(ISBLANK($C55),"",IF(ISTEXT(T54),1,T54+1))</f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 t="shared" si="9"/>
      </c>
      <c r="O56" s="122">
        <f t="shared" si="10"/>
      </c>
      <c r="P56" s="61">
        <f t="shared" si="11"/>
      </c>
      <c r="Q56" s="71">
        <f t="shared" si="12"/>
      </c>
      <c r="R56" s="72">
        <f t="shared" si="13"/>
      </c>
      <c r="S56" s="73">
        <f t="shared" si="14"/>
      </c>
      <c r="T56" s="74">
        <f t="shared" si="15"/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 t="shared" si="9"/>
      </c>
      <c r="O57" s="122">
        <f t="shared" si="10"/>
      </c>
      <c r="P57" s="61">
        <f t="shared" si="11"/>
      </c>
      <c r="Q57" s="71">
        <f t="shared" si="12"/>
      </c>
      <c r="R57" s="72">
        <f t="shared" si="13"/>
      </c>
      <c r="S57" s="73">
        <f t="shared" si="14"/>
      </c>
      <c r="T57" s="74">
        <f t="shared" si="15"/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 t="shared" si="9"/>
      </c>
      <c r="O58" s="122">
        <f t="shared" si="10"/>
      </c>
      <c r="P58" s="61">
        <f t="shared" si="11"/>
      </c>
      <c r="Q58" s="71">
        <f t="shared" si="12"/>
      </c>
      <c r="R58" s="72">
        <f t="shared" si="13"/>
      </c>
      <c r="S58" s="73">
        <f t="shared" si="14"/>
      </c>
      <c r="T58" s="74">
        <f t="shared" si="15"/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 t="shared" si="9"/>
      </c>
      <c r="O59" s="122">
        <f t="shared" si="10"/>
      </c>
      <c r="P59" s="61">
        <f t="shared" si="11"/>
      </c>
      <c r="Q59" s="71">
        <f t="shared" si="12"/>
      </c>
      <c r="R59" s="72">
        <f t="shared" si="13"/>
      </c>
      <c r="S59" s="73">
        <f t="shared" si="14"/>
      </c>
      <c r="T59" s="74">
        <f t="shared" si="15"/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 t="shared" si="9"/>
      </c>
      <c r="O60" s="122">
        <f t="shared" si="10"/>
      </c>
      <c r="P60" s="61">
        <f t="shared" si="11"/>
      </c>
      <c r="Q60" s="71">
        <f t="shared" si="12"/>
      </c>
      <c r="R60" s="72">
        <f t="shared" si="13"/>
      </c>
      <c r="S60" s="73">
        <f t="shared" si="14"/>
      </c>
      <c r="T60" s="74">
        <f t="shared" si="15"/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 t="shared" si="9"/>
      </c>
      <c r="O61" s="122">
        <f t="shared" si="10"/>
      </c>
      <c r="P61" s="61">
        <f t="shared" si="11"/>
      </c>
      <c r="Q61" s="71">
        <f t="shared" si="12"/>
      </c>
      <c r="R61" s="72">
        <f t="shared" si="13"/>
      </c>
      <c r="S61" s="73">
        <f t="shared" si="14"/>
      </c>
      <c r="T61" s="74">
        <f t="shared" si="15"/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 t="shared" si="9"/>
      </c>
      <c r="O62" s="122">
        <f t="shared" si="10"/>
      </c>
      <c r="P62" s="61">
        <f t="shared" si="11"/>
      </c>
      <c r="Q62" s="71">
        <f t="shared" si="12"/>
      </c>
      <c r="R62" s="72">
        <f t="shared" si="13"/>
      </c>
      <c r="S62" s="73">
        <f t="shared" si="14"/>
      </c>
      <c r="T62" s="74">
        <f t="shared" si="15"/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 t="shared" si="9"/>
      </c>
      <c r="O63" s="122">
        <f t="shared" si="10"/>
      </c>
      <c r="P63" s="61">
        <f t="shared" si="11"/>
      </c>
      <c r="Q63" s="71">
        <f t="shared" si="12"/>
      </c>
      <c r="R63" s="72">
        <f t="shared" si="13"/>
      </c>
      <c r="S63" s="73">
        <f t="shared" si="14"/>
      </c>
      <c r="T63" s="74">
        <f t="shared" si="15"/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 t="shared" si="9"/>
      </c>
      <c r="O64" s="122">
        <f t="shared" si="10"/>
      </c>
      <c r="P64" s="61">
        <f t="shared" si="11"/>
      </c>
      <c r="Q64" s="71">
        <f t="shared" si="12"/>
      </c>
      <c r="R64" s="72">
        <f t="shared" si="13"/>
      </c>
      <c r="S64" s="73">
        <f t="shared" si="14"/>
      </c>
      <c r="T64" s="74">
        <f t="shared" si="15"/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 t="shared" si="9"/>
      </c>
      <c r="O65" s="122">
        <f t="shared" si="10"/>
      </c>
      <c r="P65" s="61">
        <f t="shared" si="11"/>
      </c>
      <c r="Q65" s="71">
        <f t="shared" si="12"/>
      </c>
      <c r="R65" s="72">
        <f t="shared" si="13"/>
      </c>
      <c r="S65" s="73">
        <f t="shared" si="14"/>
      </c>
      <c r="T65" s="74">
        <f t="shared" si="15"/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49"/>
      <c r="H66" s="60">
        <f>IF($G66="","",INDEX('1. závod'!$A:$CH,$G66+5,INDEX('Základní list'!$B:$B,MATCH($F66,'Základní list'!$A:$A,0),1)))</f>
      </c>
      <c r="I66" s="150">
        <f>IF($G66="","",INDEX('1. závod'!$A:$CH,$G66+5,INDEX('Základní list'!$B:$B,MATCH($F66,'Základní list'!$A:$A,0),1)+2))</f>
      </c>
      <c r="J66" s="108"/>
      <c r="K66" s="149"/>
      <c r="L66" s="60">
        <f>IF($K66="","",INDEX('2. závod'!$A:$CH,$K66+5,INDEX('Základní list'!$B:$B,MATCH($J66,'Základní list'!$A:$A,0),1)))</f>
      </c>
      <c r="M66" s="150">
        <f>IF($K66="","",INDEX('2. závod'!$A:$CH,$K66+5,INDEX('Základní list'!$B:$B,MATCH($J66,'Základní list'!$A:$A,0),1)+2))</f>
      </c>
      <c r="N66" s="122">
        <f t="shared" si="9"/>
      </c>
      <c r="O66" s="122">
        <f t="shared" si="10"/>
      </c>
      <c r="P66" s="61">
        <f t="shared" si="11"/>
      </c>
      <c r="Q66" s="71">
        <f t="shared" si="12"/>
      </c>
      <c r="R66" s="72">
        <f t="shared" si="13"/>
      </c>
      <c r="S66" s="73">
        <f t="shared" si="14"/>
      </c>
      <c r="T66" s="74">
        <f t="shared" si="15"/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49"/>
      <c r="H67" s="60">
        <f>IF($G67="","",INDEX('1. závod'!$A:$CH,$G67+5,INDEX('Základní list'!$B:$B,MATCH($F67,'Základní list'!$A:$A,0),1)))</f>
      </c>
      <c r="I67" s="150">
        <f>IF($G67="","",INDEX('1. závod'!$A:$CH,$G67+5,INDEX('Základní list'!$B:$B,MATCH($F67,'Základní list'!$A:$A,0),1)+2))</f>
      </c>
      <c r="J67" s="108"/>
      <c r="K67" s="149"/>
      <c r="L67" s="60">
        <f>IF($K67="","",INDEX('2. závod'!$A:$CH,$K67+5,INDEX('Základní list'!$B:$B,MATCH($J67,'Základní list'!$A:$A,0),1)))</f>
      </c>
      <c r="M67" s="150">
        <f>IF($K67="","",INDEX('2. závod'!$A:$CH,$K67+5,INDEX('Základní list'!$B:$B,MATCH($J67,'Základní list'!$A:$A,0),1)+2))</f>
      </c>
      <c r="N67" s="122">
        <f t="shared" si="9"/>
      </c>
      <c r="O67" s="122">
        <f t="shared" si="10"/>
      </c>
      <c r="P67" s="61">
        <f t="shared" si="11"/>
      </c>
      <c r="Q67" s="71">
        <f t="shared" si="12"/>
      </c>
      <c r="R67" s="72">
        <f t="shared" si="13"/>
      </c>
      <c r="S67" s="73">
        <f t="shared" si="14"/>
      </c>
      <c r="T67" s="74">
        <f t="shared" si="15"/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49"/>
      <c r="H68" s="60">
        <f>IF($G68="","",INDEX('1. závod'!$A:$CH,$G68+5,INDEX('Základní list'!$B:$B,MATCH($F68,'Základní list'!$A:$A,0),1)))</f>
      </c>
      <c r="I68" s="150">
        <f>IF($G68="","",INDEX('1. závod'!$A:$CH,$G68+5,INDEX('Základní list'!$B:$B,MATCH($F68,'Základní list'!$A:$A,0),1)+2))</f>
      </c>
      <c r="J68" s="108"/>
      <c r="K68" s="149"/>
      <c r="L68" s="60">
        <f>IF($K68="","",INDEX('2. závod'!$A:$CH,$K68+5,INDEX('Základní list'!$B:$B,MATCH($J68,'Základní list'!$A:$A,0),1)))</f>
      </c>
      <c r="M68" s="150">
        <f>IF($K68="","",INDEX('2. závod'!$A:$CH,$K68+5,INDEX('Základní list'!$B:$B,MATCH($J68,'Základní list'!$A:$A,0),1)+2))</f>
      </c>
      <c r="N68" s="122">
        <f t="shared" si="9"/>
      </c>
      <c r="O68" s="122">
        <f t="shared" si="10"/>
      </c>
      <c r="P68" s="61">
        <f t="shared" si="11"/>
      </c>
      <c r="Q68" s="71">
        <f t="shared" si="12"/>
      </c>
      <c r="R68" s="72">
        <f t="shared" si="13"/>
      </c>
      <c r="S68" s="73">
        <f t="shared" si="14"/>
      </c>
      <c r="T68" s="74">
        <f t="shared" si="15"/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49"/>
      <c r="H69" s="60">
        <f>IF($G69="","",INDEX('1. závod'!$A:$CH,$G69+5,INDEX('Základní list'!$B:$B,MATCH($F69,'Základní list'!$A:$A,0),1)))</f>
      </c>
      <c r="I69" s="150">
        <f>IF($G69="","",INDEX('1. závod'!$A:$CH,$G69+5,INDEX('Základní list'!$B:$B,MATCH($F69,'Základní list'!$A:$A,0),1)+2))</f>
      </c>
      <c r="J69" s="108"/>
      <c r="K69" s="149"/>
      <c r="L69" s="60">
        <f>IF($K69="","",INDEX('2. závod'!$A:$CH,$K69+5,INDEX('Základní list'!$B:$B,MATCH($J69,'Základní list'!$A:$A,0),1)))</f>
      </c>
      <c r="M69" s="150">
        <f>IF($K69="","",INDEX('2. závod'!$A:$CH,$K69+5,INDEX('Základní list'!$B:$B,MATCH($J69,'Základní list'!$A:$A,0),1)+2))</f>
      </c>
      <c r="N69" s="122">
        <f t="shared" si="9"/>
      </c>
      <c r="O69" s="122">
        <f t="shared" si="10"/>
      </c>
      <c r="P69" s="61">
        <f t="shared" si="11"/>
      </c>
      <c r="Q69" s="71">
        <f t="shared" si="12"/>
      </c>
      <c r="R69" s="72">
        <f t="shared" si="13"/>
      </c>
      <c r="S69" s="73">
        <f t="shared" si="14"/>
      </c>
      <c r="T69" s="74">
        <f t="shared" si="15"/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49"/>
      <c r="H70" s="60">
        <f>IF($G70="","",INDEX('1. závod'!$A:$CH,$G70+5,INDEX('Základní list'!$B:$B,MATCH($F70,'Základní list'!$A:$A,0),1)))</f>
      </c>
      <c r="I70" s="150">
        <f>IF($G70="","",INDEX('1. závod'!$A:$CH,$G70+5,INDEX('Základní list'!$B:$B,MATCH($F70,'Základní list'!$A:$A,0),1)+2))</f>
      </c>
      <c r="J70" s="108"/>
      <c r="K70" s="149"/>
      <c r="L70" s="60">
        <f>IF($K70="","",INDEX('2. závod'!$A:$CH,$K70+5,INDEX('Základní list'!$B:$B,MATCH($J70,'Základní list'!$A:$A,0),1)))</f>
      </c>
      <c r="M70" s="150">
        <f>IF($K70="","",INDEX('2. závod'!$A:$CH,$K70+5,INDEX('Základní list'!$B:$B,MATCH($J70,'Základní list'!$A:$A,0),1)+2))</f>
      </c>
      <c r="N70" s="122">
        <f t="shared" si="9"/>
      </c>
      <c r="O70" s="122">
        <f t="shared" si="10"/>
      </c>
      <c r="P70" s="61">
        <f t="shared" si="11"/>
      </c>
      <c r="Q70" s="71">
        <f t="shared" si="12"/>
      </c>
      <c r="R70" s="72">
        <f t="shared" si="13"/>
      </c>
      <c r="S70" s="73">
        <f t="shared" si="14"/>
      </c>
      <c r="T70" s="74">
        <f t="shared" si="15"/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49"/>
      <c r="H71" s="60">
        <f>IF($G71="","",INDEX('1. závod'!$A:$CH,$G71+5,INDEX('Základní list'!$B:$B,MATCH($F71,'Základní list'!$A:$A,0),1)))</f>
      </c>
      <c r="I71" s="150">
        <f>IF($G71="","",INDEX('1. závod'!$A:$CH,$G71+5,INDEX('Základní list'!$B:$B,MATCH($F71,'Základní list'!$A:$A,0),1)+2))</f>
      </c>
      <c r="J71" s="108"/>
      <c r="K71" s="149"/>
      <c r="L71" s="60">
        <f>IF($K71="","",INDEX('2. závod'!$A:$CH,$K71+5,INDEX('Základní list'!$B:$B,MATCH($J71,'Základní list'!$A:$A,0),1)))</f>
      </c>
      <c r="M71" s="150">
        <f>IF($K71="","",INDEX('2. závod'!$A:$CH,$K71+5,INDEX('Základní list'!$B:$B,MATCH($J71,'Základní list'!$A:$A,0),1)+2))</f>
      </c>
      <c r="N71" s="122">
        <f t="shared" si="9"/>
      </c>
      <c r="O71" s="122">
        <f t="shared" si="10"/>
      </c>
      <c r="P71" s="61">
        <f t="shared" si="11"/>
      </c>
      <c r="Q71" s="71">
        <f t="shared" si="12"/>
      </c>
      <c r="R71" s="72">
        <f t="shared" si="13"/>
      </c>
      <c r="S71" s="73">
        <f t="shared" si="14"/>
      </c>
      <c r="T71" s="74">
        <f t="shared" si="15"/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49"/>
      <c r="H72" s="60">
        <f>IF($G72="","",INDEX('1. závod'!$A:$CH,$G72+5,INDEX('Základní list'!$B:$B,MATCH($F72,'Základní list'!$A:$A,0),1)))</f>
      </c>
      <c r="I72" s="150">
        <f>IF($G72="","",INDEX('1. závod'!$A:$CH,$G72+5,INDEX('Základní list'!$B:$B,MATCH($F72,'Základní list'!$A:$A,0),1)+2))</f>
      </c>
      <c r="J72" s="108"/>
      <c r="K72" s="149"/>
      <c r="L72" s="60">
        <f>IF($K72="","",INDEX('2. závod'!$A:$CH,$K72+5,INDEX('Základní list'!$B:$B,MATCH($J72,'Základní list'!$A:$A,0),1)))</f>
      </c>
      <c r="M72" s="150">
        <f>IF($K72="","",INDEX('2. závod'!$A:$CH,$K72+5,INDEX('Základní list'!$B:$B,MATCH($J72,'Základní list'!$A:$A,0),1)+2))</f>
      </c>
      <c r="N72" s="122">
        <f t="shared" si="9"/>
      </c>
      <c r="O72" s="122">
        <f t="shared" si="10"/>
      </c>
      <c r="P72" s="61">
        <f t="shared" si="11"/>
      </c>
      <c r="Q72" s="71">
        <f t="shared" si="12"/>
      </c>
      <c r="R72" s="72">
        <f t="shared" si="13"/>
      </c>
      <c r="S72" s="73">
        <f t="shared" si="14"/>
      </c>
      <c r="T72" s="74">
        <f t="shared" si="15"/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49"/>
      <c r="H73" s="60">
        <f>IF($G73="","",INDEX('1. závod'!$A:$CH,$G73+5,INDEX('Základní list'!$B:$B,MATCH($F73,'Základní list'!$A:$A,0),1)))</f>
      </c>
      <c r="I73" s="150">
        <f>IF($G73="","",INDEX('1. závod'!$A:$CH,$G73+5,INDEX('Základní list'!$B:$B,MATCH($F73,'Základní list'!$A:$A,0),1)+2))</f>
      </c>
      <c r="J73" s="108"/>
      <c r="K73" s="149"/>
      <c r="L73" s="60">
        <f>IF($K73="","",INDEX('2. závod'!$A:$CH,$K73+5,INDEX('Základní list'!$B:$B,MATCH($J73,'Základní list'!$A:$A,0),1)))</f>
      </c>
      <c r="M73" s="150">
        <f>IF($K73="","",INDEX('2. závod'!$A:$CH,$K73+5,INDEX('Základní list'!$B:$B,MATCH($J73,'Základní list'!$A:$A,0),1)+2))</f>
      </c>
      <c r="N73" s="122">
        <f aca="true" t="shared" si="16" ref="N73:N104">CONCATENATE(F73,G73)</f>
      </c>
      <c r="O73" s="122">
        <f aca="true" t="shared" si="17" ref="O73:O104">CONCATENATE(J73,K73)</f>
      </c>
      <c r="P73" s="61">
        <f aca="true" t="shared" si="18" ref="P73:P104">IF(ISBLANK(E73),"",E73)</f>
      </c>
      <c r="Q73" s="71">
        <f aca="true" t="shared" si="19" ref="Q73:Q104">IF(ISBLANK($C73),"",COUNT(I73,M73))</f>
      </c>
      <c r="R73" s="72">
        <f t="shared" si="13"/>
      </c>
      <c r="S73" s="73">
        <f t="shared" si="14"/>
      </c>
      <c r="T73" s="74">
        <f t="shared" si="15"/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49"/>
      <c r="H74" s="60">
        <f>IF($G74="","",INDEX('1. závod'!$A:$CH,$G74+5,INDEX('Základní list'!$B:$B,MATCH($F74,'Základní list'!$A:$A,0),1)))</f>
      </c>
      <c r="I74" s="150">
        <f>IF($G74="","",INDEX('1. závod'!$A:$CH,$G74+5,INDEX('Základní list'!$B:$B,MATCH($F74,'Základní list'!$A:$A,0),1)+2))</f>
      </c>
      <c r="J74" s="108"/>
      <c r="K74" s="149"/>
      <c r="L74" s="60">
        <f>IF($K74="","",INDEX('2. závod'!$A:$CH,$K74+5,INDEX('Základní list'!$B:$B,MATCH($J74,'Základní list'!$A:$A,0),1)))</f>
      </c>
      <c r="M74" s="150">
        <f>IF($K74="","",INDEX('2. závod'!$A:$CH,$K74+5,INDEX('Základní list'!$B:$B,MATCH($J74,'Základní list'!$A:$A,0),1)+2))</f>
      </c>
      <c r="N74" s="122">
        <f t="shared" si="16"/>
      </c>
      <c r="O74" s="122">
        <f t="shared" si="17"/>
      </c>
      <c r="P74" s="61">
        <f t="shared" si="18"/>
      </c>
      <c r="Q74" s="71">
        <f t="shared" si="19"/>
      </c>
      <c r="R74" s="72">
        <f t="shared" si="13"/>
      </c>
      <c r="S74" s="73">
        <f t="shared" si="14"/>
      </c>
      <c r="T74" s="74">
        <f t="shared" si="15"/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49"/>
      <c r="H75" s="60">
        <f>IF($G75="","",INDEX('1. závod'!$A:$CH,$G75+5,INDEX('Základní list'!$B:$B,MATCH($F75,'Základní list'!$A:$A,0),1)))</f>
      </c>
      <c r="I75" s="150">
        <f>IF($G75="","",INDEX('1. závod'!$A:$CH,$G75+5,INDEX('Základní list'!$B:$B,MATCH($F75,'Základní list'!$A:$A,0),1)+2))</f>
      </c>
      <c r="J75" s="108"/>
      <c r="K75" s="149"/>
      <c r="L75" s="60">
        <f>IF($K75="","",INDEX('2. závod'!$A:$CH,$K75+5,INDEX('Základní list'!$B:$B,MATCH($J75,'Základní list'!$A:$A,0),1)))</f>
      </c>
      <c r="M75" s="150">
        <f>IF($K75="","",INDEX('2. závod'!$A:$CH,$K75+5,INDEX('Základní list'!$B:$B,MATCH($J75,'Základní list'!$A:$A,0),1)+2))</f>
      </c>
      <c r="N75" s="122">
        <f t="shared" si="16"/>
      </c>
      <c r="O75" s="122">
        <f t="shared" si="17"/>
      </c>
      <c r="P75" s="61">
        <f t="shared" si="18"/>
      </c>
      <c r="Q75" s="71">
        <f t="shared" si="19"/>
      </c>
      <c r="R75" s="72">
        <f t="shared" si="13"/>
      </c>
      <c r="S75" s="73">
        <f t="shared" si="14"/>
      </c>
      <c r="T75" s="74">
        <f t="shared" si="15"/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49"/>
      <c r="H76" s="60">
        <f>IF($G76="","",INDEX('1. závod'!$A:$CH,$G76+5,INDEX('Základní list'!$B:$B,MATCH($F76,'Základní list'!$A:$A,0),1)))</f>
      </c>
      <c r="I76" s="150">
        <f>IF($G76="","",INDEX('1. závod'!$A:$CH,$G76+5,INDEX('Základní list'!$B:$B,MATCH($F76,'Základní list'!$A:$A,0),1)+2))</f>
      </c>
      <c r="J76" s="108"/>
      <c r="K76" s="149"/>
      <c r="L76" s="60">
        <f>IF($K76="","",INDEX('2. závod'!$A:$CH,$K76+5,INDEX('Základní list'!$B:$B,MATCH($J76,'Základní list'!$A:$A,0),1)))</f>
      </c>
      <c r="M76" s="150">
        <f>IF($K76="","",INDEX('2. závod'!$A:$CH,$K76+5,INDEX('Základní list'!$B:$B,MATCH($J76,'Základní list'!$A:$A,0),1)+2))</f>
      </c>
      <c r="N76" s="122">
        <f t="shared" si="16"/>
      </c>
      <c r="O76" s="122">
        <f t="shared" si="17"/>
      </c>
      <c r="P76" s="61">
        <f t="shared" si="18"/>
      </c>
      <c r="Q76" s="71">
        <f t="shared" si="19"/>
      </c>
      <c r="R76" s="72">
        <f t="shared" si="13"/>
      </c>
      <c r="S76" s="73">
        <f t="shared" si="14"/>
      </c>
      <c r="T76" s="74">
        <f t="shared" si="15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49"/>
      <c r="H77" s="60">
        <f>IF($G77="","",INDEX('1. závod'!$A:$CH,$G77+5,INDEX('Základní list'!$B:$B,MATCH($F77,'Základní list'!$A:$A,0),1)))</f>
      </c>
      <c r="I77" s="150">
        <f>IF($G77="","",INDEX('1. závod'!$A:$CH,$G77+5,INDEX('Základní list'!$B:$B,MATCH($F77,'Základní list'!$A:$A,0),1)+2))</f>
      </c>
      <c r="J77" s="108"/>
      <c r="K77" s="149"/>
      <c r="L77" s="60">
        <f>IF($K77="","",INDEX('2. závod'!$A:$CH,$K77+5,INDEX('Základní list'!$B:$B,MATCH($J77,'Základní list'!$A:$A,0),1)))</f>
      </c>
      <c r="M77" s="150">
        <f>IF($K77="","",INDEX('2. závod'!$A:$CH,$K77+5,INDEX('Základní list'!$B:$B,MATCH($J77,'Základní list'!$A:$A,0),1)+2))</f>
      </c>
      <c r="N77" s="122">
        <f t="shared" si="16"/>
      </c>
      <c r="O77" s="122">
        <f t="shared" si="17"/>
      </c>
      <c r="P77" s="61">
        <f t="shared" si="18"/>
      </c>
      <c r="Q77" s="71">
        <f t="shared" si="19"/>
      </c>
      <c r="R77" s="72">
        <f t="shared" si="13"/>
      </c>
      <c r="S77" s="73">
        <f t="shared" si="14"/>
      </c>
      <c r="T77" s="74">
        <f t="shared" si="15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49"/>
      <c r="H78" s="60">
        <f>IF($G78="","",INDEX('1. závod'!$A:$CH,$G78+5,INDEX('Základní list'!$B:$B,MATCH($F78,'Základní list'!$A:$A,0),1)))</f>
      </c>
      <c r="I78" s="150">
        <f>IF($G78="","",INDEX('1. závod'!$A:$CH,$G78+5,INDEX('Základní list'!$B:$B,MATCH($F78,'Základní list'!$A:$A,0),1)+2))</f>
      </c>
      <c r="J78" s="108"/>
      <c r="K78" s="149"/>
      <c r="L78" s="60">
        <f>IF($K78="","",INDEX('2. závod'!$A:$CH,$K78+5,INDEX('Základní list'!$B:$B,MATCH($J78,'Základní list'!$A:$A,0),1)))</f>
      </c>
      <c r="M78" s="150">
        <f>IF($K78="","",INDEX('2. závod'!$A:$CH,$K78+5,INDEX('Základní list'!$B:$B,MATCH($J78,'Základní list'!$A:$A,0),1)+2))</f>
      </c>
      <c r="N78" s="122">
        <f t="shared" si="16"/>
      </c>
      <c r="O78" s="122">
        <f t="shared" si="17"/>
      </c>
      <c r="P78" s="61">
        <f t="shared" si="18"/>
      </c>
      <c r="Q78" s="71">
        <f t="shared" si="19"/>
      </c>
      <c r="R78" s="72">
        <f t="shared" si="13"/>
      </c>
      <c r="S78" s="73">
        <f t="shared" si="14"/>
      </c>
      <c r="T78" s="74">
        <f t="shared" si="15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49"/>
      <c r="H79" s="60">
        <f>IF($G79="","",INDEX('1. závod'!$A:$CH,$G79+5,INDEX('Základní list'!$B:$B,MATCH($F79,'Základní list'!$A:$A,0),1)))</f>
      </c>
      <c r="I79" s="150">
        <f>IF($G79="","",INDEX('1. závod'!$A:$CH,$G79+5,INDEX('Základní list'!$B:$B,MATCH($F79,'Základní list'!$A:$A,0),1)+2))</f>
      </c>
      <c r="J79" s="108"/>
      <c r="K79" s="149"/>
      <c r="L79" s="60">
        <f>IF($K79="","",INDEX('2. závod'!$A:$CH,$K79+5,INDEX('Základní list'!$B:$B,MATCH($J79,'Základní list'!$A:$A,0),1)))</f>
      </c>
      <c r="M79" s="150">
        <f>IF($K79="","",INDEX('2. závod'!$A:$CH,$K79+5,INDEX('Základní list'!$B:$B,MATCH($J79,'Základní list'!$A:$A,0),1)+2))</f>
      </c>
      <c r="N79" s="122">
        <f t="shared" si="16"/>
      </c>
      <c r="O79" s="122">
        <f t="shared" si="17"/>
      </c>
      <c r="P79" s="61">
        <f t="shared" si="18"/>
      </c>
      <c r="Q79" s="71">
        <f t="shared" si="19"/>
      </c>
      <c r="R79" s="72">
        <f t="shared" si="13"/>
      </c>
      <c r="S79" s="73">
        <f t="shared" si="14"/>
      </c>
      <c r="T79" s="74">
        <f t="shared" si="15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49"/>
      <c r="H80" s="60">
        <f>IF($G80="","",INDEX('1. závod'!$A:$CH,$G80+5,INDEX('Základní list'!$B:$B,MATCH($F80,'Základní list'!$A:$A,0),1)))</f>
      </c>
      <c r="I80" s="150">
        <f>IF($G80="","",INDEX('1. závod'!$A:$CH,$G80+5,INDEX('Základní list'!$B:$B,MATCH($F80,'Základní list'!$A:$A,0),1)+2))</f>
      </c>
      <c r="J80" s="108"/>
      <c r="K80" s="149"/>
      <c r="L80" s="60">
        <f>IF($K80="","",INDEX('2. závod'!$A:$CH,$K80+5,INDEX('Základní list'!$B:$B,MATCH($J80,'Základní list'!$A:$A,0),1)))</f>
      </c>
      <c r="M80" s="150">
        <f>IF($K80="","",INDEX('2. závod'!$A:$CH,$K80+5,INDEX('Základní list'!$B:$B,MATCH($J80,'Základní list'!$A:$A,0),1)+2))</f>
      </c>
      <c r="N80" s="122">
        <f t="shared" si="16"/>
      </c>
      <c r="O80" s="122">
        <f t="shared" si="17"/>
      </c>
      <c r="P80" s="61">
        <f t="shared" si="18"/>
      </c>
      <c r="Q80" s="71">
        <f t="shared" si="19"/>
      </c>
      <c r="R80" s="72">
        <f t="shared" si="13"/>
      </c>
      <c r="S80" s="73">
        <f t="shared" si="14"/>
      </c>
      <c r="T80" s="74">
        <f t="shared" si="15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49"/>
      <c r="H81" s="60">
        <f>IF($G81="","",INDEX('1. závod'!$A:$CH,$G81+5,INDEX('Základní list'!$B:$B,MATCH($F81,'Základní list'!$A:$A,0),1)))</f>
      </c>
      <c r="I81" s="150">
        <f>IF($G81="","",INDEX('1. závod'!$A:$CH,$G81+5,INDEX('Základní list'!$B:$B,MATCH($F81,'Základní list'!$A:$A,0),1)+2))</f>
      </c>
      <c r="J81" s="108"/>
      <c r="K81" s="149"/>
      <c r="L81" s="60">
        <f>IF($K81="","",INDEX('2. závod'!$A:$CH,$K81+5,INDEX('Základní list'!$B:$B,MATCH($J81,'Základní list'!$A:$A,0),1)))</f>
      </c>
      <c r="M81" s="150">
        <f>IF($K81="","",INDEX('2. závod'!$A:$CH,$K81+5,INDEX('Základní list'!$B:$B,MATCH($J81,'Základní list'!$A:$A,0),1)+2))</f>
      </c>
      <c r="N81" s="122">
        <f t="shared" si="16"/>
      </c>
      <c r="O81" s="122">
        <f t="shared" si="17"/>
      </c>
      <c r="P81" s="61">
        <f t="shared" si="18"/>
      </c>
      <c r="Q81" s="71">
        <f t="shared" si="19"/>
      </c>
      <c r="R81" s="72">
        <f t="shared" si="13"/>
      </c>
      <c r="S81" s="73">
        <f t="shared" si="14"/>
      </c>
      <c r="T81" s="74">
        <f t="shared" si="15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49"/>
      <c r="H82" s="60">
        <f>IF($G82="","",INDEX('1. závod'!$A:$CH,$G82+5,INDEX('Základní list'!$B:$B,MATCH($F82,'Základní list'!$A:$A,0),1)))</f>
      </c>
      <c r="I82" s="150">
        <f>IF($G82="","",INDEX('1. závod'!$A:$CH,$G82+5,INDEX('Základní list'!$B:$B,MATCH($F82,'Základní list'!$A:$A,0),1)+2))</f>
      </c>
      <c r="J82" s="108"/>
      <c r="K82" s="149"/>
      <c r="L82" s="60">
        <f>IF($K82="","",INDEX('2. závod'!$A:$CH,$K82+5,INDEX('Základní list'!$B:$B,MATCH($J82,'Základní list'!$A:$A,0),1)))</f>
      </c>
      <c r="M82" s="150">
        <f>IF($K82="","",INDEX('2. závod'!$A:$CH,$K82+5,INDEX('Základní list'!$B:$B,MATCH($J82,'Základní list'!$A:$A,0),1)+2))</f>
      </c>
      <c r="N82" s="122">
        <f t="shared" si="16"/>
      </c>
      <c r="O82" s="122">
        <f t="shared" si="17"/>
      </c>
      <c r="P82" s="61">
        <f t="shared" si="18"/>
      </c>
      <c r="Q82" s="71">
        <f t="shared" si="19"/>
      </c>
      <c r="R82" s="72">
        <f t="shared" si="13"/>
      </c>
      <c r="S82" s="73">
        <f t="shared" si="14"/>
      </c>
      <c r="T82" s="74">
        <f t="shared" si="15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49"/>
      <c r="H83" s="60">
        <f>IF($G83="","",INDEX('1. závod'!$A:$CH,$G83+5,INDEX('Základní list'!$B:$B,MATCH($F83,'Základní list'!$A:$A,0),1)))</f>
      </c>
      <c r="I83" s="150">
        <f>IF($G83="","",INDEX('1. závod'!$A:$CH,$G83+5,INDEX('Základní list'!$B:$B,MATCH($F83,'Základní list'!$A:$A,0),1)+2))</f>
      </c>
      <c r="J83" s="108"/>
      <c r="K83" s="149"/>
      <c r="L83" s="60">
        <f>IF($K83="","",INDEX('2. závod'!$A:$CH,$K83+5,INDEX('Základní list'!$B:$B,MATCH($J83,'Základní list'!$A:$A,0),1)))</f>
      </c>
      <c r="M83" s="150">
        <f>IF($K83="","",INDEX('2. závod'!$A:$CH,$K83+5,INDEX('Základní list'!$B:$B,MATCH($J83,'Základní list'!$A:$A,0),1)+2))</f>
      </c>
      <c r="N83" s="122">
        <f t="shared" si="16"/>
      </c>
      <c r="O83" s="122">
        <f t="shared" si="17"/>
      </c>
      <c r="P83" s="61">
        <f t="shared" si="18"/>
      </c>
      <c r="Q83" s="71">
        <f t="shared" si="19"/>
      </c>
      <c r="R83" s="72">
        <f t="shared" si="13"/>
      </c>
      <c r="S83" s="73">
        <f t="shared" si="14"/>
      </c>
      <c r="T83" s="74">
        <f t="shared" si="15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49"/>
      <c r="H84" s="60">
        <f>IF($G84="","",INDEX('1. závod'!$A:$CH,$G84+5,INDEX('Základní list'!$B:$B,MATCH($F84,'Základní list'!$A:$A,0),1)))</f>
      </c>
      <c r="I84" s="150">
        <f>IF($G84="","",INDEX('1. závod'!$A:$CH,$G84+5,INDEX('Základní list'!$B:$B,MATCH($F84,'Základní list'!$A:$A,0),1)+2))</f>
      </c>
      <c r="J84" s="108"/>
      <c r="K84" s="149"/>
      <c r="L84" s="60">
        <f>IF($K84="","",INDEX('2. závod'!$A:$CH,$K84+5,INDEX('Základní list'!$B:$B,MATCH($J84,'Základní list'!$A:$A,0),1)))</f>
      </c>
      <c r="M84" s="150">
        <f>IF($K84="","",INDEX('2. závod'!$A:$CH,$K84+5,INDEX('Základní list'!$B:$B,MATCH($J84,'Základní list'!$A:$A,0),1)+2))</f>
      </c>
      <c r="N84" s="122">
        <f t="shared" si="16"/>
      </c>
      <c r="O84" s="122">
        <f t="shared" si="17"/>
      </c>
      <c r="P84" s="61">
        <f t="shared" si="18"/>
      </c>
      <c r="Q84" s="71">
        <f t="shared" si="19"/>
      </c>
      <c r="R84" s="72">
        <f t="shared" si="13"/>
      </c>
      <c r="S84" s="73">
        <f t="shared" si="14"/>
      </c>
      <c r="T84" s="74">
        <f t="shared" si="15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49"/>
      <c r="H85" s="60">
        <f>IF($G85="","",INDEX('1. závod'!$A:$CH,$G85+5,INDEX('Základní list'!$B:$B,MATCH($F85,'Základní list'!$A:$A,0),1)))</f>
      </c>
      <c r="I85" s="150">
        <f>IF($G85="","",INDEX('1. závod'!$A:$CH,$G85+5,INDEX('Základní list'!$B:$B,MATCH($F85,'Základní list'!$A:$A,0),1)+2))</f>
      </c>
      <c r="J85" s="108"/>
      <c r="K85" s="149"/>
      <c r="L85" s="60">
        <f>IF($K85="","",INDEX('2. závod'!$A:$CH,$K85+5,INDEX('Základní list'!$B:$B,MATCH($J85,'Základní list'!$A:$A,0),1)))</f>
      </c>
      <c r="M85" s="150">
        <f>IF($K85="","",INDEX('2. závod'!$A:$CH,$K85+5,INDEX('Základní list'!$B:$B,MATCH($J85,'Základní list'!$A:$A,0),1)+2))</f>
      </c>
      <c r="N85" s="122">
        <f t="shared" si="16"/>
      </c>
      <c r="O85" s="122">
        <f t="shared" si="17"/>
      </c>
      <c r="P85" s="61">
        <f t="shared" si="18"/>
      </c>
      <c r="Q85" s="71">
        <f t="shared" si="19"/>
      </c>
      <c r="R85" s="72">
        <f t="shared" si="13"/>
      </c>
      <c r="S85" s="73">
        <f t="shared" si="14"/>
      </c>
      <c r="T85" s="74">
        <f t="shared" si="15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49"/>
      <c r="H86" s="60">
        <f>IF($G86="","",INDEX('1. závod'!$A:$CH,$G86+5,INDEX('Základní list'!$B:$B,MATCH($F86,'Základní list'!$A:$A,0),1)))</f>
      </c>
      <c r="I86" s="150">
        <f>IF($G86="","",INDEX('1. závod'!$A:$CH,$G86+5,INDEX('Základní list'!$B:$B,MATCH($F86,'Základní list'!$A:$A,0),1)+2))</f>
      </c>
      <c r="J86" s="108"/>
      <c r="K86" s="149"/>
      <c r="L86" s="60">
        <f>IF($K86="","",INDEX('2. závod'!$A:$CH,$K86+5,INDEX('Základní list'!$B:$B,MATCH($J86,'Základní list'!$A:$A,0),1)))</f>
      </c>
      <c r="M86" s="150">
        <f>IF($K86="","",INDEX('2. závod'!$A:$CH,$K86+5,INDEX('Základní list'!$B:$B,MATCH($J86,'Základní list'!$A:$A,0),1)+2))</f>
      </c>
      <c r="N86" s="122">
        <f t="shared" si="16"/>
      </c>
      <c r="O86" s="122">
        <f t="shared" si="17"/>
      </c>
      <c r="P86" s="61">
        <f t="shared" si="18"/>
      </c>
      <c r="Q86" s="71">
        <f t="shared" si="19"/>
      </c>
      <c r="R86" s="72">
        <f aca="true" t="shared" si="20" ref="R86:R117">IF(ISBLANK($C86),"",SUM(H86,L86))</f>
      </c>
      <c r="S86" s="73">
        <f t="shared" si="14"/>
      </c>
      <c r="T86" s="74">
        <f t="shared" si="15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49"/>
      <c r="H87" s="60">
        <f>IF($G87="","",INDEX('1. závod'!$A:$CH,$G87+5,INDEX('Základní list'!$B:$B,MATCH($F87,'Základní list'!$A:$A,0),1)))</f>
      </c>
      <c r="I87" s="150">
        <f>IF($G87="","",INDEX('1. závod'!$A:$CH,$G87+5,INDEX('Základní list'!$B:$B,MATCH($F87,'Základní list'!$A:$A,0),1)+2))</f>
      </c>
      <c r="J87" s="108"/>
      <c r="K87" s="149"/>
      <c r="L87" s="60">
        <f>IF($K87="","",INDEX('2. závod'!$A:$CH,$K87+5,INDEX('Základní list'!$B:$B,MATCH($J87,'Základní list'!$A:$A,0),1)))</f>
      </c>
      <c r="M87" s="150">
        <f>IF($K87="","",INDEX('2. závod'!$A:$CH,$K87+5,INDEX('Základní list'!$B:$B,MATCH($J87,'Základní list'!$A:$A,0),1)+2))</f>
      </c>
      <c r="N87" s="122">
        <f t="shared" si="16"/>
      </c>
      <c r="O87" s="122">
        <f t="shared" si="17"/>
      </c>
      <c r="P87" s="61">
        <f t="shared" si="18"/>
      </c>
      <c r="Q87" s="71">
        <f t="shared" si="19"/>
      </c>
      <c r="R87" s="72">
        <f t="shared" si="20"/>
      </c>
      <c r="S87" s="73">
        <f aca="true" t="shared" si="21" ref="S87:S123">IF(ISBLANK($C87),"",SUM(I87,M87))</f>
      </c>
      <c r="T87" s="74">
        <f aca="true" t="shared" si="22" ref="T87:T105">IF(ISBLANK($C87),"",IF(ISTEXT(T86),1,T86+1))</f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49"/>
      <c r="H88" s="60">
        <f>IF($G88="","",INDEX('1. závod'!$A:$CH,$G88+5,INDEX('Základní list'!$B:$B,MATCH($F88,'Základní list'!$A:$A,0),1)))</f>
      </c>
      <c r="I88" s="150">
        <f>IF($G88="","",INDEX('1. závod'!$A:$CH,$G88+5,INDEX('Základní list'!$B:$B,MATCH($F88,'Základní list'!$A:$A,0),1)+2))</f>
      </c>
      <c r="J88" s="108"/>
      <c r="K88" s="149"/>
      <c r="L88" s="60">
        <f>IF($K88="","",INDEX('2. závod'!$A:$CH,$K88+5,INDEX('Základní list'!$B:$B,MATCH($J88,'Základní list'!$A:$A,0),1)))</f>
      </c>
      <c r="M88" s="150">
        <f>IF($K88="","",INDEX('2. závod'!$A:$CH,$K88+5,INDEX('Základní list'!$B:$B,MATCH($J88,'Základní list'!$A:$A,0),1)+2))</f>
      </c>
      <c r="N88" s="122">
        <f t="shared" si="16"/>
      </c>
      <c r="O88" s="122">
        <f t="shared" si="17"/>
      </c>
      <c r="P88" s="61">
        <f t="shared" si="18"/>
      </c>
      <c r="Q88" s="71">
        <f t="shared" si="19"/>
      </c>
      <c r="R88" s="72">
        <f t="shared" si="20"/>
      </c>
      <c r="S88" s="73">
        <f t="shared" si="21"/>
      </c>
      <c r="T88" s="74">
        <f t="shared" si="22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49"/>
      <c r="H89" s="60">
        <f>IF($G89="","",INDEX('1. závod'!$A:$CH,$G89+5,INDEX('Základní list'!$B:$B,MATCH($F89,'Základní list'!$A:$A,0),1)))</f>
      </c>
      <c r="I89" s="150">
        <f>IF($G89="","",INDEX('1. závod'!$A:$CH,$G89+5,INDEX('Základní list'!$B:$B,MATCH($F89,'Základní list'!$A:$A,0),1)+2))</f>
      </c>
      <c r="J89" s="108"/>
      <c r="K89" s="149"/>
      <c r="L89" s="60">
        <f>IF($K89="","",INDEX('2. závod'!$A:$CH,$K89+5,INDEX('Základní list'!$B:$B,MATCH($J89,'Základní list'!$A:$A,0),1)))</f>
      </c>
      <c r="M89" s="150">
        <f>IF($K89="","",INDEX('2. závod'!$A:$CH,$K89+5,INDEX('Základní list'!$B:$B,MATCH($J89,'Základní list'!$A:$A,0),1)+2))</f>
      </c>
      <c r="N89" s="122">
        <f t="shared" si="16"/>
      </c>
      <c r="O89" s="122">
        <f t="shared" si="17"/>
      </c>
      <c r="P89" s="61">
        <f t="shared" si="18"/>
      </c>
      <c r="Q89" s="71">
        <f t="shared" si="19"/>
      </c>
      <c r="R89" s="72">
        <f t="shared" si="20"/>
      </c>
      <c r="S89" s="73">
        <f t="shared" si="21"/>
      </c>
      <c r="T89" s="74">
        <f t="shared" si="22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49"/>
      <c r="H90" s="60">
        <f>IF($G90="","",INDEX('1. závod'!$A:$CH,$G90+5,INDEX('Základní list'!$B:$B,MATCH($F90,'Základní list'!$A:$A,0),1)))</f>
      </c>
      <c r="I90" s="150">
        <f>IF($G90="","",INDEX('1. závod'!$A:$CH,$G90+5,INDEX('Základní list'!$B:$B,MATCH($F90,'Základní list'!$A:$A,0),1)+2))</f>
      </c>
      <c r="J90" s="108"/>
      <c r="K90" s="149"/>
      <c r="L90" s="60">
        <f>IF($K90="","",INDEX('2. závod'!$A:$CH,$K90+5,INDEX('Základní list'!$B:$B,MATCH($J90,'Základní list'!$A:$A,0),1)))</f>
      </c>
      <c r="M90" s="150">
        <f>IF($K90="","",INDEX('2. závod'!$A:$CH,$K90+5,INDEX('Základní list'!$B:$B,MATCH($J90,'Základní list'!$A:$A,0),1)+2))</f>
      </c>
      <c r="N90" s="122">
        <f t="shared" si="16"/>
      </c>
      <c r="O90" s="122">
        <f t="shared" si="17"/>
      </c>
      <c r="P90" s="61">
        <f t="shared" si="18"/>
      </c>
      <c r="Q90" s="71">
        <f t="shared" si="19"/>
      </c>
      <c r="R90" s="72">
        <f t="shared" si="20"/>
      </c>
      <c r="S90" s="73">
        <f t="shared" si="21"/>
      </c>
      <c r="T90" s="74">
        <f t="shared" si="22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49"/>
      <c r="H91" s="60">
        <f>IF($G91="","",INDEX('1. závod'!$A:$CH,$G91+5,INDEX('Základní list'!$B:$B,MATCH($F91,'Základní list'!$A:$A,0),1)))</f>
      </c>
      <c r="I91" s="150">
        <f>IF($G91="","",INDEX('1. závod'!$A:$CH,$G91+5,INDEX('Základní list'!$B:$B,MATCH($F91,'Základní list'!$A:$A,0),1)+2))</f>
      </c>
      <c r="J91" s="108"/>
      <c r="K91" s="149"/>
      <c r="L91" s="60">
        <f>IF($K91="","",INDEX('2. závod'!$A:$CH,$K91+5,INDEX('Základní list'!$B:$B,MATCH($J91,'Základní list'!$A:$A,0),1)))</f>
      </c>
      <c r="M91" s="150">
        <f>IF($K91="","",INDEX('2. závod'!$A:$CH,$K91+5,INDEX('Základní list'!$B:$B,MATCH($J91,'Základní list'!$A:$A,0),1)+2))</f>
      </c>
      <c r="N91" s="122">
        <f t="shared" si="16"/>
      </c>
      <c r="O91" s="122">
        <f t="shared" si="17"/>
      </c>
      <c r="P91" s="61">
        <f t="shared" si="18"/>
      </c>
      <c r="Q91" s="71">
        <f t="shared" si="19"/>
      </c>
      <c r="R91" s="72">
        <f t="shared" si="20"/>
      </c>
      <c r="S91" s="73">
        <f t="shared" si="21"/>
      </c>
      <c r="T91" s="74">
        <f t="shared" si="22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49"/>
      <c r="H92" s="60">
        <f>IF($G92="","",INDEX('1. závod'!$A:$CH,$G92+5,INDEX('Základní list'!$B:$B,MATCH($F92,'Základní list'!$A:$A,0),1)))</f>
      </c>
      <c r="I92" s="150">
        <f>IF($G92="","",INDEX('1. závod'!$A:$CH,$G92+5,INDEX('Základní list'!$B:$B,MATCH($F92,'Základní list'!$A:$A,0),1)+2))</f>
      </c>
      <c r="J92" s="108"/>
      <c r="K92" s="149"/>
      <c r="L92" s="60">
        <f>IF($K92="","",INDEX('2. závod'!$A:$CH,$K92+5,INDEX('Základní list'!$B:$B,MATCH($J92,'Základní list'!$A:$A,0),1)))</f>
      </c>
      <c r="M92" s="150">
        <f>IF($K92="","",INDEX('2. závod'!$A:$CH,$K92+5,INDEX('Základní list'!$B:$B,MATCH($J92,'Základní list'!$A:$A,0),1)+2))</f>
      </c>
      <c r="N92" s="122">
        <f t="shared" si="16"/>
      </c>
      <c r="O92" s="122">
        <f t="shared" si="17"/>
      </c>
      <c r="P92" s="61">
        <f t="shared" si="18"/>
      </c>
      <c r="Q92" s="71">
        <f t="shared" si="19"/>
      </c>
      <c r="R92" s="72">
        <f t="shared" si="20"/>
      </c>
      <c r="S92" s="73">
        <f t="shared" si="21"/>
      </c>
      <c r="T92" s="74">
        <f t="shared" si="22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49"/>
      <c r="H93" s="60">
        <f>IF($G93="","",INDEX('1. závod'!$A:$CH,$G93+5,INDEX('Základní list'!$B:$B,MATCH($F93,'Základní list'!$A:$A,0),1)))</f>
      </c>
      <c r="I93" s="150">
        <f>IF($G93="","",INDEX('1. závod'!$A:$CH,$G93+5,INDEX('Základní list'!$B:$B,MATCH($F93,'Základní list'!$A:$A,0),1)+2))</f>
      </c>
      <c r="J93" s="108"/>
      <c r="K93" s="149"/>
      <c r="L93" s="60">
        <f>IF($K93="","",INDEX('2. závod'!$A:$CH,$K93+5,INDEX('Základní list'!$B:$B,MATCH($J93,'Základní list'!$A:$A,0),1)))</f>
      </c>
      <c r="M93" s="150">
        <f>IF($K93="","",INDEX('2. závod'!$A:$CH,$K93+5,INDEX('Základní list'!$B:$B,MATCH($J93,'Základní list'!$A:$A,0),1)+2))</f>
      </c>
      <c r="N93" s="122">
        <f t="shared" si="16"/>
      </c>
      <c r="O93" s="122">
        <f t="shared" si="17"/>
      </c>
      <c r="P93" s="61">
        <f t="shared" si="18"/>
      </c>
      <c r="Q93" s="71">
        <f t="shared" si="19"/>
      </c>
      <c r="R93" s="72">
        <f t="shared" si="20"/>
      </c>
      <c r="S93" s="73">
        <f t="shared" si="21"/>
      </c>
      <c r="T93" s="74">
        <f t="shared" si="22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49"/>
      <c r="H94" s="60">
        <f>IF($G94="","",INDEX('1. závod'!$A:$CH,$G94+5,INDEX('Základní list'!$B:$B,MATCH($F94,'Základní list'!$A:$A,0),1)))</f>
      </c>
      <c r="I94" s="150">
        <f>IF($G94="","",INDEX('1. závod'!$A:$CH,$G94+5,INDEX('Základní list'!$B:$B,MATCH($F94,'Základní list'!$A:$A,0),1)+2))</f>
      </c>
      <c r="J94" s="108"/>
      <c r="K94" s="149"/>
      <c r="L94" s="60">
        <f>IF($K94="","",INDEX('2. závod'!$A:$CH,$K94+5,INDEX('Základní list'!$B:$B,MATCH($J94,'Základní list'!$A:$A,0),1)))</f>
      </c>
      <c r="M94" s="150">
        <f>IF($K94="","",INDEX('2. závod'!$A:$CH,$K94+5,INDEX('Základní list'!$B:$B,MATCH($J94,'Základní list'!$A:$A,0),1)+2))</f>
      </c>
      <c r="N94" s="122">
        <f t="shared" si="16"/>
      </c>
      <c r="O94" s="122">
        <f t="shared" si="17"/>
      </c>
      <c r="P94" s="61">
        <f t="shared" si="18"/>
      </c>
      <c r="Q94" s="71">
        <f t="shared" si="19"/>
      </c>
      <c r="R94" s="72">
        <f t="shared" si="20"/>
      </c>
      <c r="S94" s="73">
        <f t="shared" si="21"/>
      </c>
      <c r="T94" s="74">
        <f t="shared" si="22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49"/>
      <c r="H95" s="60">
        <f>IF($G95="","",INDEX('1. závod'!$A:$CH,$G95+5,INDEX('Základní list'!$B:$B,MATCH($F95,'Základní list'!$A:$A,0),1)))</f>
      </c>
      <c r="I95" s="150">
        <f>IF($G95="","",INDEX('1. závod'!$A:$CH,$G95+5,INDEX('Základní list'!$B:$B,MATCH($F95,'Základní list'!$A:$A,0),1)+2))</f>
      </c>
      <c r="J95" s="108"/>
      <c r="K95" s="149"/>
      <c r="L95" s="60">
        <f>IF($K95="","",INDEX('2. závod'!$A:$CH,$K95+5,INDEX('Základní list'!$B:$B,MATCH($J95,'Základní list'!$A:$A,0),1)))</f>
      </c>
      <c r="M95" s="150">
        <f>IF($K95="","",INDEX('2. závod'!$A:$CH,$K95+5,INDEX('Základní list'!$B:$B,MATCH($J95,'Základní list'!$A:$A,0),1)+2))</f>
      </c>
      <c r="N95" s="122">
        <f t="shared" si="16"/>
      </c>
      <c r="O95" s="122">
        <f t="shared" si="17"/>
      </c>
      <c r="P95" s="61">
        <f t="shared" si="18"/>
      </c>
      <c r="Q95" s="71">
        <f t="shared" si="19"/>
      </c>
      <c r="R95" s="72">
        <f t="shared" si="20"/>
      </c>
      <c r="S95" s="73">
        <f t="shared" si="21"/>
      </c>
      <c r="T95" s="74">
        <f t="shared" si="22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49"/>
      <c r="H96" s="60">
        <f>IF($G96="","",INDEX('1. závod'!$A:$CH,$G96+5,INDEX('Základní list'!$B:$B,MATCH($F96,'Základní list'!$A:$A,0),1)))</f>
      </c>
      <c r="I96" s="150">
        <f>IF($G96="","",INDEX('1. závod'!$A:$CH,$G96+5,INDEX('Základní list'!$B:$B,MATCH($F96,'Základní list'!$A:$A,0),1)+2))</f>
      </c>
      <c r="J96" s="108"/>
      <c r="K96" s="149"/>
      <c r="L96" s="60">
        <f>IF($K96="","",INDEX('2. závod'!$A:$CH,$K96+5,INDEX('Základní list'!$B:$B,MATCH($J96,'Základní list'!$A:$A,0),1)))</f>
      </c>
      <c r="M96" s="150">
        <f>IF($K96="","",INDEX('2. závod'!$A:$CH,$K96+5,INDEX('Základní list'!$B:$B,MATCH($J96,'Základní list'!$A:$A,0),1)+2))</f>
      </c>
      <c r="N96" s="122">
        <f t="shared" si="16"/>
      </c>
      <c r="O96" s="122">
        <f t="shared" si="17"/>
      </c>
      <c r="P96" s="61">
        <f t="shared" si="18"/>
      </c>
      <c r="Q96" s="71">
        <f t="shared" si="19"/>
      </c>
      <c r="R96" s="72">
        <f t="shared" si="20"/>
      </c>
      <c r="S96" s="73">
        <f t="shared" si="21"/>
      </c>
      <c r="T96" s="74">
        <f t="shared" si="22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49"/>
      <c r="H97" s="60">
        <f>IF($G97="","",INDEX('1. závod'!$A:$CH,$G97+5,INDEX('Základní list'!$B:$B,MATCH($F97,'Základní list'!$A:$A,0),1)))</f>
      </c>
      <c r="I97" s="150">
        <f>IF($G97="","",INDEX('1. závod'!$A:$CH,$G97+5,INDEX('Základní list'!$B:$B,MATCH($F97,'Základní list'!$A:$A,0),1)+2))</f>
      </c>
      <c r="J97" s="108"/>
      <c r="K97" s="149"/>
      <c r="L97" s="60">
        <f>IF($K97="","",INDEX('2. závod'!$A:$CH,$K97+5,INDEX('Základní list'!$B:$B,MATCH($J97,'Základní list'!$A:$A,0),1)))</f>
      </c>
      <c r="M97" s="150">
        <f>IF($K97="","",INDEX('2. závod'!$A:$CH,$K97+5,INDEX('Základní list'!$B:$B,MATCH($J97,'Základní list'!$A:$A,0),1)+2))</f>
      </c>
      <c r="N97" s="122">
        <f t="shared" si="16"/>
      </c>
      <c r="O97" s="122">
        <f t="shared" si="17"/>
      </c>
      <c r="P97" s="61">
        <f t="shared" si="18"/>
      </c>
      <c r="Q97" s="71">
        <f t="shared" si="19"/>
      </c>
      <c r="R97" s="72">
        <f t="shared" si="20"/>
      </c>
      <c r="S97" s="73">
        <f t="shared" si="21"/>
      </c>
      <c r="T97" s="74">
        <f t="shared" si="22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49"/>
      <c r="H98" s="60">
        <f>IF($G98="","",INDEX('1. závod'!$A:$CH,$G98+5,INDEX('Základní list'!$B:$B,MATCH($F98,'Základní list'!$A:$A,0),1)))</f>
      </c>
      <c r="I98" s="150">
        <f>IF($G98="","",INDEX('1. závod'!$A:$CH,$G98+5,INDEX('Základní list'!$B:$B,MATCH($F98,'Základní list'!$A:$A,0),1)+2))</f>
      </c>
      <c r="J98" s="108"/>
      <c r="K98" s="149"/>
      <c r="L98" s="60">
        <f>IF($K98="","",INDEX('2. závod'!$A:$CH,$K98+5,INDEX('Základní list'!$B:$B,MATCH($J98,'Základní list'!$A:$A,0),1)))</f>
      </c>
      <c r="M98" s="150">
        <f>IF($K98="","",INDEX('2. závod'!$A:$CH,$K98+5,INDEX('Základní list'!$B:$B,MATCH($J98,'Základní list'!$A:$A,0),1)+2))</f>
      </c>
      <c r="N98" s="122">
        <f t="shared" si="16"/>
      </c>
      <c r="O98" s="122">
        <f t="shared" si="17"/>
      </c>
      <c r="P98" s="61">
        <f t="shared" si="18"/>
      </c>
      <c r="Q98" s="71">
        <f t="shared" si="19"/>
      </c>
      <c r="R98" s="72">
        <f t="shared" si="20"/>
      </c>
      <c r="S98" s="73">
        <f t="shared" si="21"/>
      </c>
      <c r="T98" s="74">
        <f t="shared" si="22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49"/>
      <c r="H99" s="60">
        <f>IF($G99="","",INDEX('1. závod'!$A:$CH,$G99+5,INDEX('Základní list'!$B:$B,MATCH($F99,'Základní list'!$A:$A,0),1)))</f>
      </c>
      <c r="I99" s="150">
        <f>IF($G99="","",INDEX('1. závod'!$A:$CH,$G99+5,INDEX('Základní list'!$B:$B,MATCH($F99,'Základní list'!$A:$A,0),1)+2))</f>
      </c>
      <c r="J99" s="108"/>
      <c r="K99" s="149"/>
      <c r="L99" s="60">
        <f>IF($K99="","",INDEX('2. závod'!$A:$CH,$K99+5,INDEX('Základní list'!$B:$B,MATCH($J99,'Základní list'!$A:$A,0),1)))</f>
      </c>
      <c r="M99" s="150">
        <f>IF($K99="","",INDEX('2. závod'!$A:$CH,$K99+5,INDEX('Základní list'!$B:$B,MATCH($J99,'Základní list'!$A:$A,0),1)+2))</f>
      </c>
      <c r="N99" s="122">
        <f t="shared" si="16"/>
      </c>
      <c r="O99" s="122">
        <f t="shared" si="17"/>
      </c>
      <c r="P99" s="61">
        <f t="shared" si="18"/>
      </c>
      <c r="Q99" s="71">
        <f t="shared" si="19"/>
      </c>
      <c r="R99" s="72">
        <f t="shared" si="20"/>
      </c>
      <c r="S99" s="73">
        <f t="shared" si="21"/>
      </c>
      <c r="T99" s="74">
        <f t="shared" si="22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49"/>
      <c r="H100" s="60">
        <f>IF($G100="","",INDEX('1. závod'!$A:$CH,$G100+5,INDEX('Základní list'!$B:$B,MATCH($F100,'Základní list'!$A:$A,0),1)))</f>
      </c>
      <c r="I100" s="150">
        <f>IF($G100="","",INDEX('1. závod'!$A:$CH,$G100+5,INDEX('Základní list'!$B:$B,MATCH($F100,'Základní list'!$A:$A,0),1)+2))</f>
      </c>
      <c r="J100" s="108"/>
      <c r="K100" s="149"/>
      <c r="L100" s="60">
        <f>IF($K100="","",INDEX('2. závod'!$A:$CH,$K100+5,INDEX('Základní list'!$B:$B,MATCH($J100,'Základní list'!$A:$A,0),1)))</f>
      </c>
      <c r="M100" s="150">
        <f>IF($K100="","",INDEX('2. závod'!$A:$CH,$K100+5,INDEX('Základní list'!$B:$B,MATCH($J100,'Základní list'!$A:$A,0),1)+2))</f>
      </c>
      <c r="N100" s="122">
        <f t="shared" si="16"/>
      </c>
      <c r="O100" s="122">
        <f t="shared" si="17"/>
      </c>
      <c r="P100" s="61">
        <f t="shared" si="18"/>
      </c>
      <c r="Q100" s="71">
        <f t="shared" si="19"/>
      </c>
      <c r="R100" s="72">
        <f t="shared" si="20"/>
      </c>
      <c r="S100" s="73">
        <f t="shared" si="21"/>
      </c>
      <c r="T100" s="74">
        <f t="shared" si="22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49"/>
      <c r="H101" s="60">
        <f>IF($G101="","",INDEX('1. závod'!$A:$CH,$G101+5,INDEX('Základní list'!$B:$B,MATCH($F101,'Základní list'!$A:$A,0),1)))</f>
      </c>
      <c r="I101" s="150">
        <f>IF($G101="","",INDEX('1. závod'!$A:$CH,$G101+5,INDEX('Základní list'!$B:$B,MATCH($F101,'Základní list'!$A:$A,0),1)+2))</f>
      </c>
      <c r="J101" s="108"/>
      <c r="K101" s="149"/>
      <c r="L101" s="60">
        <f>IF($K101="","",INDEX('2. závod'!$A:$CH,$K101+5,INDEX('Základní list'!$B:$B,MATCH($J101,'Základní list'!$A:$A,0),1)))</f>
      </c>
      <c r="M101" s="150">
        <f>IF($K101="","",INDEX('2. závod'!$A:$CH,$K101+5,INDEX('Základní list'!$B:$B,MATCH($J101,'Základní list'!$A:$A,0),1)+2))</f>
      </c>
      <c r="N101" s="122">
        <f t="shared" si="16"/>
      </c>
      <c r="O101" s="122">
        <f t="shared" si="17"/>
      </c>
      <c r="P101" s="61">
        <f t="shared" si="18"/>
      </c>
      <c r="Q101" s="71">
        <f t="shared" si="19"/>
      </c>
      <c r="R101" s="72">
        <f t="shared" si="20"/>
      </c>
      <c r="S101" s="73">
        <f t="shared" si="21"/>
      </c>
      <c r="T101" s="74">
        <f t="shared" si="22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49"/>
      <c r="H102" s="60">
        <f>IF($G102="","",INDEX('1. závod'!$A:$CH,$G102+5,INDEX('Základní list'!$B:$B,MATCH($F102,'Základní list'!$A:$A,0),1)))</f>
      </c>
      <c r="I102" s="150">
        <f>IF($G102="","",INDEX('1. závod'!$A:$CH,$G102+5,INDEX('Základní list'!$B:$B,MATCH($F102,'Základní list'!$A:$A,0),1)+2))</f>
      </c>
      <c r="J102" s="108"/>
      <c r="K102" s="149"/>
      <c r="L102" s="60">
        <f>IF($K102="","",INDEX('2. závod'!$A:$CH,$K102+5,INDEX('Základní list'!$B:$B,MATCH($J102,'Základní list'!$A:$A,0),1)))</f>
      </c>
      <c r="M102" s="150">
        <f>IF($K102="","",INDEX('2. závod'!$A:$CH,$K102+5,INDEX('Základní list'!$B:$B,MATCH($J102,'Základní list'!$A:$A,0),1)+2))</f>
      </c>
      <c r="N102" s="122">
        <f t="shared" si="16"/>
      </c>
      <c r="O102" s="122">
        <f t="shared" si="17"/>
      </c>
      <c r="P102" s="61">
        <f t="shared" si="18"/>
      </c>
      <c r="Q102" s="71">
        <f t="shared" si="19"/>
      </c>
      <c r="R102" s="72">
        <f t="shared" si="20"/>
      </c>
      <c r="S102" s="73">
        <f t="shared" si="21"/>
      </c>
      <c r="T102" s="74">
        <f t="shared" si="22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49"/>
      <c r="H103" s="60">
        <f>IF($G103="","",INDEX('1. závod'!$A:$CH,$G103+5,INDEX('Základní list'!$B:$B,MATCH($F103,'Základní list'!$A:$A,0),1)))</f>
      </c>
      <c r="I103" s="150">
        <f>IF($G103="","",INDEX('1. závod'!$A:$CH,$G103+5,INDEX('Základní list'!$B:$B,MATCH($F103,'Základní list'!$A:$A,0),1)+2))</f>
      </c>
      <c r="J103" s="108"/>
      <c r="K103" s="149"/>
      <c r="L103" s="60">
        <f>IF($K103="","",INDEX('2. závod'!$A:$CH,$K103+5,INDEX('Základní list'!$B:$B,MATCH($J103,'Základní list'!$A:$A,0),1)))</f>
      </c>
      <c r="M103" s="150">
        <f>IF($K103="","",INDEX('2. závod'!$A:$CH,$K103+5,INDEX('Základní list'!$B:$B,MATCH($J103,'Základní list'!$A:$A,0),1)+2))</f>
      </c>
      <c r="N103" s="122">
        <f t="shared" si="16"/>
      </c>
      <c r="O103" s="122">
        <f t="shared" si="17"/>
      </c>
      <c r="P103" s="61">
        <f t="shared" si="18"/>
      </c>
      <c r="Q103" s="71">
        <f t="shared" si="19"/>
      </c>
      <c r="R103" s="72">
        <f t="shared" si="20"/>
      </c>
      <c r="S103" s="73">
        <f t="shared" si="21"/>
      </c>
      <c r="T103" s="74">
        <f t="shared" si="22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49"/>
      <c r="H104" s="60">
        <f>IF($G104="","",INDEX('1. závod'!$A:$CH,$G104+5,INDEX('Základní list'!$B:$B,MATCH($F104,'Základní list'!$A:$A,0),1)))</f>
      </c>
      <c r="I104" s="150">
        <f>IF($G104="","",INDEX('1. závod'!$A:$CH,$G104+5,INDEX('Základní list'!$B:$B,MATCH($F104,'Základní list'!$A:$A,0),1)+2))</f>
      </c>
      <c r="J104" s="108"/>
      <c r="K104" s="149"/>
      <c r="L104" s="60">
        <f>IF($K104="","",INDEX('2. závod'!$A:$CH,$K104+5,INDEX('Základní list'!$B:$B,MATCH($J104,'Základní list'!$A:$A,0),1)))</f>
      </c>
      <c r="M104" s="150">
        <f>IF($K104="","",INDEX('2. závod'!$A:$CH,$K104+5,INDEX('Základní list'!$B:$B,MATCH($J104,'Základní list'!$A:$A,0),1)+2))</f>
      </c>
      <c r="N104" s="122">
        <f t="shared" si="16"/>
      </c>
      <c r="O104" s="122">
        <f t="shared" si="17"/>
      </c>
      <c r="P104" s="61">
        <f t="shared" si="18"/>
      </c>
      <c r="Q104" s="71">
        <f t="shared" si="19"/>
      </c>
      <c r="R104" s="72">
        <f t="shared" si="20"/>
      </c>
      <c r="S104" s="73">
        <f t="shared" si="21"/>
      </c>
      <c r="T104" s="74">
        <f t="shared" si="22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49"/>
      <c r="H105" s="60">
        <f>IF($G105="","",INDEX('1. závod'!$A:$CH,$G105+5,INDEX('Základní list'!$B:$B,MATCH($F105,'Základní list'!$A:$A,0),1)))</f>
      </c>
      <c r="I105" s="150">
        <f>IF($G105="","",INDEX('1. závod'!$A:$CH,$G105+5,INDEX('Základní list'!$B:$B,MATCH($F105,'Základní list'!$A:$A,0),1)+2))</f>
      </c>
      <c r="J105" s="108"/>
      <c r="K105" s="149"/>
      <c r="L105" s="60">
        <f>IF($K105="","",INDEX('2. závod'!$A:$CH,$K105+5,INDEX('Základní list'!$B:$B,MATCH($J105,'Základní list'!$A:$A,0),1)))</f>
      </c>
      <c r="M105" s="150">
        <f>IF($K105="","",INDEX('2. závod'!$A:$CH,$K105+5,INDEX('Základní list'!$B:$B,MATCH($J105,'Základní list'!$A:$A,0),1)+2))</f>
      </c>
      <c r="N105" s="122">
        <f aca="true" t="shared" si="23" ref="N105:N123">CONCATENATE(F105,G105)</f>
      </c>
      <c r="O105" s="122">
        <f aca="true" t="shared" si="24" ref="O105:O123">CONCATENATE(J105,K105)</f>
      </c>
      <c r="P105" s="61">
        <f aca="true" t="shared" si="25" ref="P105:P123">IF(ISBLANK(E105),"",E105)</f>
      </c>
      <c r="Q105" s="71">
        <f aca="true" t="shared" si="26" ref="Q105:Q123">IF(ISBLANK($C105),"",COUNT(I105,M105))</f>
      </c>
      <c r="R105" s="72">
        <f t="shared" si="20"/>
      </c>
      <c r="S105" s="73">
        <f t="shared" si="21"/>
      </c>
      <c r="T105" s="74">
        <f t="shared" si="22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 t="shared" si="23"/>
      </c>
      <c r="O106" s="122">
        <f t="shared" si="24"/>
      </c>
      <c r="P106" s="61">
        <f t="shared" si="25"/>
      </c>
      <c r="Q106" s="71">
        <f t="shared" si="26"/>
      </c>
      <c r="R106" s="72">
        <f t="shared" si="20"/>
      </c>
      <c r="S106" s="73">
        <f t="shared" si="21"/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 t="shared" si="23"/>
      </c>
      <c r="O107" s="122">
        <f t="shared" si="24"/>
      </c>
      <c r="P107" s="61">
        <f t="shared" si="25"/>
      </c>
      <c r="Q107" s="71">
        <f t="shared" si="26"/>
      </c>
      <c r="R107" s="72">
        <f t="shared" si="20"/>
      </c>
      <c r="S107" s="73">
        <f t="shared" si="21"/>
      </c>
      <c r="T107" s="74">
        <f aca="true" t="shared" si="27" ref="T107:T113">IF(ISBLANK($C107),"",IF(ISTEXT(T106),1,T106+1))</f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 t="shared" si="23"/>
      </c>
      <c r="O108" s="122">
        <f t="shared" si="24"/>
      </c>
      <c r="P108" s="61">
        <f t="shared" si="25"/>
      </c>
      <c r="Q108" s="71">
        <f t="shared" si="26"/>
      </c>
      <c r="R108" s="72">
        <f t="shared" si="20"/>
      </c>
      <c r="S108" s="73">
        <f t="shared" si="21"/>
      </c>
      <c r="T108" s="74">
        <f t="shared" si="27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 t="shared" si="23"/>
      </c>
      <c r="O109" s="122">
        <f t="shared" si="24"/>
      </c>
      <c r="P109" s="61">
        <f t="shared" si="25"/>
      </c>
      <c r="Q109" s="71">
        <f t="shared" si="26"/>
      </c>
      <c r="R109" s="72">
        <f t="shared" si="20"/>
      </c>
      <c r="S109" s="73">
        <f t="shared" si="21"/>
      </c>
      <c r="T109" s="74">
        <f t="shared" si="27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 t="shared" si="23"/>
      </c>
      <c r="O110" s="122">
        <f t="shared" si="24"/>
      </c>
      <c r="P110" s="61">
        <f t="shared" si="25"/>
      </c>
      <c r="Q110" s="71">
        <f t="shared" si="26"/>
      </c>
      <c r="R110" s="72">
        <f t="shared" si="20"/>
      </c>
      <c r="S110" s="73">
        <f t="shared" si="21"/>
      </c>
      <c r="T110" s="74">
        <f t="shared" si="27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 t="shared" si="23"/>
      </c>
      <c r="O111" s="122">
        <f t="shared" si="24"/>
      </c>
      <c r="P111" s="61">
        <f t="shared" si="25"/>
      </c>
      <c r="Q111" s="71">
        <f t="shared" si="26"/>
      </c>
      <c r="R111" s="72">
        <f t="shared" si="20"/>
      </c>
      <c r="S111" s="73">
        <f t="shared" si="21"/>
      </c>
      <c r="T111" s="74">
        <f t="shared" si="27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 t="shared" si="23"/>
      </c>
      <c r="O112" s="122">
        <f t="shared" si="24"/>
      </c>
      <c r="P112" s="61">
        <f t="shared" si="25"/>
      </c>
      <c r="Q112" s="71">
        <f t="shared" si="26"/>
      </c>
      <c r="R112" s="72">
        <f t="shared" si="20"/>
      </c>
      <c r="S112" s="73">
        <f t="shared" si="21"/>
      </c>
      <c r="T112" s="74">
        <f t="shared" si="27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t="shared" si="23"/>
      </c>
      <c r="O113" s="122">
        <f t="shared" si="24"/>
      </c>
      <c r="P113" s="61">
        <f t="shared" si="25"/>
      </c>
      <c r="Q113" s="71">
        <f t="shared" si="26"/>
      </c>
      <c r="R113" s="72">
        <f t="shared" si="20"/>
      </c>
      <c r="S113" s="73">
        <f t="shared" si="21"/>
      </c>
      <c r="T113" s="74">
        <f t="shared" si="27"/>
      </c>
    </row>
    <row r="114" spans="1:20" s="38" customFormat="1" ht="25.5" customHeight="1">
      <c r="A114" s="83">
        <v>111</v>
      </c>
      <c r="B114" s="114"/>
      <c r="C114" s="124"/>
      <c r="D114" s="115"/>
      <c r="E114" s="87"/>
      <c r="F114" s="108"/>
      <c r="G114" s="149"/>
      <c r="H114" s="60">
        <f>IF($G114="","",INDEX('1. závod'!$A:$CH,$G114+5,INDEX('Základní list'!$B:$B,MATCH($F114,'Základní list'!$A:$A,0),1)))</f>
      </c>
      <c r="I114" s="150">
        <f>IF($G114="","",INDEX('1. závod'!$A:$CH,$G114+5,INDEX('Základní list'!$B:$B,MATCH($F114,'Základní list'!$A:$A,0),1)+2))</f>
      </c>
      <c r="J114" s="108"/>
      <c r="K114" s="149"/>
      <c r="L114" s="60">
        <f>IF($K114="","",INDEX('2. závod'!$A:$CH,$K114+5,INDEX('Základní list'!$B:$B,MATCH($J114,'Základní list'!$A:$A,0),1)))</f>
      </c>
      <c r="M114" s="150">
        <f>IF($K114="","",INDEX('2. závod'!$A:$CH,$K114+5,INDEX('Základní list'!$B:$B,MATCH($J114,'Základní list'!$A:$A,0),1)+2))</f>
      </c>
      <c r="N114" s="122">
        <f t="shared" si="23"/>
      </c>
      <c r="O114" s="122">
        <f t="shared" si="24"/>
      </c>
      <c r="P114" s="61">
        <f t="shared" si="25"/>
      </c>
      <c r="Q114" s="71">
        <f t="shared" si="26"/>
      </c>
      <c r="R114" s="72">
        <f t="shared" si="20"/>
      </c>
      <c r="S114" s="73">
        <f t="shared" si="21"/>
      </c>
      <c r="T114" s="74">
        <f>IF(ISBLANK($C114),"",IF(ISTEXT(T108),1,T108+1))</f>
      </c>
    </row>
    <row r="115" spans="1:20" s="38" customFormat="1" ht="25.5" customHeight="1">
      <c r="A115" s="83">
        <v>112</v>
      </c>
      <c r="B115" s="114"/>
      <c r="C115" s="124"/>
      <c r="D115" s="115"/>
      <c r="E115" s="87"/>
      <c r="F115" s="108"/>
      <c r="G115" s="149"/>
      <c r="H115" s="60">
        <f>IF($G115="","",INDEX('1. závod'!$A:$CH,$G115+5,INDEX('Základní list'!$B:$B,MATCH($F115,'Základní list'!$A:$A,0),1)))</f>
      </c>
      <c r="I115" s="150">
        <f>IF($G115="","",INDEX('1. závod'!$A:$CH,$G115+5,INDEX('Základní list'!$B:$B,MATCH($F115,'Základní list'!$A:$A,0),1)+2))</f>
      </c>
      <c r="J115" s="108"/>
      <c r="K115" s="149"/>
      <c r="L115" s="60">
        <f>IF($K115="","",INDEX('2. závod'!$A:$CH,$K115+5,INDEX('Základní list'!$B:$B,MATCH($J115,'Základní list'!$A:$A,0),1)))</f>
      </c>
      <c r="M115" s="150">
        <f>IF($K115="","",INDEX('2. závod'!$A:$CH,$K115+5,INDEX('Základní list'!$B:$B,MATCH($J115,'Základní list'!$A:$A,0),1)+2))</f>
      </c>
      <c r="N115" s="122">
        <f t="shared" si="23"/>
      </c>
      <c r="O115" s="122">
        <f t="shared" si="24"/>
      </c>
      <c r="P115" s="61">
        <f t="shared" si="25"/>
      </c>
      <c r="Q115" s="71">
        <f t="shared" si="26"/>
      </c>
      <c r="R115" s="72">
        <f t="shared" si="20"/>
      </c>
      <c r="S115" s="73">
        <f t="shared" si="21"/>
      </c>
      <c r="T115" s="74">
        <f>IF(ISBLANK($C115),"",IF(ISTEXT(T114),1,T114+1))</f>
      </c>
    </row>
    <row r="116" spans="1:20" s="38" customFormat="1" ht="25.5" customHeight="1">
      <c r="A116" s="83">
        <v>113</v>
      </c>
      <c r="B116" s="114"/>
      <c r="C116" s="124"/>
      <c r="D116" s="115"/>
      <c r="E116" s="87"/>
      <c r="F116" s="108"/>
      <c r="G116" s="149"/>
      <c r="H116" s="60">
        <f>IF($G116="","",INDEX('1. závod'!$A:$CH,$G116+5,INDEX('Základní list'!$B:$B,MATCH($F116,'Základní list'!$A:$A,0),1)))</f>
      </c>
      <c r="I116" s="150">
        <f>IF($G116="","",INDEX('1. závod'!$A:$CH,$G116+5,INDEX('Základní list'!$B:$B,MATCH($F116,'Základní list'!$A:$A,0),1)+2))</f>
      </c>
      <c r="J116" s="108"/>
      <c r="K116" s="149"/>
      <c r="L116" s="60">
        <f>IF($K116="","",INDEX('2. závod'!$A:$CH,$K116+5,INDEX('Základní list'!$B:$B,MATCH($J116,'Základní list'!$A:$A,0),1)))</f>
      </c>
      <c r="M116" s="150">
        <f>IF($K116="","",INDEX('2. závod'!$A:$CH,$K116+5,INDEX('Základní list'!$B:$B,MATCH($J116,'Základní list'!$A:$A,0),1)+2))</f>
      </c>
      <c r="N116" s="122">
        <f t="shared" si="23"/>
      </c>
      <c r="O116" s="122">
        <f t="shared" si="24"/>
      </c>
      <c r="P116" s="61">
        <f t="shared" si="25"/>
      </c>
      <c r="Q116" s="71">
        <f t="shared" si="26"/>
      </c>
      <c r="R116" s="72">
        <f t="shared" si="20"/>
      </c>
      <c r="S116" s="73">
        <f t="shared" si="21"/>
      </c>
      <c r="T116" s="74">
        <f>IF(ISBLANK($C116),"",IF(ISTEXT(T115),1,T115+1))</f>
      </c>
    </row>
    <row r="117" spans="1:20" s="38" customFormat="1" ht="25.5" customHeight="1">
      <c r="A117" s="83">
        <v>114</v>
      </c>
      <c r="B117" s="114"/>
      <c r="C117" s="124"/>
      <c r="D117" s="115"/>
      <c r="E117" s="87"/>
      <c r="F117" s="108"/>
      <c r="G117" s="149"/>
      <c r="H117" s="60">
        <f>IF($G117="","",INDEX('1. závod'!$A:$CH,$G117+5,INDEX('Základní list'!$B:$B,MATCH($F117,'Základní list'!$A:$A,0),1)))</f>
      </c>
      <c r="I117" s="150">
        <f>IF($G117="","",INDEX('1. závod'!$A:$CH,$G117+5,INDEX('Základní list'!$B:$B,MATCH($F117,'Základní list'!$A:$A,0),1)+2))</f>
      </c>
      <c r="J117" s="108"/>
      <c r="K117" s="149"/>
      <c r="L117" s="60">
        <f>IF($K117="","",INDEX('2. závod'!$A:$CH,$K117+5,INDEX('Základní list'!$B:$B,MATCH($J117,'Základní list'!$A:$A,0),1)))</f>
      </c>
      <c r="M117" s="150">
        <f>IF($K117="","",INDEX('2. závod'!$A:$CH,$K117+5,INDEX('Základní list'!$B:$B,MATCH($J117,'Základní list'!$A:$A,0),1)+2))</f>
      </c>
      <c r="N117" s="122">
        <f t="shared" si="23"/>
      </c>
      <c r="O117" s="122">
        <f t="shared" si="24"/>
      </c>
      <c r="P117" s="61">
        <f t="shared" si="25"/>
      </c>
      <c r="Q117" s="71">
        <f t="shared" si="26"/>
      </c>
      <c r="R117" s="72">
        <f t="shared" si="20"/>
      </c>
      <c r="S117" s="73">
        <f t="shared" si="21"/>
      </c>
      <c r="T117" s="74">
        <f>IF(ISBLANK($C117),"",IF(ISTEXT(T115),1,T115+1))</f>
      </c>
    </row>
    <row r="118" spans="1:20" s="38" customFormat="1" ht="25.5" customHeight="1">
      <c r="A118" s="83">
        <v>115</v>
      </c>
      <c r="B118" s="114"/>
      <c r="C118" s="124"/>
      <c r="D118" s="115"/>
      <c r="E118" s="87"/>
      <c r="F118" s="108"/>
      <c r="G118" s="149"/>
      <c r="H118" s="60">
        <f>IF($G118="","",INDEX('1. závod'!$A:$CH,$G118+5,INDEX('Základní list'!$B:$B,MATCH($F118,'Základní list'!$A:$A,0),1)))</f>
      </c>
      <c r="I118" s="150">
        <f>IF($G118="","",INDEX('1. závod'!$A:$CH,$G118+5,INDEX('Základní list'!$B:$B,MATCH($F118,'Základní list'!$A:$A,0),1)+2))</f>
      </c>
      <c r="J118" s="108"/>
      <c r="K118" s="149"/>
      <c r="L118" s="60">
        <f>IF($K118="","",INDEX('2. závod'!$A:$CH,$K118+5,INDEX('Základní list'!$B:$B,MATCH($J118,'Základní list'!$A:$A,0),1)))</f>
      </c>
      <c r="M118" s="150">
        <f>IF($K118="","",INDEX('2. závod'!$A:$CH,$K118+5,INDEX('Základní list'!$B:$B,MATCH($J118,'Základní list'!$A:$A,0),1)+2))</f>
      </c>
      <c r="N118" s="122">
        <f t="shared" si="23"/>
      </c>
      <c r="O118" s="122">
        <f t="shared" si="24"/>
      </c>
      <c r="P118" s="61">
        <f t="shared" si="25"/>
      </c>
      <c r="Q118" s="71">
        <f t="shared" si="26"/>
      </c>
      <c r="R118" s="72">
        <f aca="true" t="shared" si="28" ref="R118:R123">IF(ISBLANK($C118),"",SUM(H118,L118))</f>
      </c>
      <c r="S118" s="73">
        <f t="shared" si="21"/>
      </c>
      <c r="T118" s="74">
        <f aca="true" t="shared" si="29" ref="T118:T123">IF(ISBLANK($C118),"",IF(ISTEXT(T117),1,T117+1))</f>
      </c>
    </row>
    <row r="119" spans="1:20" s="38" customFormat="1" ht="25.5" customHeight="1">
      <c r="A119" s="83">
        <v>116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3"/>
      </c>
      <c r="O119" s="122">
        <f t="shared" si="24"/>
      </c>
      <c r="P119" s="61">
        <f t="shared" si="25"/>
      </c>
      <c r="Q119" s="71">
        <f t="shared" si="26"/>
      </c>
      <c r="R119" s="72">
        <f t="shared" si="28"/>
      </c>
      <c r="S119" s="73">
        <f t="shared" si="21"/>
      </c>
      <c r="T119" s="74">
        <f t="shared" si="29"/>
      </c>
    </row>
    <row r="120" spans="1:20" s="38" customFormat="1" ht="25.5" customHeight="1">
      <c r="A120" s="83">
        <v>117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3"/>
      </c>
      <c r="O120" s="122">
        <f t="shared" si="24"/>
      </c>
      <c r="P120" s="61">
        <f t="shared" si="25"/>
      </c>
      <c r="Q120" s="71">
        <f t="shared" si="26"/>
      </c>
      <c r="R120" s="72">
        <f t="shared" si="28"/>
      </c>
      <c r="S120" s="73">
        <f t="shared" si="21"/>
      </c>
      <c r="T120" s="74">
        <f t="shared" si="29"/>
      </c>
    </row>
    <row r="121" spans="1:20" s="38" customFormat="1" ht="25.5" customHeight="1">
      <c r="A121" s="83">
        <v>118</v>
      </c>
      <c r="B121" s="114"/>
      <c r="C121" s="124"/>
      <c r="D121" s="115"/>
      <c r="E121" s="87"/>
      <c r="F121" s="108"/>
      <c r="G121" s="149"/>
      <c r="H121" s="60">
        <f>IF($G121="","",INDEX('1. závod'!$A:$CH,$G121+5,INDEX('Základní list'!$B:$B,MATCH($F121,'Základní list'!$A:$A,0),1)))</f>
      </c>
      <c r="I121" s="150">
        <f>IF($G121="","",INDEX('1. závod'!$A:$CH,$G121+5,INDEX('Základní list'!$B:$B,MATCH($F121,'Základní list'!$A:$A,0),1)+2))</f>
      </c>
      <c r="J121" s="108"/>
      <c r="K121" s="149"/>
      <c r="L121" s="60">
        <f>IF($K121="","",INDEX('2. závod'!$A:$CH,$K121+5,INDEX('Základní list'!$B:$B,MATCH($J121,'Základní list'!$A:$A,0),1)))</f>
      </c>
      <c r="M121" s="150">
        <f>IF($K121="","",INDEX('2. závod'!$A:$CH,$K121+5,INDEX('Základní list'!$B:$B,MATCH($J121,'Základní list'!$A:$A,0),1)+2))</f>
      </c>
      <c r="N121" s="122">
        <f t="shared" si="23"/>
      </c>
      <c r="O121" s="122">
        <f t="shared" si="24"/>
      </c>
      <c r="P121" s="61">
        <f t="shared" si="25"/>
      </c>
      <c r="Q121" s="71">
        <f t="shared" si="26"/>
      </c>
      <c r="R121" s="72">
        <f t="shared" si="28"/>
      </c>
      <c r="S121" s="73">
        <f t="shared" si="21"/>
      </c>
      <c r="T121" s="74">
        <f t="shared" si="29"/>
      </c>
    </row>
    <row r="122" spans="1:20" s="38" customFormat="1" ht="25.5" customHeight="1">
      <c r="A122" s="83">
        <v>119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3"/>
      </c>
      <c r="O122" s="122">
        <f t="shared" si="24"/>
      </c>
      <c r="P122" s="61">
        <f t="shared" si="25"/>
      </c>
      <c r="Q122" s="71">
        <f t="shared" si="26"/>
      </c>
      <c r="R122" s="72">
        <f t="shared" si="28"/>
      </c>
      <c r="S122" s="73">
        <f t="shared" si="21"/>
      </c>
      <c r="T122" s="74">
        <f t="shared" si="29"/>
      </c>
    </row>
    <row r="123" spans="1:20" s="38" customFormat="1" ht="25.5" customHeight="1">
      <c r="A123" s="83">
        <v>120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3"/>
      </c>
      <c r="O123" s="122">
        <f t="shared" si="24"/>
      </c>
      <c r="P123" s="61">
        <f t="shared" si="25"/>
      </c>
      <c r="Q123" s="71">
        <f t="shared" si="26"/>
      </c>
      <c r="R123" s="72">
        <f t="shared" si="28"/>
      </c>
      <c r="S123" s="73">
        <f t="shared" si="21"/>
      </c>
      <c r="T123" s="74">
        <f t="shared" si="29"/>
      </c>
    </row>
    <row r="124" spans="1:20" s="38" customFormat="1" ht="25.5" customHeight="1">
      <c r="A124" s="83">
        <v>106</v>
      </c>
      <c r="B124" s="114"/>
      <c r="C124" s="124"/>
      <c r="D124" s="115"/>
      <c r="E124" s="87"/>
      <c r="F124" s="108"/>
      <c r="G124" s="105"/>
      <c r="H124" s="60"/>
      <c r="I124" s="59"/>
      <c r="J124" s="108"/>
      <c r="K124" s="105"/>
      <c r="L124" s="60"/>
      <c r="M124" s="59"/>
      <c r="N124" s="122"/>
      <c r="O124" s="122"/>
      <c r="P124" s="61"/>
      <c r="Q124" s="71"/>
      <c r="R124" s="72"/>
      <c r="S124" s="73"/>
      <c r="T124" s="74"/>
    </row>
    <row r="125" spans="1:20" s="38" customFormat="1" ht="25.5" customHeight="1">
      <c r="A125" s="83">
        <v>107</v>
      </c>
      <c r="B125" s="114"/>
      <c r="C125" s="124"/>
      <c r="D125" s="115"/>
      <c r="E125" s="87"/>
      <c r="F125" s="108"/>
      <c r="G125" s="105"/>
      <c r="H125" s="60"/>
      <c r="I125" s="59"/>
      <c r="J125" s="108"/>
      <c r="K125" s="105"/>
      <c r="L125" s="60"/>
      <c r="M125" s="59"/>
      <c r="N125" s="122"/>
      <c r="O125" s="122"/>
      <c r="P125" s="61"/>
      <c r="Q125" s="71"/>
      <c r="R125" s="72"/>
      <c r="S125" s="73"/>
      <c r="T125" s="74"/>
    </row>
    <row r="126" spans="1:20" s="38" customFormat="1" ht="25.5" customHeight="1">
      <c r="A126" s="83">
        <v>108</v>
      </c>
      <c r="B126" s="114"/>
      <c r="C126" s="124"/>
      <c r="D126" s="115"/>
      <c r="E126" s="87"/>
      <c r="F126" s="108"/>
      <c r="G126" s="105"/>
      <c r="H126" s="60"/>
      <c r="I126" s="59"/>
      <c r="J126" s="108"/>
      <c r="K126" s="105"/>
      <c r="L126" s="60"/>
      <c r="M126" s="59"/>
      <c r="N126" s="122"/>
      <c r="O126" s="122"/>
      <c r="P126" s="61"/>
      <c r="Q126" s="71"/>
      <c r="R126" s="72"/>
      <c r="S126" s="73"/>
      <c r="T126" s="74"/>
    </row>
    <row r="127" spans="1:20" s="38" customFormat="1" ht="25.5" customHeight="1">
      <c r="A127" s="83">
        <v>109</v>
      </c>
      <c r="B127" s="114"/>
      <c r="C127" s="124"/>
      <c r="D127" s="115"/>
      <c r="E127" s="87"/>
      <c r="F127" s="108"/>
      <c r="G127" s="105"/>
      <c r="H127" s="60"/>
      <c r="I127" s="59"/>
      <c r="J127" s="108"/>
      <c r="K127" s="105"/>
      <c r="L127" s="60"/>
      <c r="M127" s="59"/>
      <c r="N127" s="122"/>
      <c r="O127" s="122"/>
      <c r="P127" s="61"/>
      <c r="Q127" s="71"/>
      <c r="R127" s="72"/>
      <c r="S127" s="73"/>
      <c r="T127" s="74"/>
    </row>
    <row r="128" spans="1:20" s="38" customFormat="1" ht="25.5" customHeight="1">
      <c r="A128" s="83">
        <v>110</v>
      </c>
      <c r="B128" s="114"/>
      <c r="C128" s="124"/>
      <c r="D128" s="115"/>
      <c r="E128" s="87"/>
      <c r="F128" s="108"/>
      <c r="G128" s="105"/>
      <c r="H128" s="60"/>
      <c r="I128" s="59"/>
      <c r="J128" s="108"/>
      <c r="K128" s="105"/>
      <c r="L128" s="60"/>
      <c r="M128" s="59"/>
      <c r="N128" s="122"/>
      <c r="O128" s="122"/>
      <c r="P128" s="61"/>
      <c r="Q128" s="71"/>
      <c r="R128" s="72"/>
      <c r="S128" s="73"/>
      <c r="T128" s="74"/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183" t="s">
        <v>10</v>
      </c>
      <c r="B130" s="183"/>
      <c r="C130" s="183"/>
      <c r="D130" s="183"/>
      <c r="E130" s="183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T9:T130"/>
    </sortState>
  </autoFilter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28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26" t="s">
        <v>113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s="131" customFormat="1" ht="15">
      <c r="A2" s="227">
        <f>CONCATENATE('Základní list'!$E$3)</f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ht="7.5" customHeight="1" thickBot="1"/>
    <row r="4" spans="1:16" ht="12.75">
      <c r="A4" s="228" t="s">
        <v>42</v>
      </c>
      <c r="B4" s="230" t="s">
        <v>114</v>
      </c>
      <c r="C4" s="232" t="s">
        <v>24</v>
      </c>
      <c r="D4" s="234" t="s">
        <v>26</v>
      </c>
      <c r="E4" s="235"/>
      <c r="F4" s="235"/>
      <c r="G4" s="235"/>
      <c r="H4" s="236"/>
      <c r="I4" s="234" t="s">
        <v>27</v>
      </c>
      <c r="J4" s="235"/>
      <c r="K4" s="235"/>
      <c r="L4" s="235"/>
      <c r="M4" s="236"/>
      <c r="N4" s="237" t="s">
        <v>115</v>
      </c>
      <c r="O4" s="237"/>
      <c r="P4" s="238"/>
    </row>
    <row r="5" spans="1:19" ht="12.75">
      <c r="A5" s="229"/>
      <c r="B5" s="231"/>
      <c r="C5" s="233"/>
      <c r="D5" s="221" t="s">
        <v>116</v>
      </c>
      <c r="E5" s="222"/>
      <c r="F5" s="223" t="s">
        <v>115</v>
      </c>
      <c r="G5" s="224"/>
      <c r="H5" s="225"/>
      <c r="I5" s="221" t="s">
        <v>116</v>
      </c>
      <c r="J5" s="222"/>
      <c r="K5" s="223" t="s">
        <v>115</v>
      </c>
      <c r="L5" s="224"/>
      <c r="M5" s="225"/>
      <c r="N5" s="239"/>
      <c r="O5" s="239"/>
      <c r="P5" s="240"/>
      <c r="R5" s="148" t="s">
        <v>117</v>
      </c>
      <c r="S5" s="148">
        <v>3</v>
      </c>
    </row>
    <row r="6" spans="1:19" ht="16.5" thickBot="1">
      <c r="A6" s="229"/>
      <c r="B6" s="231"/>
      <c r="C6" s="233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0</v>
      </c>
    </row>
    <row r="7" spans="1:16" ht="12.75" customHeight="1">
      <c r="A7" s="208"/>
      <c r="B7" s="142">
        <f>IF(ISBLANK($C7),"",INDEX('Výsledková listina'!$B:$B,MATCH($C7,'Výsledková listina'!$C:$C,0),1))</f>
      </c>
      <c r="C7" s="145"/>
      <c r="D7" s="136">
        <f>IF(ISBLANK(C7),"",INDEX('Výsledková listina'!$H:$I,MATCH($C7,'Výsledková listina'!$C:$C,0),1))</f>
      </c>
      <c r="E7" s="137">
        <f>IF(ISBLANK(C7),"",INDEX('Výsledková listina'!$H:$I,MATCH($C7,'Výsledková listina'!$C:$C,0),2))</f>
      </c>
      <c r="F7" s="211">
        <f>IF(ISBLANK($A7),"",SUM(D7:D9))</f>
      </c>
      <c r="G7" s="211">
        <f>IF(ISBLANK($A7),"",SUM(E7:E9))</f>
      </c>
      <c r="H7" s="205">
        <f>IF(ISBLANK($A7),"",RANK(G7,G:G,1))</f>
      </c>
      <c r="I7" s="136">
        <f>IF(ISBLANK(C7),"",INDEX('Výsledková listina'!$L:$M,MATCH($C7,'Výsledková listina'!$C:$C,0),1))</f>
      </c>
      <c r="J7" s="137">
        <f>IF(ISBLANK(C7),"",INDEX('Výsledková listina'!$L:$M,MATCH($C7,'Výsledková listina'!$C:$C,0),2))</f>
      </c>
      <c r="K7" s="211">
        <f>IF(ISBLANK($A7),"",SUM(I7:I9))</f>
      </c>
      <c r="L7" s="211">
        <f>IF(ISBLANK($A7),"",SUM(J7:J9))</f>
      </c>
      <c r="M7" s="213">
        <f>IF(ISBLANK($A7),"",RANK(L7,L:L,1))</f>
      </c>
      <c r="N7" s="215">
        <f>IF(ISBLANK($A7),"",SUM(F7,K7))</f>
      </c>
      <c r="O7" s="218">
        <f>IF(ISBLANK($A7),"",SUM(G7,L7))</f>
      </c>
      <c r="P7" s="205">
        <f>IF(ISBLANK($A7),"",RANK(O7,O:O,1))</f>
      </c>
    </row>
    <row r="8" spans="1:16" ht="12.75" customHeight="1">
      <c r="A8" s="209"/>
      <c r="B8" s="143">
        <f>IF(ISBLANK($C8),"",INDEX('Výsledková listina'!$B:$B,MATCH($C8,'Výsledková listina'!$C:$C,0),1))</f>
      </c>
      <c r="C8" s="146"/>
      <c r="D8" s="140">
        <f>IF(ISBLANK(C8),"",INDEX('Výsledková listina'!$H:$I,MATCH($C8,'Výsledková listina'!$C:$C,0),1))</f>
      </c>
      <c r="E8" s="141">
        <f>IF(ISBLANK(C8),"",INDEX('Výsledková listina'!$H:$I,MATCH($C8,'Výsledková listina'!$C:$C,0),2))</f>
      </c>
      <c r="F8" s="212"/>
      <c r="G8" s="212"/>
      <c r="H8" s="206"/>
      <c r="I8" s="140">
        <f>IF(ISBLANK(C8),"",INDEX('Výsledková listina'!$L:$M,MATCH($C8,'Výsledková listina'!$C:$C,0),1))</f>
      </c>
      <c r="J8" s="141">
        <f>IF(ISBLANK(C8),"",INDEX('Výsledková listina'!$L:$M,MATCH($C8,'Výsledková listina'!$C:$C,0),2))</f>
      </c>
      <c r="K8" s="212"/>
      <c r="L8" s="212"/>
      <c r="M8" s="206"/>
      <c r="N8" s="216"/>
      <c r="O8" s="219"/>
      <c r="P8" s="206"/>
    </row>
    <row r="9" spans="1:16" ht="13.5" customHeight="1" thickBot="1">
      <c r="A9" s="210"/>
      <c r="B9" s="144">
        <f>IF(ISBLANK($C9),"",INDEX('Výsledková listina'!$B:$B,MATCH($C9,'Výsledková listina'!$C:$C,0),1))</f>
      </c>
      <c r="C9" s="147"/>
      <c r="D9" s="138">
        <f>IF(ISBLANK(C9),"",INDEX('Výsledková listina'!$H:$I,MATCH($C9,'Výsledková listina'!$C:$C,0),1))</f>
      </c>
      <c r="E9" s="139">
        <f>IF(ISBLANK(C9),"",INDEX('Výsledková listina'!$H:$I,MATCH($C9,'Výsledková listina'!$C:$C,0),2))</f>
      </c>
      <c r="F9" s="185"/>
      <c r="G9" s="185"/>
      <c r="H9" s="207"/>
      <c r="I9" s="138">
        <f>IF(ISBLANK(C9),"",INDEX('Výsledková listina'!$L:$M,MATCH($C9,'Výsledková listina'!$C:$C,0),1))</f>
      </c>
      <c r="J9" s="139">
        <f>IF(ISBLANK(C9),"",INDEX('Výsledková listina'!$L:$M,MATCH($C9,'Výsledková listina'!$C:$C,0),2))</f>
      </c>
      <c r="K9" s="185"/>
      <c r="L9" s="185"/>
      <c r="M9" s="214"/>
      <c r="N9" s="217"/>
      <c r="O9" s="220"/>
      <c r="P9" s="207"/>
    </row>
    <row r="10" spans="1:16" ht="12.75" customHeight="1">
      <c r="A10" s="208"/>
      <c r="B10" s="142">
        <f>IF(ISBLANK($C10),"",INDEX('Výsledková listina'!$B:$B,MATCH($C10,'Výsledková listina'!$C:$C,0),1))</f>
      </c>
      <c r="C10" s="145"/>
      <c r="D10" s="136">
        <f>IF(ISBLANK(C10),"",INDEX('Výsledková listina'!$H:$I,MATCH($C10,'Výsledková listina'!$C:$C,0),1))</f>
      </c>
      <c r="E10" s="137">
        <f>IF(ISBLANK(C10),"",INDEX('Výsledková listina'!$H:$I,MATCH($C10,'Výsledková listina'!$C:$C,0),2))</f>
      </c>
      <c r="F10" s="211">
        <f>IF(ISBLANK($A10),"",SUM(D10:D12))</f>
      </c>
      <c r="G10" s="211">
        <f>IF(ISBLANK($A10),"",SUM(E10:E12))</f>
      </c>
      <c r="H10" s="205">
        <f>IF(ISBLANK($A10),"",RANK(G10,G:G,1))</f>
      </c>
      <c r="I10" s="136">
        <f>IF(ISBLANK(C10),"",INDEX('Výsledková listina'!$L:$M,MATCH($C10,'Výsledková listina'!$C:$C,0),1))</f>
      </c>
      <c r="J10" s="137">
        <f>IF(ISBLANK(C10),"",INDEX('Výsledková listina'!$L:$M,MATCH($C10,'Výsledková listina'!$C:$C,0),2))</f>
      </c>
      <c r="K10" s="211">
        <f>IF(ISBLANK($A10),"",SUM(I10:I12))</f>
      </c>
      <c r="L10" s="211">
        <f>IF(ISBLANK($A10),"",SUM(J10:J12))</f>
      </c>
      <c r="M10" s="213">
        <f>IF(ISBLANK($A10),"",RANK(L10,L:L,1))</f>
      </c>
      <c r="N10" s="215">
        <f>IF(ISBLANK($A10),"",SUM(F10,K10))</f>
      </c>
      <c r="O10" s="218">
        <f>IF(ISBLANK($A10),"",SUM(G10,L10))</f>
      </c>
      <c r="P10" s="205">
        <f>IF(ISBLANK($A10),"",RANK(O10,O:O,1))</f>
      </c>
    </row>
    <row r="11" spans="1:16" ht="12.75" customHeight="1">
      <c r="A11" s="209"/>
      <c r="B11" s="143">
        <f>IF(ISBLANK($C11),"",INDEX('Výsledková listina'!$B:$B,MATCH($C11,'Výsledková listina'!$C:$C,0),1))</f>
      </c>
      <c r="C11" s="146"/>
      <c r="D11" s="140">
        <f>IF(ISBLANK(C11),"",INDEX('Výsledková listina'!$H:$I,MATCH($C11,'Výsledková listina'!$C:$C,0),1))</f>
      </c>
      <c r="E11" s="141">
        <f>IF(ISBLANK(C11),"",INDEX('Výsledková listina'!$H:$I,MATCH($C11,'Výsledková listina'!$C:$C,0),2))</f>
      </c>
      <c r="F11" s="212"/>
      <c r="G11" s="212"/>
      <c r="H11" s="206"/>
      <c r="I11" s="140">
        <f>IF(ISBLANK(C11),"",INDEX('Výsledková listina'!$L:$M,MATCH($C11,'Výsledková listina'!$C:$C,0),1))</f>
      </c>
      <c r="J11" s="141">
        <f>IF(ISBLANK(C11),"",INDEX('Výsledková listina'!$L:$M,MATCH($C11,'Výsledková listina'!$C:$C,0),2))</f>
      </c>
      <c r="K11" s="212"/>
      <c r="L11" s="212"/>
      <c r="M11" s="206"/>
      <c r="N11" s="216"/>
      <c r="O11" s="219"/>
      <c r="P11" s="206"/>
    </row>
    <row r="12" spans="1:16" ht="13.5" customHeight="1" thickBot="1">
      <c r="A12" s="210"/>
      <c r="B12" s="144">
        <f>IF(ISBLANK($C12),"",INDEX('Výsledková listina'!$B:$B,MATCH($C12,'Výsledková listina'!$C:$C,0),1))</f>
      </c>
      <c r="C12" s="147"/>
      <c r="D12" s="138">
        <f>IF(ISBLANK(C12),"",INDEX('Výsledková listina'!$H:$I,MATCH($C12,'Výsledková listina'!$C:$C,0),1))</f>
      </c>
      <c r="E12" s="139">
        <f>IF(ISBLANK(C12),"",INDEX('Výsledková listina'!$H:$I,MATCH($C12,'Výsledková listina'!$C:$C,0),2))</f>
      </c>
      <c r="F12" s="185"/>
      <c r="G12" s="185"/>
      <c r="H12" s="207"/>
      <c r="I12" s="138">
        <f>IF(ISBLANK(C12),"",INDEX('Výsledková listina'!$L:$M,MATCH($C12,'Výsledková listina'!$C:$C,0),1))</f>
      </c>
      <c r="J12" s="139">
        <f>IF(ISBLANK(C12),"",INDEX('Výsledková listina'!$L:$M,MATCH($C12,'Výsledková listina'!$C:$C,0),2))</f>
      </c>
      <c r="K12" s="185"/>
      <c r="L12" s="185"/>
      <c r="M12" s="214"/>
      <c r="N12" s="217"/>
      <c r="O12" s="220"/>
      <c r="P12" s="207"/>
    </row>
    <row r="13" spans="1:16" ht="12.75" customHeight="1">
      <c r="A13" s="208"/>
      <c r="B13" s="142">
        <f>IF(ISBLANK($C13),"",INDEX('Výsledková listina'!$B:$B,MATCH($C13,'Výsledková listina'!$C:$C,0),1))</f>
      </c>
      <c r="C13" s="145"/>
      <c r="D13" s="136">
        <f>IF(ISBLANK(C13),"",INDEX('Výsledková listina'!$H:$I,MATCH($C13,'Výsledková listina'!$C:$C,0),1))</f>
      </c>
      <c r="E13" s="137">
        <f>IF(ISBLANK(C13),"",INDEX('Výsledková listina'!$H:$I,MATCH($C13,'Výsledková listina'!$C:$C,0),2))</f>
      </c>
      <c r="F13" s="211">
        <f>IF(ISBLANK($A13),"",SUM(D13:D15))</f>
      </c>
      <c r="G13" s="211">
        <f>IF(ISBLANK($A13),"",SUM(E13:E15))</f>
      </c>
      <c r="H13" s="205">
        <f>IF(ISBLANK($A13),"",RANK(G13,G:G,1))</f>
      </c>
      <c r="I13" s="136">
        <f>IF(ISBLANK(C13),"",INDEX('Výsledková listina'!$L:$M,MATCH($C13,'Výsledková listina'!$C:$C,0),1))</f>
      </c>
      <c r="J13" s="137">
        <f>IF(ISBLANK(C13),"",INDEX('Výsledková listina'!$L:$M,MATCH($C13,'Výsledková listina'!$C:$C,0),2))</f>
      </c>
      <c r="K13" s="211">
        <f>IF(ISBLANK($A13),"",SUM(I13:I15))</f>
      </c>
      <c r="L13" s="211">
        <f>IF(ISBLANK($A13),"",SUM(J13:J15))</f>
      </c>
      <c r="M13" s="213">
        <f>IF(ISBLANK($A13),"",RANK(L13,L:L,1))</f>
      </c>
      <c r="N13" s="215">
        <f>IF(ISBLANK($A13),"",SUM(F13,K13))</f>
      </c>
      <c r="O13" s="218">
        <f>IF(ISBLANK($A13),"",SUM(G13,L13))</f>
      </c>
      <c r="P13" s="205">
        <f>IF(ISBLANK($A13),"",RANK(O13,O:O,1))</f>
      </c>
    </row>
    <row r="14" spans="1:16" ht="12.75" customHeight="1">
      <c r="A14" s="209"/>
      <c r="B14" s="143">
        <f>IF(ISBLANK($C14),"",INDEX('Výsledková listina'!$B:$B,MATCH($C14,'Výsledková listina'!$C:$C,0),1))</f>
      </c>
      <c r="C14" s="146"/>
      <c r="D14" s="140">
        <f>IF(ISBLANK(C14),"",INDEX('Výsledková listina'!$H:$I,MATCH($C14,'Výsledková listina'!$C:$C,0),1))</f>
      </c>
      <c r="E14" s="141">
        <f>IF(ISBLANK(C14),"",INDEX('Výsledková listina'!$H:$I,MATCH($C14,'Výsledková listina'!$C:$C,0),2))</f>
      </c>
      <c r="F14" s="212"/>
      <c r="G14" s="212"/>
      <c r="H14" s="206"/>
      <c r="I14" s="140">
        <f>IF(ISBLANK(C14),"",INDEX('Výsledková listina'!$L:$M,MATCH($C14,'Výsledková listina'!$C:$C,0),1))</f>
      </c>
      <c r="J14" s="141">
        <f>IF(ISBLANK(C14),"",INDEX('Výsledková listina'!$L:$M,MATCH($C14,'Výsledková listina'!$C:$C,0),2))</f>
      </c>
      <c r="K14" s="212"/>
      <c r="L14" s="212"/>
      <c r="M14" s="206"/>
      <c r="N14" s="216"/>
      <c r="O14" s="219"/>
      <c r="P14" s="206"/>
    </row>
    <row r="15" spans="1:16" ht="13.5" customHeight="1" thickBot="1">
      <c r="A15" s="210"/>
      <c r="B15" s="144">
        <f>IF(ISBLANK($C15),"",INDEX('Výsledková listina'!$B:$B,MATCH($C15,'Výsledková listina'!$C:$C,0),1))</f>
      </c>
      <c r="C15" s="147"/>
      <c r="D15" s="138">
        <f>IF(ISBLANK(C15),"",INDEX('Výsledková listina'!$H:$I,MATCH($C15,'Výsledková listina'!$C:$C,0),1))</f>
      </c>
      <c r="E15" s="139">
        <f>IF(ISBLANK(C15),"",INDEX('Výsledková listina'!$H:$I,MATCH($C15,'Výsledková listina'!$C:$C,0),2))</f>
      </c>
      <c r="F15" s="185"/>
      <c r="G15" s="185"/>
      <c r="H15" s="207"/>
      <c r="I15" s="138">
        <f>IF(ISBLANK(C15),"",INDEX('Výsledková listina'!$L:$M,MATCH($C15,'Výsledková listina'!$C:$C,0),1))</f>
      </c>
      <c r="J15" s="139">
        <f>IF(ISBLANK(C15),"",INDEX('Výsledková listina'!$L:$M,MATCH($C15,'Výsledková listina'!$C:$C,0),2))</f>
      </c>
      <c r="K15" s="185"/>
      <c r="L15" s="185"/>
      <c r="M15" s="214"/>
      <c r="N15" s="217"/>
      <c r="O15" s="220"/>
      <c r="P15" s="207"/>
    </row>
    <row r="16" spans="1:16" ht="12.75" customHeight="1">
      <c r="A16" s="208"/>
      <c r="B16" s="142">
        <f>IF(ISBLANK($C16),"",INDEX('Výsledková listina'!$B:$B,MATCH($C16,'Výsledková listina'!$C:$C,0),1))</f>
      </c>
      <c r="C16" s="145"/>
      <c r="D16" s="136">
        <f>IF(ISBLANK(C16),"",INDEX('Výsledková listina'!$H:$I,MATCH($C16,'Výsledková listina'!$C:$C,0),1))</f>
      </c>
      <c r="E16" s="137">
        <f>IF(ISBLANK(C16),"",INDEX('Výsledková listina'!$H:$I,MATCH($C16,'Výsledková listina'!$C:$C,0),2))</f>
      </c>
      <c r="F16" s="211">
        <f>IF(ISBLANK($A16),"",SUM(D16:D18))</f>
      </c>
      <c r="G16" s="211">
        <f>IF(ISBLANK($A16),"",SUM(E16:E18))</f>
      </c>
      <c r="H16" s="205">
        <f>IF(ISBLANK($A16),"",RANK(G16,G:G,1))</f>
      </c>
      <c r="I16" s="136">
        <f>IF(ISBLANK(C16),"",INDEX('Výsledková listina'!$L:$M,MATCH($C16,'Výsledková listina'!$C:$C,0),1))</f>
      </c>
      <c r="J16" s="137">
        <f>IF(ISBLANK(C16),"",INDEX('Výsledková listina'!$L:$M,MATCH($C16,'Výsledková listina'!$C:$C,0),2))</f>
      </c>
      <c r="K16" s="211">
        <f>IF(ISBLANK($A16),"",SUM(I16:I18))</f>
      </c>
      <c r="L16" s="211">
        <f>IF(ISBLANK($A16),"",SUM(J16:J18))</f>
      </c>
      <c r="M16" s="213">
        <f>IF(ISBLANK($A16),"",RANK(L16,L:L,1))</f>
      </c>
      <c r="N16" s="215">
        <f>IF(ISBLANK($A16),"",SUM(F16,K16))</f>
      </c>
      <c r="O16" s="218">
        <f>IF(ISBLANK($A16),"",SUM(G16,L16))</f>
      </c>
      <c r="P16" s="205">
        <f>IF(ISBLANK($A16),"",RANK(O16,O:O,1))</f>
      </c>
    </row>
    <row r="17" spans="1:16" ht="12.75" customHeight="1">
      <c r="A17" s="209"/>
      <c r="B17" s="143">
        <f>IF(ISBLANK($C17),"",INDEX('Výsledková listina'!$B:$B,MATCH($C17,'Výsledková listina'!$C:$C,0),1))</f>
      </c>
      <c r="C17" s="146"/>
      <c r="D17" s="140">
        <f>IF(ISBLANK(C17),"",INDEX('Výsledková listina'!$H:$I,MATCH($C17,'Výsledková listina'!$C:$C,0),1))</f>
      </c>
      <c r="E17" s="141">
        <f>IF(ISBLANK(C17),"",INDEX('Výsledková listina'!$H:$I,MATCH($C17,'Výsledková listina'!$C:$C,0),2))</f>
      </c>
      <c r="F17" s="212"/>
      <c r="G17" s="212"/>
      <c r="H17" s="206"/>
      <c r="I17" s="140">
        <f>IF(ISBLANK(C17),"",INDEX('Výsledková listina'!$L:$M,MATCH($C17,'Výsledková listina'!$C:$C,0),1))</f>
      </c>
      <c r="J17" s="141">
        <f>IF(ISBLANK(C17),"",INDEX('Výsledková listina'!$L:$M,MATCH($C17,'Výsledková listina'!$C:$C,0),2))</f>
      </c>
      <c r="K17" s="212"/>
      <c r="L17" s="212"/>
      <c r="M17" s="206"/>
      <c r="N17" s="216"/>
      <c r="O17" s="219"/>
      <c r="P17" s="206"/>
    </row>
    <row r="18" spans="1:16" ht="13.5" customHeight="1" thickBot="1">
      <c r="A18" s="210"/>
      <c r="B18" s="144">
        <f>IF(ISBLANK($C18),"",INDEX('Výsledková listina'!$B:$B,MATCH($C18,'Výsledková listina'!$C:$C,0),1))</f>
      </c>
      <c r="C18" s="147"/>
      <c r="D18" s="138">
        <f>IF(ISBLANK(C18),"",INDEX('Výsledková listina'!$H:$I,MATCH($C18,'Výsledková listina'!$C:$C,0),1))</f>
      </c>
      <c r="E18" s="139">
        <f>IF(ISBLANK(C18),"",INDEX('Výsledková listina'!$H:$I,MATCH($C18,'Výsledková listina'!$C:$C,0),2))</f>
      </c>
      <c r="F18" s="185"/>
      <c r="G18" s="185"/>
      <c r="H18" s="207"/>
      <c r="I18" s="138">
        <f>IF(ISBLANK(C18),"",INDEX('Výsledková listina'!$L:$M,MATCH($C18,'Výsledková listina'!$C:$C,0),1))</f>
      </c>
      <c r="J18" s="139">
        <f>IF(ISBLANK(C18),"",INDEX('Výsledková listina'!$L:$M,MATCH($C18,'Výsledková listina'!$C:$C,0),2))</f>
      </c>
      <c r="K18" s="185"/>
      <c r="L18" s="185"/>
      <c r="M18" s="214"/>
      <c r="N18" s="217"/>
      <c r="O18" s="220"/>
      <c r="P18" s="207"/>
    </row>
    <row r="19" spans="1:16" ht="12.75" customHeight="1">
      <c r="A19" s="208"/>
      <c r="B19" s="142">
        <f>IF(ISBLANK($C19),"",INDEX('Výsledková listina'!$B:$B,MATCH($C19,'Výsledková listina'!$C:$C,0),1))</f>
      </c>
      <c r="C19" s="145"/>
      <c r="D19" s="136">
        <f>IF(ISBLANK(C19),"",INDEX('Výsledková listina'!$H:$I,MATCH($C19,'Výsledková listina'!$C:$C,0),1))</f>
      </c>
      <c r="E19" s="137">
        <f>IF(ISBLANK(C19),"",INDEX('Výsledková listina'!$H:$I,MATCH($C19,'Výsledková listina'!$C:$C,0),2))</f>
      </c>
      <c r="F19" s="211">
        <f>IF(ISBLANK($A19),"",SUM(D19:D21))</f>
      </c>
      <c r="G19" s="211">
        <f>IF(ISBLANK($A19),"",SUM(E19:E21))</f>
      </c>
      <c r="H19" s="205">
        <f>IF(ISBLANK($A19),"",RANK(G19,G:G,1))</f>
      </c>
      <c r="I19" s="136">
        <f>IF(ISBLANK(C19),"",INDEX('Výsledková listina'!$L:$M,MATCH($C19,'Výsledková listina'!$C:$C,0),1))</f>
      </c>
      <c r="J19" s="137">
        <f>IF(ISBLANK(C19),"",INDEX('Výsledková listina'!$L:$M,MATCH($C19,'Výsledková listina'!$C:$C,0),2))</f>
      </c>
      <c r="K19" s="211">
        <f>IF(ISBLANK($A19),"",SUM(I19:I21))</f>
      </c>
      <c r="L19" s="211">
        <f>IF(ISBLANK($A19),"",SUM(J19:J21))</f>
      </c>
      <c r="M19" s="213">
        <f>IF(ISBLANK($A19),"",RANK(L19,L:L,1))</f>
      </c>
      <c r="N19" s="215">
        <f>IF(ISBLANK($A19),"",SUM(F19,K19))</f>
      </c>
      <c r="O19" s="218">
        <f>IF(ISBLANK($A19),"",SUM(G19,L19))</f>
      </c>
      <c r="P19" s="205">
        <f>IF(ISBLANK($A19),"",RANK(O19,O:O,1))</f>
      </c>
    </row>
    <row r="20" spans="1:16" ht="12.75" customHeight="1">
      <c r="A20" s="209"/>
      <c r="B20" s="143">
        <f>IF(ISBLANK($C20),"",INDEX('Výsledková listina'!$B:$B,MATCH($C20,'Výsledková listina'!$C:$C,0),1))</f>
      </c>
      <c r="C20" s="146"/>
      <c r="D20" s="140">
        <f>IF(ISBLANK(C20),"",INDEX('Výsledková listina'!$H:$I,MATCH($C20,'Výsledková listina'!$C:$C,0),1))</f>
      </c>
      <c r="E20" s="141">
        <f>IF(ISBLANK(C20),"",INDEX('Výsledková listina'!$H:$I,MATCH($C20,'Výsledková listina'!$C:$C,0),2))</f>
      </c>
      <c r="F20" s="212"/>
      <c r="G20" s="212"/>
      <c r="H20" s="206"/>
      <c r="I20" s="140">
        <f>IF(ISBLANK(C20),"",INDEX('Výsledková listina'!$L:$M,MATCH($C20,'Výsledková listina'!$C:$C,0),1))</f>
      </c>
      <c r="J20" s="141">
        <f>IF(ISBLANK(C20),"",INDEX('Výsledková listina'!$L:$M,MATCH($C20,'Výsledková listina'!$C:$C,0),2))</f>
      </c>
      <c r="K20" s="212"/>
      <c r="L20" s="212"/>
      <c r="M20" s="206"/>
      <c r="N20" s="216"/>
      <c r="O20" s="219"/>
      <c r="P20" s="206"/>
    </row>
    <row r="21" spans="1:16" ht="13.5" customHeight="1" thickBot="1">
      <c r="A21" s="210"/>
      <c r="B21" s="144">
        <f>IF(ISBLANK($C21),"",INDEX('Výsledková listina'!$B:$B,MATCH($C21,'Výsledková listina'!$C:$C,0),1))</f>
      </c>
      <c r="C21" s="147"/>
      <c r="D21" s="138">
        <f>IF(ISBLANK(C21),"",INDEX('Výsledková listina'!$H:$I,MATCH($C21,'Výsledková listina'!$C:$C,0),1))</f>
      </c>
      <c r="E21" s="139">
        <f>IF(ISBLANK(C21),"",INDEX('Výsledková listina'!$H:$I,MATCH($C21,'Výsledková listina'!$C:$C,0),2))</f>
      </c>
      <c r="F21" s="185"/>
      <c r="G21" s="185"/>
      <c r="H21" s="207"/>
      <c r="I21" s="138">
        <f>IF(ISBLANK(C21),"",INDEX('Výsledková listina'!$L:$M,MATCH($C21,'Výsledková listina'!$C:$C,0),1))</f>
      </c>
      <c r="J21" s="139">
        <f>IF(ISBLANK(C21),"",INDEX('Výsledková listina'!$L:$M,MATCH($C21,'Výsledková listina'!$C:$C,0),2))</f>
      </c>
      <c r="K21" s="185"/>
      <c r="L21" s="185"/>
      <c r="M21" s="214"/>
      <c r="N21" s="217"/>
      <c r="O21" s="220"/>
      <c r="P21" s="207"/>
    </row>
    <row r="22" spans="1:16" ht="12.75" customHeight="1">
      <c r="A22" s="208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11">
        <f>IF(ISBLANK($A22),"",SUM(D22:D24))</f>
      </c>
      <c r="G22" s="211">
        <f>IF(ISBLANK($A22),"",SUM(E22:E24))</f>
      </c>
      <c r="H22" s="205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11">
        <f>IF(ISBLANK($A22),"",SUM(I22:I24))</f>
      </c>
      <c r="L22" s="211">
        <f>IF(ISBLANK($A22),"",SUM(J22:J24))</f>
      </c>
      <c r="M22" s="213">
        <f>IF(ISBLANK($A22),"",RANK(L22,L:L,1))</f>
      </c>
      <c r="N22" s="215">
        <f>IF(ISBLANK($A22),"",SUM(F22,K22))</f>
      </c>
      <c r="O22" s="218">
        <f>IF(ISBLANK($A22),"",SUM(G22,L22))</f>
      </c>
      <c r="P22" s="205">
        <f>IF(ISBLANK($A22),"",RANK(O22,O:O,1))</f>
      </c>
    </row>
    <row r="23" spans="1:16" ht="12.75" customHeight="1">
      <c r="A23" s="209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12"/>
      <c r="G23" s="212"/>
      <c r="H23" s="206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12"/>
      <c r="L23" s="212"/>
      <c r="M23" s="206"/>
      <c r="N23" s="216"/>
      <c r="O23" s="219"/>
      <c r="P23" s="206"/>
    </row>
    <row r="24" spans="1:16" ht="13.5" customHeight="1" thickBot="1">
      <c r="A24" s="210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185"/>
      <c r="G24" s="185"/>
      <c r="H24" s="207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185"/>
      <c r="L24" s="185"/>
      <c r="M24" s="214"/>
      <c r="N24" s="217"/>
      <c r="O24" s="220"/>
      <c r="P24" s="207"/>
    </row>
    <row r="25" spans="1:16" ht="12.75" customHeight="1">
      <c r="A25" s="208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11">
        <f>IF(ISBLANK($A25),"",SUM(D25:D27))</f>
      </c>
      <c r="G25" s="211">
        <f>IF(ISBLANK($A25),"",SUM(E25:E27))</f>
      </c>
      <c r="H25" s="205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11">
        <f>IF(ISBLANK($A25),"",SUM(I25:I27))</f>
      </c>
      <c r="L25" s="211">
        <f>IF(ISBLANK($A25),"",SUM(J25:J27))</f>
      </c>
      <c r="M25" s="213">
        <f>IF(ISBLANK($A25),"",RANK(L25,L:L,1))</f>
      </c>
      <c r="N25" s="215">
        <f>IF(ISBLANK($A25),"",SUM(F25,K25))</f>
      </c>
      <c r="O25" s="218">
        <f>IF(ISBLANK($A25),"",SUM(G25,L25))</f>
      </c>
      <c r="P25" s="205">
        <f>IF(ISBLANK($A25),"",RANK(O25,O:O,1))</f>
      </c>
    </row>
    <row r="26" spans="1:16" ht="12.75" customHeight="1">
      <c r="A26" s="209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12"/>
      <c r="G26" s="212"/>
      <c r="H26" s="206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12"/>
      <c r="L26" s="212"/>
      <c r="M26" s="206"/>
      <c r="N26" s="216"/>
      <c r="O26" s="219"/>
      <c r="P26" s="206"/>
    </row>
    <row r="27" spans="1:16" ht="13.5" customHeight="1" thickBot="1">
      <c r="A27" s="210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185"/>
      <c r="G27" s="185"/>
      <c r="H27" s="207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185"/>
      <c r="L27" s="185"/>
      <c r="M27" s="214"/>
      <c r="N27" s="217"/>
      <c r="O27" s="220"/>
      <c r="P27" s="207"/>
    </row>
    <row r="28" spans="1:16" ht="12.75" customHeight="1">
      <c r="A28" s="208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11">
        <f>IF(ISBLANK($A28),"",SUM(D28:D30))</f>
      </c>
      <c r="G28" s="211">
        <f>IF(ISBLANK($A28),"",SUM(E28:E30))</f>
      </c>
      <c r="H28" s="205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11">
        <f>IF(ISBLANK($A28),"",SUM(I28:I30))</f>
      </c>
      <c r="L28" s="211">
        <f>IF(ISBLANK($A28),"",SUM(J28:J30))</f>
      </c>
      <c r="M28" s="213">
        <f>IF(ISBLANK($A28),"",RANK(L28,L:L,1))</f>
      </c>
      <c r="N28" s="215">
        <f>IF(ISBLANK($A28),"",SUM(F28,K28))</f>
      </c>
      <c r="O28" s="218">
        <f>IF(ISBLANK($A28),"",SUM(G28,L28))</f>
      </c>
      <c r="P28" s="205">
        <f>IF(ISBLANK($A28),"",RANK(O28,O:O,1))</f>
      </c>
    </row>
    <row r="29" spans="1:16" ht="12.75" customHeight="1">
      <c r="A29" s="209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12"/>
      <c r="G29" s="212"/>
      <c r="H29" s="206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12"/>
      <c r="L29" s="212"/>
      <c r="M29" s="206"/>
      <c r="N29" s="216"/>
      <c r="O29" s="219"/>
      <c r="P29" s="206"/>
    </row>
    <row r="30" spans="1:16" ht="13.5" customHeight="1" thickBot="1">
      <c r="A30" s="210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185"/>
      <c r="G30" s="185"/>
      <c r="H30" s="207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185"/>
      <c r="L30" s="185"/>
      <c r="M30" s="214"/>
      <c r="N30" s="217"/>
      <c r="O30" s="220"/>
      <c r="P30" s="207"/>
    </row>
    <row r="31" spans="1:16" ht="12.75" customHeight="1">
      <c r="A31" s="208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11">
        <f>IF(ISBLANK($A31),"",SUM(D31:D33))</f>
      </c>
      <c r="G31" s="211">
        <f>IF(ISBLANK($A31),"",SUM(E31:E33))</f>
      </c>
      <c r="H31" s="205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11">
        <f>IF(ISBLANK($A31),"",SUM(I31:I33))</f>
      </c>
      <c r="L31" s="211">
        <f>IF(ISBLANK($A31),"",SUM(J31:J33))</f>
      </c>
      <c r="M31" s="213">
        <f>IF(ISBLANK($A31),"",RANK(L31,L:L,1))</f>
      </c>
      <c r="N31" s="215">
        <f>IF(ISBLANK($A31),"",SUM(F31,K31))</f>
      </c>
      <c r="O31" s="218">
        <f>IF(ISBLANK($A31),"",SUM(G31,L31))</f>
      </c>
      <c r="P31" s="205">
        <f>IF(ISBLANK($A31),"",RANK(O31,O:O,1))</f>
      </c>
    </row>
    <row r="32" spans="1:16" ht="12.75" customHeight="1">
      <c r="A32" s="209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12"/>
      <c r="G32" s="212"/>
      <c r="H32" s="206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12"/>
      <c r="L32" s="212"/>
      <c r="M32" s="206"/>
      <c r="N32" s="216"/>
      <c r="O32" s="219"/>
      <c r="P32" s="206"/>
    </row>
    <row r="33" spans="1:16" ht="13.5" customHeight="1" thickBot="1">
      <c r="A33" s="210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185"/>
      <c r="G33" s="185"/>
      <c r="H33" s="207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185"/>
      <c r="L33" s="185"/>
      <c r="M33" s="214"/>
      <c r="N33" s="217"/>
      <c r="O33" s="220"/>
      <c r="P33" s="207"/>
    </row>
    <row r="34" spans="1:16" ht="12.75" customHeight="1">
      <c r="A34" s="208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11">
        <f>IF(ISBLANK($A34),"",SUM(D34:D36))</f>
      </c>
      <c r="G34" s="211">
        <f>IF(ISBLANK($A34),"",SUM(E34:E36))</f>
      </c>
      <c r="H34" s="205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11">
        <f>IF(ISBLANK($A34),"",SUM(I34:I36))</f>
      </c>
      <c r="L34" s="211">
        <f>IF(ISBLANK($A34),"",SUM(J34:J36))</f>
      </c>
      <c r="M34" s="213">
        <f>IF(ISBLANK($A34),"",RANK(L34,L:L,1))</f>
      </c>
      <c r="N34" s="215">
        <f>IF(ISBLANK($A34),"",SUM(F34,K34))</f>
      </c>
      <c r="O34" s="218">
        <f>IF(ISBLANK($A34),"",SUM(G34,L34))</f>
      </c>
      <c r="P34" s="205">
        <f>IF(ISBLANK($A34),"",RANK(O34,O:O,1))</f>
      </c>
    </row>
    <row r="35" spans="1:16" ht="12.75" customHeight="1">
      <c r="A35" s="209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12"/>
      <c r="G35" s="212"/>
      <c r="H35" s="206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12"/>
      <c r="L35" s="212"/>
      <c r="M35" s="206"/>
      <c r="N35" s="216"/>
      <c r="O35" s="219"/>
      <c r="P35" s="206"/>
    </row>
    <row r="36" spans="1:16" ht="13.5" customHeight="1" thickBot="1">
      <c r="A36" s="210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185"/>
      <c r="G36" s="185"/>
      <c r="H36" s="207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185"/>
      <c r="L36" s="185"/>
      <c r="M36" s="214"/>
      <c r="N36" s="217"/>
      <c r="O36" s="220"/>
      <c r="P36" s="207"/>
    </row>
    <row r="37" spans="1:16" ht="12.75" customHeight="1">
      <c r="A37" s="208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11">
        <f>IF(ISBLANK($A37),"",SUM(D37:D39))</f>
      </c>
      <c r="G37" s="211">
        <f>IF(ISBLANK($A37),"",SUM(E37:E39))</f>
      </c>
      <c r="H37" s="205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11">
        <f>IF(ISBLANK($A37),"",SUM(I37:I39))</f>
      </c>
      <c r="L37" s="211">
        <f>IF(ISBLANK($A37),"",SUM(J37:J39))</f>
      </c>
      <c r="M37" s="213">
        <f>IF(ISBLANK($A37),"",RANK(L37,L:L,1))</f>
      </c>
      <c r="N37" s="215">
        <f>IF(ISBLANK($A37),"",SUM(F37,K37))</f>
      </c>
      <c r="O37" s="218">
        <f>IF(ISBLANK($A37),"",SUM(G37,L37))</f>
      </c>
      <c r="P37" s="205">
        <f>IF(ISBLANK($A37),"",RANK(O37,O:O,1))</f>
      </c>
    </row>
    <row r="38" spans="1:16" ht="12.75" customHeight="1">
      <c r="A38" s="209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12"/>
      <c r="G38" s="212"/>
      <c r="H38" s="206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12"/>
      <c r="L38" s="212"/>
      <c r="M38" s="206"/>
      <c r="N38" s="216"/>
      <c r="O38" s="219"/>
      <c r="P38" s="206"/>
    </row>
    <row r="39" spans="1:16" ht="13.5" customHeight="1" thickBot="1">
      <c r="A39" s="210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185"/>
      <c r="G39" s="185"/>
      <c r="H39" s="207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185"/>
      <c r="L39" s="185"/>
      <c r="M39" s="214"/>
      <c r="N39" s="217"/>
      <c r="O39" s="220"/>
      <c r="P39" s="207"/>
    </row>
    <row r="40" spans="1:16" ht="12.75" customHeight="1">
      <c r="A40" s="208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11">
        <f>IF(ISBLANK($A40),"",SUM(D40:D42))</f>
      </c>
      <c r="G40" s="211">
        <f>IF(ISBLANK($A40),"",SUM(E40:E42))</f>
      </c>
      <c r="H40" s="205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11">
        <f>IF(ISBLANK($A40),"",SUM(I40:I42))</f>
      </c>
      <c r="L40" s="211">
        <f>IF(ISBLANK($A40),"",SUM(J40:J42))</f>
      </c>
      <c r="M40" s="213">
        <f>IF(ISBLANK($A40),"",RANK(L40,L:L,1))</f>
      </c>
      <c r="N40" s="215">
        <f>IF(ISBLANK($A40),"",SUM(F40,K40))</f>
      </c>
      <c r="O40" s="218">
        <f>IF(ISBLANK($A40),"",SUM(G40,L40))</f>
      </c>
      <c r="P40" s="205">
        <f>IF(ISBLANK($A40),"",RANK(O40,O:O,1))</f>
      </c>
    </row>
    <row r="41" spans="1:16" ht="12.75" customHeight="1">
      <c r="A41" s="209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12"/>
      <c r="G41" s="212"/>
      <c r="H41" s="206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12"/>
      <c r="L41" s="212"/>
      <c r="M41" s="206"/>
      <c r="N41" s="216"/>
      <c r="O41" s="219"/>
      <c r="P41" s="206"/>
    </row>
    <row r="42" spans="1:16" ht="13.5" customHeight="1" thickBot="1">
      <c r="A42" s="210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185"/>
      <c r="G42" s="185"/>
      <c r="H42" s="207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185"/>
      <c r="L42" s="185"/>
      <c r="M42" s="214"/>
      <c r="N42" s="217"/>
      <c r="O42" s="220"/>
      <c r="P42" s="207"/>
    </row>
    <row r="43" spans="1:16" ht="12.75" customHeight="1">
      <c r="A43" s="208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11">
        <f>IF(ISBLANK($A43),"",SUM(D43:D45))</f>
      </c>
      <c r="G43" s="211">
        <f>IF(ISBLANK($A43),"",SUM(E43:E45))</f>
      </c>
      <c r="H43" s="205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11">
        <f>IF(ISBLANK($A43),"",SUM(I43:I45))</f>
      </c>
      <c r="L43" s="211">
        <f>IF(ISBLANK($A43),"",SUM(J43:J45))</f>
      </c>
      <c r="M43" s="213">
        <f>IF(ISBLANK($A43),"",RANK(L43,L:L,1))</f>
      </c>
      <c r="N43" s="215">
        <f>IF(ISBLANK($A43),"",SUM(F43,K43))</f>
      </c>
      <c r="O43" s="218">
        <f>IF(ISBLANK($A43),"",SUM(G43,L43))</f>
      </c>
      <c r="P43" s="205">
        <f>IF(ISBLANK($A43),"",RANK(O43,O:O,1))</f>
      </c>
    </row>
    <row r="44" spans="1:16" ht="12.75" customHeight="1">
      <c r="A44" s="209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12"/>
      <c r="G44" s="212"/>
      <c r="H44" s="206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12"/>
      <c r="L44" s="212"/>
      <c r="M44" s="206"/>
      <c r="N44" s="216"/>
      <c r="O44" s="219"/>
      <c r="P44" s="206"/>
    </row>
    <row r="45" spans="1:16" ht="13.5" customHeight="1" thickBot="1">
      <c r="A45" s="210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85"/>
      <c r="G45" s="185"/>
      <c r="H45" s="207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85"/>
      <c r="L45" s="185"/>
      <c r="M45" s="214"/>
      <c r="N45" s="217"/>
      <c r="O45" s="220"/>
      <c r="P45" s="207"/>
    </row>
    <row r="46" spans="1:16" ht="12.75" customHeight="1">
      <c r="A46" s="208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11">
        <f>IF(ISBLANK($A46),"",SUM(D46:D48))</f>
      </c>
      <c r="G46" s="211">
        <f>IF(ISBLANK($A46),"",SUM(E46:E48))</f>
      </c>
      <c r="H46" s="205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11">
        <f>IF(ISBLANK($A46),"",SUM(I46:I48))</f>
      </c>
      <c r="L46" s="211">
        <f>IF(ISBLANK($A46),"",SUM(J46:J48))</f>
      </c>
      <c r="M46" s="213">
        <f>IF(ISBLANK($A46),"",RANK(L46,L:L,1))</f>
      </c>
      <c r="N46" s="215">
        <f>IF(ISBLANK($A46),"",SUM(F46,K46))</f>
      </c>
      <c r="O46" s="218">
        <f>IF(ISBLANK($A46),"",SUM(G46,L46))</f>
      </c>
      <c r="P46" s="205">
        <f>IF(ISBLANK($A46),"",RANK(O46,O:O,1))</f>
      </c>
    </row>
    <row r="47" spans="1:16" ht="12.75" customHeight="1">
      <c r="A47" s="209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12"/>
      <c r="G47" s="212"/>
      <c r="H47" s="206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12"/>
      <c r="L47" s="212"/>
      <c r="M47" s="206"/>
      <c r="N47" s="216"/>
      <c r="O47" s="219"/>
      <c r="P47" s="206"/>
    </row>
    <row r="48" spans="1:16" ht="13.5" customHeight="1" thickBot="1">
      <c r="A48" s="210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85"/>
      <c r="G48" s="185"/>
      <c r="H48" s="207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85"/>
      <c r="L48" s="185"/>
      <c r="M48" s="214"/>
      <c r="N48" s="217"/>
      <c r="O48" s="220"/>
      <c r="P48" s="207"/>
    </row>
    <row r="49" spans="1:16" ht="12.75" customHeight="1">
      <c r="A49" s="208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11">
        <f>IF(ISBLANK($A49),"",SUM(D49:D51))</f>
      </c>
      <c r="G49" s="211">
        <f>IF(ISBLANK($A49),"",SUM(E49:E51))</f>
      </c>
      <c r="H49" s="205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11">
        <f>IF(ISBLANK($A49),"",SUM(I49:I51))</f>
      </c>
      <c r="L49" s="211">
        <f>IF(ISBLANK($A49),"",SUM(J49:J51))</f>
      </c>
      <c r="M49" s="213">
        <f>IF(ISBLANK($A49),"",RANK(L49,L:L,1))</f>
      </c>
      <c r="N49" s="215">
        <f>IF(ISBLANK($A49),"",SUM(F49,K49))</f>
      </c>
      <c r="O49" s="218">
        <f>IF(ISBLANK($A49),"",SUM(G49,L49))</f>
      </c>
      <c r="P49" s="205">
        <f>IF(ISBLANK($A49),"",RANK(O49,O:O,1))</f>
      </c>
    </row>
    <row r="50" spans="1:16" ht="12.75" customHeight="1">
      <c r="A50" s="209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12"/>
      <c r="G50" s="212"/>
      <c r="H50" s="206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12"/>
      <c r="L50" s="212"/>
      <c r="M50" s="206"/>
      <c r="N50" s="216"/>
      <c r="O50" s="219"/>
      <c r="P50" s="206"/>
    </row>
    <row r="51" spans="1:16" ht="13.5" customHeight="1" thickBot="1">
      <c r="A51" s="210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85"/>
      <c r="G51" s="185"/>
      <c r="H51" s="207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85"/>
      <c r="L51" s="185"/>
      <c r="M51" s="214"/>
      <c r="N51" s="217"/>
      <c r="O51" s="220"/>
      <c r="P51" s="207"/>
    </row>
    <row r="52" spans="1:16" ht="12.75" customHeight="1">
      <c r="A52" s="208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11">
        <f>IF(ISBLANK($A52),"",SUM(D52:D54))</f>
      </c>
      <c r="G52" s="211">
        <f>IF(ISBLANK($A52),"",SUM(E52:E54))</f>
      </c>
      <c r="H52" s="205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11">
        <f>IF(ISBLANK($A52),"",SUM(I52:I54))</f>
      </c>
      <c r="L52" s="211">
        <f>IF(ISBLANK($A52),"",SUM(J52:J54))</f>
      </c>
      <c r="M52" s="213">
        <f>IF(ISBLANK($A52),"",RANK(L52,L:L,1))</f>
      </c>
      <c r="N52" s="215">
        <f>IF(ISBLANK($A52),"",SUM(F52,K52))</f>
      </c>
      <c r="O52" s="218">
        <f>IF(ISBLANK($A52),"",SUM(G52,L52))</f>
      </c>
      <c r="P52" s="205">
        <f>IF(ISBLANK($A52),"",RANK(O52,O:O,1))</f>
      </c>
    </row>
    <row r="53" spans="1:16" ht="12.75" customHeight="1">
      <c r="A53" s="209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12"/>
      <c r="G53" s="212"/>
      <c r="H53" s="206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12"/>
      <c r="L53" s="212"/>
      <c r="M53" s="206"/>
      <c r="N53" s="216"/>
      <c r="O53" s="219"/>
      <c r="P53" s="206"/>
    </row>
    <row r="54" spans="1:16" ht="13.5" customHeight="1" thickBot="1">
      <c r="A54" s="210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85"/>
      <c r="G54" s="185"/>
      <c r="H54" s="207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85"/>
      <c r="L54" s="185"/>
      <c r="M54" s="214"/>
      <c r="N54" s="217"/>
      <c r="O54" s="220"/>
      <c r="P54" s="207"/>
    </row>
    <row r="55" spans="1:16" ht="12.75" customHeight="1">
      <c r="A55" s="208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11">
        <f>IF(ISBLANK($A55),"",SUM(D55:D57))</f>
      </c>
      <c r="G55" s="211">
        <f>IF(ISBLANK($A55),"",SUM(E55:E57))</f>
      </c>
      <c r="H55" s="205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11">
        <f>IF(ISBLANK($A55),"",SUM(I55:I57))</f>
      </c>
      <c r="L55" s="211">
        <f>IF(ISBLANK($A55),"",SUM(J55:J57))</f>
      </c>
      <c r="M55" s="213">
        <f>IF(ISBLANK($A55),"",RANK(L55,L:L,1))</f>
      </c>
      <c r="N55" s="215">
        <f>IF(ISBLANK($A55),"",SUM(F55,K55))</f>
      </c>
      <c r="O55" s="218">
        <f>IF(ISBLANK($A55),"",SUM(G55,L55))</f>
      </c>
      <c r="P55" s="205">
        <f>IF(ISBLANK($A55),"",RANK(O55,O:O,1))</f>
      </c>
    </row>
    <row r="56" spans="1:16" ht="12.75" customHeight="1">
      <c r="A56" s="209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12"/>
      <c r="G56" s="212"/>
      <c r="H56" s="206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12"/>
      <c r="L56" s="212"/>
      <c r="M56" s="206"/>
      <c r="N56" s="216"/>
      <c r="O56" s="219"/>
      <c r="P56" s="206"/>
    </row>
    <row r="57" spans="1:16" ht="13.5" customHeight="1" thickBot="1">
      <c r="A57" s="210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85"/>
      <c r="G57" s="185"/>
      <c r="H57" s="207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85"/>
      <c r="L57" s="185"/>
      <c r="M57" s="214"/>
      <c r="N57" s="217"/>
      <c r="O57" s="220"/>
      <c r="P57" s="207"/>
    </row>
    <row r="58" spans="1:16" ht="12.75" customHeight="1">
      <c r="A58" s="208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11">
        <f>IF(ISBLANK($A58),"",SUM(D58:D60))</f>
      </c>
      <c r="G58" s="211">
        <f>IF(ISBLANK($A58),"",SUM(E58:E60))</f>
      </c>
      <c r="H58" s="205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11">
        <f>IF(ISBLANK($A58),"",SUM(I58:I60))</f>
      </c>
      <c r="L58" s="211">
        <f>IF(ISBLANK($A58),"",SUM(J58:J60))</f>
      </c>
      <c r="M58" s="213">
        <f>IF(ISBLANK($A58),"",RANK(L58,L:L,1))</f>
      </c>
      <c r="N58" s="215">
        <f>IF(ISBLANK($A58),"",SUM(F58,K58))</f>
      </c>
      <c r="O58" s="218">
        <f>IF(ISBLANK($A58),"",SUM(G58,L58))</f>
      </c>
      <c r="P58" s="205">
        <f>IF(ISBLANK($A58),"",RANK(O58,O:O,1))</f>
      </c>
    </row>
    <row r="59" spans="1:16" ht="12.75" customHeight="1">
      <c r="A59" s="209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12"/>
      <c r="G59" s="212"/>
      <c r="H59" s="206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12"/>
      <c r="L59" s="212"/>
      <c r="M59" s="206"/>
      <c r="N59" s="216"/>
      <c r="O59" s="219"/>
      <c r="P59" s="206"/>
    </row>
    <row r="60" spans="1:16" ht="13.5" customHeight="1" thickBot="1">
      <c r="A60" s="210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85"/>
      <c r="G60" s="185"/>
      <c r="H60" s="207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85"/>
      <c r="L60" s="185"/>
      <c r="M60" s="214"/>
      <c r="N60" s="217"/>
      <c r="O60" s="220"/>
      <c r="P60" s="207"/>
    </row>
    <row r="61" spans="1:16" ht="12.75" customHeight="1">
      <c r="A61" s="208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11">
        <f>IF(ISBLANK($A61),"",SUM(D61:D63))</f>
      </c>
      <c r="G61" s="211">
        <f>IF(ISBLANK($A61),"",SUM(E61:E63))</f>
      </c>
      <c r="H61" s="205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11">
        <f>IF(ISBLANK($A61),"",SUM(I61:I63))</f>
      </c>
      <c r="L61" s="211">
        <f>IF(ISBLANK($A61),"",SUM(J61:J63))</f>
      </c>
      <c r="M61" s="213">
        <f>IF(ISBLANK($A61),"",RANK(L61,L:L,1))</f>
      </c>
      <c r="N61" s="215">
        <f>IF(ISBLANK($A61),"",SUM(F61,K61))</f>
      </c>
      <c r="O61" s="218">
        <f>IF(ISBLANK($A61),"",SUM(G61,L61))</f>
      </c>
      <c r="P61" s="205">
        <f>IF(ISBLANK($A61),"",RANK(O61,O:O,1))</f>
      </c>
    </row>
    <row r="62" spans="1:16" ht="12.75" customHeight="1">
      <c r="A62" s="209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12"/>
      <c r="G62" s="212"/>
      <c r="H62" s="206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12"/>
      <c r="L62" s="212"/>
      <c r="M62" s="206"/>
      <c r="N62" s="216"/>
      <c r="O62" s="219"/>
      <c r="P62" s="206"/>
    </row>
    <row r="63" spans="1:16" ht="13.5" customHeight="1" thickBot="1">
      <c r="A63" s="210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85"/>
      <c r="G63" s="185"/>
      <c r="H63" s="207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85"/>
      <c r="L63" s="185"/>
      <c r="M63" s="214"/>
      <c r="N63" s="217"/>
      <c r="O63" s="220"/>
      <c r="P63" s="207"/>
    </row>
    <row r="64" spans="1:16" ht="12.75" customHeight="1">
      <c r="A64" s="208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11">
        <f>IF(ISBLANK($A64),"",SUM(D64:D66))</f>
      </c>
      <c r="G64" s="211">
        <f>IF(ISBLANK($A64),"",SUM(E64:E66))</f>
      </c>
      <c r="H64" s="205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11">
        <f>IF(ISBLANK($A64),"",SUM(I64:I66))</f>
      </c>
      <c r="L64" s="211">
        <f>IF(ISBLANK($A64),"",SUM(J64:J66))</f>
      </c>
      <c r="M64" s="213">
        <f>IF(ISBLANK($A64),"",RANK(L64,L:L,1))</f>
      </c>
      <c r="N64" s="215">
        <f>IF(ISBLANK($A64),"",SUM(F64,K64))</f>
      </c>
      <c r="O64" s="218">
        <f>IF(ISBLANK($A64),"",SUM(G64,L64))</f>
      </c>
      <c r="P64" s="205">
        <f>IF(ISBLANK($A64),"",RANK(O64,O:O,1))</f>
      </c>
    </row>
    <row r="65" spans="1:16" ht="12.75" customHeight="1">
      <c r="A65" s="209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12"/>
      <c r="G65" s="212"/>
      <c r="H65" s="206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12"/>
      <c r="L65" s="212"/>
      <c r="M65" s="206"/>
      <c r="N65" s="216"/>
      <c r="O65" s="219"/>
      <c r="P65" s="206"/>
    </row>
    <row r="66" spans="1:16" ht="13.5" customHeight="1" thickBot="1">
      <c r="A66" s="210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85"/>
      <c r="G66" s="185"/>
      <c r="H66" s="207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85"/>
      <c r="L66" s="185"/>
      <c r="M66" s="214"/>
      <c r="N66" s="217"/>
      <c r="O66" s="220"/>
      <c r="P66" s="207"/>
    </row>
    <row r="67" spans="1:16" ht="12.75" customHeight="1">
      <c r="A67" s="208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11">
        <f>IF(ISBLANK($A67),"",SUM(D67:D69))</f>
      </c>
      <c r="G67" s="211">
        <f>IF(ISBLANK($A67),"",SUM(E67:E69))</f>
      </c>
      <c r="H67" s="205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11">
        <f>IF(ISBLANK($A67),"",SUM(I67:I69))</f>
      </c>
      <c r="L67" s="211">
        <f>IF(ISBLANK($A67),"",SUM(J67:J69))</f>
      </c>
      <c r="M67" s="213">
        <f>IF(ISBLANK($A67),"",RANK(L67,L:L,1))</f>
      </c>
      <c r="N67" s="215">
        <f>IF(ISBLANK($A67),"",SUM(F67,K67))</f>
      </c>
      <c r="O67" s="218">
        <f>IF(ISBLANK($A67),"",SUM(G67,L67))</f>
      </c>
      <c r="P67" s="205">
        <f>IF(ISBLANK($A67),"",RANK(O67,O:O,1))</f>
      </c>
    </row>
    <row r="68" spans="1:16" ht="12.75" customHeight="1">
      <c r="A68" s="209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12"/>
      <c r="G68" s="212"/>
      <c r="H68" s="206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12"/>
      <c r="L68" s="212"/>
      <c r="M68" s="206"/>
      <c r="N68" s="216"/>
      <c r="O68" s="219"/>
      <c r="P68" s="206"/>
    </row>
    <row r="69" spans="1:16" ht="13.5" customHeight="1" thickBot="1">
      <c r="A69" s="210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85"/>
      <c r="G69" s="185"/>
      <c r="H69" s="207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85"/>
      <c r="L69" s="185"/>
      <c r="M69" s="214"/>
      <c r="N69" s="217"/>
      <c r="O69" s="220"/>
      <c r="P69" s="207"/>
    </row>
    <row r="70" spans="1:16" ht="12.75" customHeight="1">
      <c r="A70" s="208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11">
        <f>IF(ISBLANK($A70),"",SUM(D70:D72))</f>
      </c>
      <c r="G70" s="211">
        <f>IF(ISBLANK($A70),"",SUM(E70:E72))</f>
      </c>
      <c r="H70" s="205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11">
        <f>IF(ISBLANK($A70),"",SUM(I70:I72))</f>
      </c>
      <c r="L70" s="211">
        <f>IF(ISBLANK($A70),"",SUM(J70:J72))</f>
      </c>
      <c r="M70" s="213">
        <f>IF(ISBLANK($A70),"",RANK(L70,L:L,1))</f>
      </c>
      <c r="N70" s="215">
        <f>IF(ISBLANK($A70),"",SUM(F70,K70))</f>
      </c>
      <c r="O70" s="218">
        <f>IF(ISBLANK($A70),"",SUM(G70,L70))</f>
      </c>
      <c r="P70" s="205">
        <f>IF(ISBLANK($A70),"",RANK(O70,O:O,1))</f>
      </c>
    </row>
    <row r="71" spans="1:16" ht="12.75" customHeight="1">
      <c r="A71" s="209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12"/>
      <c r="G71" s="212"/>
      <c r="H71" s="206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12"/>
      <c r="L71" s="212"/>
      <c r="M71" s="206"/>
      <c r="N71" s="216"/>
      <c r="O71" s="219"/>
      <c r="P71" s="206"/>
    </row>
    <row r="72" spans="1:16" ht="13.5" customHeight="1" thickBot="1">
      <c r="A72" s="210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85"/>
      <c r="G72" s="185"/>
      <c r="H72" s="207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85"/>
      <c r="L72" s="185"/>
      <c r="M72" s="214"/>
      <c r="N72" s="217"/>
      <c r="O72" s="220"/>
      <c r="P72" s="207"/>
    </row>
    <row r="73" spans="1:16" ht="12.75" customHeight="1">
      <c r="A73" s="208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11">
        <f>IF(ISBLANK($A73),"",SUM(D73:D75))</f>
      </c>
      <c r="G73" s="211">
        <f>IF(ISBLANK($A73),"",SUM(E73:E75))</f>
      </c>
      <c r="H73" s="205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11">
        <f>IF(ISBLANK($A73),"",SUM(I73:I75))</f>
      </c>
      <c r="L73" s="211">
        <f>IF(ISBLANK($A73),"",SUM(J73:J75))</f>
      </c>
      <c r="M73" s="213">
        <f>IF(ISBLANK($A73),"",RANK(L73,L:L,1))</f>
      </c>
      <c r="N73" s="215">
        <f>IF(ISBLANK($A73),"",SUM(F73,K73))</f>
      </c>
      <c r="O73" s="218">
        <f>IF(ISBLANK($A73),"",SUM(G73,L73))</f>
      </c>
      <c r="P73" s="205">
        <f>IF(ISBLANK($A73),"",RANK(O73,O:O,1))</f>
      </c>
    </row>
    <row r="74" spans="1:16" ht="12.75" customHeight="1">
      <c r="A74" s="209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12"/>
      <c r="G74" s="212"/>
      <c r="H74" s="206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12"/>
      <c r="L74" s="212"/>
      <c r="M74" s="206"/>
      <c r="N74" s="216"/>
      <c r="O74" s="219"/>
      <c r="P74" s="206"/>
    </row>
    <row r="75" spans="1:16" ht="13.5" customHeight="1" thickBot="1">
      <c r="A75" s="210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85"/>
      <c r="G75" s="185"/>
      <c r="H75" s="207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85"/>
      <c r="L75" s="185"/>
      <c r="M75" s="214"/>
      <c r="N75" s="217"/>
      <c r="O75" s="220"/>
      <c r="P75" s="207"/>
    </row>
    <row r="76" spans="1:16" ht="12.75" customHeight="1">
      <c r="A76" s="208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11">
        <f>IF(ISBLANK($A76),"",SUM(D76:D78))</f>
      </c>
      <c r="G76" s="211">
        <f>IF(ISBLANK($A76),"",SUM(E76:E78))</f>
      </c>
      <c r="H76" s="205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11">
        <f>IF(ISBLANK($A76),"",SUM(I76:I78))</f>
      </c>
      <c r="L76" s="211">
        <f>IF(ISBLANK($A76),"",SUM(J76:J78))</f>
      </c>
      <c r="M76" s="213">
        <f>IF(ISBLANK($A76),"",RANK(L76,L:L,1))</f>
      </c>
      <c r="N76" s="215">
        <f>IF(ISBLANK($A76),"",SUM(F76,K76))</f>
      </c>
      <c r="O76" s="218">
        <f>IF(ISBLANK($A76),"",SUM(G76,L76))</f>
      </c>
      <c r="P76" s="205">
        <f>IF(ISBLANK($A76),"",RANK(O76,O:O,1))</f>
      </c>
    </row>
    <row r="77" spans="1:16" ht="12.75" customHeight="1">
      <c r="A77" s="209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12"/>
      <c r="G77" s="212"/>
      <c r="H77" s="206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12"/>
      <c r="L77" s="212"/>
      <c r="M77" s="206"/>
      <c r="N77" s="216"/>
      <c r="O77" s="219"/>
      <c r="P77" s="206"/>
    </row>
    <row r="78" spans="1:16" ht="13.5" customHeight="1" thickBot="1">
      <c r="A78" s="210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85"/>
      <c r="G78" s="185"/>
      <c r="H78" s="207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85"/>
      <c r="L78" s="185"/>
      <c r="M78" s="214"/>
      <c r="N78" s="217"/>
      <c r="O78" s="220"/>
      <c r="P78" s="207"/>
    </row>
    <row r="79" spans="1:16" ht="12.75" customHeight="1">
      <c r="A79" s="208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11">
        <f>IF(ISBLANK($A79),"",SUM(D79:D81))</f>
      </c>
      <c r="G79" s="211">
        <f>IF(ISBLANK($A79),"",SUM(E79:E81))</f>
      </c>
      <c r="H79" s="205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11">
        <f>IF(ISBLANK($A79),"",SUM(I79:I81))</f>
      </c>
      <c r="L79" s="211">
        <f>IF(ISBLANK($A79),"",SUM(J79:J81))</f>
      </c>
      <c r="M79" s="213">
        <f>IF(ISBLANK($A79),"",RANK(L79,L:L,1))</f>
      </c>
      <c r="N79" s="215">
        <f>IF(ISBLANK($A79),"",SUM(F79,K79))</f>
      </c>
      <c r="O79" s="218">
        <f>IF(ISBLANK($A79),"",SUM(G79,L79))</f>
      </c>
      <c r="P79" s="205">
        <f>IF(ISBLANK($A79),"",RANK(O79,O:O,1))</f>
      </c>
    </row>
    <row r="80" spans="1:16" ht="12.75" customHeight="1">
      <c r="A80" s="209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12"/>
      <c r="G80" s="212"/>
      <c r="H80" s="206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12"/>
      <c r="L80" s="212"/>
      <c r="M80" s="206"/>
      <c r="N80" s="216"/>
      <c r="O80" s="219"/>
      <c r="P80" s="206"/>
    </row>
    <row r="81" spans="1:16" ht="13.5" customHeight="1" thickBot="1">
      <c r="A81" s="210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85"/>
      <c r="G81" s="185"/>
      <c r="H81" s="207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85"/>
      <c r="L81" s="185"/>
      <c r="M81" s="214"/>
      <c r="N81" s="217"/>
      <c r="O81" s="220"/>
      <c r="P81" s="207"/>
    </row>
    <row r="82" spans="1:16" ht="12.75" customHeight="1">
      <c r="A82" s="208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11">
        <f>IF(ISBLANK($A82),"",SUM(D82:D84))</f>
      </c>
      <c r="G82" s="211">
        <f>IF(ISBLANK($A82),"",SUM(E82:E84))</f>
      </c>
      <c r="H82" s="205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11">
        <f>IF(ISBLANK($A82),"",SUM(I82:I84))</f>
      </c>
      <c r="L82" s="211">
        <f>IF(ISBLANK($A82),"",SUM(J82:J84))</f>
      </c>
      <c r="M82" s="213">
        <f>IF(ISBLANK($A82),"",RANK(L82,L:L,1))</f>
      </c>
      <c r="N82" s="215">
        <f>IF(ISBLANK($A82),"",SUM(F82,K82))</f>
      </c>
      <c r="O82" s="218">
        <f>IF(ISBLANK($A82),"",SUM(G82,L82))</f>
      </c>
      <c r="P82" s="205">
        <f>IF(ISBLANK($A82),"",RANK(O82,O:O,1))</f>
      </c>
    </row>
    <row r="83" spans="1:16" ht="12.75" customHeight="1">
      <c r="A83" s="209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12"/>
      <c r="G83" s="212"/>
      <c r="H83" s="206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12"/>
      <c r="L83" s="212"/>
      <c r="M83" s="206"/>
      <c r="N83" s="216"/>
      <c r="O83" s="219"/>
      <c r="P83" s="206"/>
    </row>
    <row r="84" spans="1:16" ht="13.5" customHeight="1" thickBot="1">
      <c r="A84" s="210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85"/>
      <c r="G84" s="185"/>
      <c r="H84" s="207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85"/>
      <c r="L84" s="185"/>
      <c r="M84" s="214"/>
      <c r="N84" s="217"/>
      <c r="O84" s="220"/>
      <c r="P84" s="207"/>
    </row>
    <row r="85" spans="1:16" ht="12.75" customHeight="1">
      <c r="A85" s="208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11">
        <f>IF(ISBLANK($A85),"",SUM(D85:D87))</f>
      </c>
      <c r="G85" s="211">
        <f>IF(ISBLANK($A85),"",SUM(E85:E87))</f>
      </c>
      <c r="H85" s="205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11">
        <f>IF(ISBLANK($A85),"",SUM(I85:I87))</f>
      </c>
      <c r="L85" s="211">
        <f>IF(ISBLANK($A85),"",SUM(J85:J87))</f>
      </c>
      <c r="M85" s="213">
        <f>IF(ISBLANK($A85),"",RANK(L85,L:L,1))</f>
      </c>
      <c r="N85" s="215">
        <f>IF(ISBLANK($A85),"",SUM(F85,K85))</f>
      </c>
      <c r="O85" s="218">
        <f>IF(ISBLANK($A85),"",SUM(G85,L85))</f>
      </c>
      <c r="P85" s="205">
        <f>IF(ISBLANK($A85),"",RANK(O85,O:O,1))</f>
      </c>
    </row>
    <row r="86" spans="1:16" ht="12.75" customHeight="1">
      <c r="A86" s="209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12"/>
      <c r="G86" s="212"/>
      <c r="H86" s="206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12"/>
      <c r="L86" s="212"/>
      <c r="M86" s="206"/>
      <c r="N86" s="216"/>
      <c r="O86" s="219"/>
      <c r="P86" s="206"/>
    </row>
    <row r="87" spans="1:16" ht="13.5" customHeight="1" thickBot="1">
      <c r="A87" s="210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85"/>
      <c r="G87" s="185"/>
      <c r="H87" s="207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85"/>
      <c r="L87" s="185"/>
      <c r="M87" s="214"/>
      <c r="N87" s="217"/>
      <c r="O87" s="220"/>
      <c r="P87" s="207"/>
    </row>
    <row r="88" spans="1:16" ht="12.75" customHeight="1">
      <c r="A88" s="208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11">
        <f>IF(ISBLANK($A88),"",SUM(D88:D90))</f>
      </c>
      <c r="G88" s="211">
        <f>IF(ISBLANK($A88),"",SUM(E88:E90))</f>
      </c>
      <c r="H88" s="205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11">
        <f>IF(ISBLANK($A88),"",SUM(I88:I90))</f>
      </c>
      <c r="L88" s="211">
        <f>IF(ISBLANK($A88),"",SUM(J88:J90))</f>
      </c>
      <c r="M88" s="213">
        <f>IF(ISBLANK($A88),"",RANK(L88,L:L,1))</f>
      </c>
      <c r="N88" s="215">
        <f>IF(ISBLANK($A88),"",SUM(F88,K88))</f>
      </c>
      <c r="O88" s="218">
        <f>IF(ISBLANK($A88),"",SUM(G88,L88))</f>
      </c>
      <c r="P88" s="205">
        <f>IF(ISBLANK($A88),"",RANK(O88,O:O,1))</f>
      </c>
    </row>
    <row r="89" spans="1:16" ht="12.75" customHeight="1">
      <c r="A89" s="209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12"/>
      <c r="G89" s="212"/>
      <c r="H89" s="206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12"/>
      <c r="L89" s="212"/>
      <c r="M89" s="206"/>
      <c r="N89" s="216"/>
      <c r="O89" s="219"/>
      <c r="P89" s="206"/>
    </row>
    <row r="90" spans="1:16" ht="13.5" customHeight="1" thickBot="1">
      <c r="A90" s="210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85"/>
      <c r="G90" s="185"/>
      <c r="H90" s="207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85"/>
      <c r="L90" s="185"/>
      <c r="M90" s="214"/>
      <c r="N90" s="217"/>
      <c r="O90" s="220"/>
      <c r="P90" s="207"/>
    </row>
    <row r="91" spans="1:16" ht="12.75" customHeight="1">
      <c r="A91" s="208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11">
        <f>IF(ISBLANK($A91),"",SUM(D91:D93))</f>
      </c>
      <c r="G91" s="211">
        <f>IF(ISBLANK($A91),"",SUM(E91:E93))</f>
      </c>
      <c r="H91" s="205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11">
        <f>IF(ISBLANK($A91),"",SUM(I91:I93))</f>
      </c>
      <c r="L91" s="211">
        <f>IF(ISBLANK($A91),"",SUM(J91:J93))</f>
      </c>
      <c r="M91" s="213">
        <f>IF(ISBLANK($A91),"",RANK(L91,L:L,1))</f>
      </c>
      <c r="N91" s="215">
        <f>IF(ISBLANK($A91),"",SUM(F91,K91))</f>
      </c>
      <c r="O91" s="218">
        <f>IF(ISBLANK($A91),"",SUM(G91,L91))</f>
      </c>
      <c r="P91" s="205">
        <f>IF(ISBLANK($A91),"",RANK(O91,O:O,1))</f>
      </c>
    </row>
    <row r="92" spans="1:16" ht="12.75" customHeight="1">
      <c r="A92" s="209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12"/>
      <c r="G92" s="212"/>
      <c r="H92" s="206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12"/>
      <c r="L92" s="212"/>
      <c r="M92" s="206"/>
      <c r="N92" s="216"/>
      <c r="O92" s="219"/>
      <c r="P92" s="206"/>
    </row>
    <row r="93" spans="1:16" ht="13.5" customHeight="1" thickBot="1">
      <c r="A93" s="210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85"/>
      <c r="G93" s="185"/>
      <c r="H93" s="207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85"/>
      <c r="L93" s="185"/>
      <c r="M93" s="214"/>
      <c r="N93" s="217"/>
      <c r="O93" s="220"/>
      <c r="P93" s="207"/>
    </row>
    <row r="94" spans="1:16" ht="12.75" customHeight="1">
      <c r="A94" s="208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11">
        <f>IF(ISBLANK($A94),"",SUM(D94:D96))</f>
      </c>
      <c r="G94" s="211">
        <f>IF(ISBLANK($A94),"",SUM(E94:E96))</f>
      </c>
      <c r="H94" s="205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11">
        <f>IF(ISBLANK($A94),"",SUM(I94:I96))</f>
      </c>
      <c r="L94" s="211">
        <f>IF(ISBLANK($A94),"",SUM(J94:J96))</f>
      </c>
      <c r="M94" s="213">
        <f>IF(ISBLANK($A94),"",RANK(L94,L:L,1))</f>
      </c>
      <c r="N94" s="215">
        <f>IF(ISBLANK($A94),"",SUM(F94,K94))</f>
      </c>
      <c r="O94" s="218">
        <f>IF(ISBLANK($A94),"",SUM(G94,L94))</f>
      </c>
      <c r="P94" s="205">
        <f>IF(ISBLANK($A94),"",RANK(O94,O:O,1))</f>
      </c>
    </row>
    <row r="95" spans="1:16" ht="12.75" customHeight="1">
      <c r="A95" s="209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12"/>
      <c r="G95" s="212"/>
      <c r="H95" s="206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12"/>
      <c r="L95" s="212"/>
      <c r="M95" s="206"/>
      <c r="N95" s="216"/>
      <c r="O95" s="219"/>
      <c r="P95" s="206"/>
    </row>
    <row r="96" spans="1:16" ht="13.5" customHeight="1" thickBot="1">
      <c r="A96" s="210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85"/>
      <c r="G96" s="185"/>
      <c r="H96" s="207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85"/>
      <c r="L96" s="185"/>
      <c r="M96" s="214"/>
      <c r="N96" s="217"/>
      <c r="O96" s="220"/>
      <c r="P96" s="207"/>
    </row>
    <row r="97" spans="1:16" ht="12.75" customHeight="1">
      <c r="A97" s="208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11">
        <f>IF(ISBLANK($A97),"",SUM(D97:D99))</f>
      </c>
      <c r="G97" s="211">
        <f>IF(ISBLANK($A97),"",SUM(E97:E99))</f>
      </c>
      <c r="H97" s="205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11">
        <f>IF(ISBLANK($A97),"",SUM(I97:I99))</f>
      </c>
      <c r="L97" s="211">
        <f>IF(ISBLANK($A97),"",SUM(J97:J99))</f>
      </c>
      <c r="M97" s="213">
        <f>IF(ISBLANK($A97),"",RANK(L97,L:L,1))</f>
      </c>
      <c r="N97" s="215">
        <f>IF(ISBLANK($A97),"",SUM(F97,K97))</f>
      </c>
      <c r="O97" s="218">
        <f>IF(ISBLANK($A97),"",SUM(G97,L97))</f>
      </c>
      <c r="P97" s="205">
        <f>IF(ISBLANK($A97),"",RANK(O97,O:O,1))</f>
      </c>
    </row>
    <row r="98" spans="1:16" ht="12.75" customHeight="1">
      <c r="A98" s="209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12"/>
      <c r="G98" s="212"/>
      <c r="H98" s="206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12"/>
      <c r="L98" s="212"/>
      <c r="M98" s="206"/>
      <c r="N98" s="216"/>
      <c r="O98" s="219"/>
      <c r="P98" s="206"/>
    </row>
    <row r="99" spans="1:16" ht="13.5" customHeight="1" thickBot="1">
      <c r="A99" s="210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85"/>
      <c r="G99" s="185"/>
      <c r="H99" s="207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85"/>
      <c r="L99" s="185"/>
      <c r="M99" s="214"/>
      <c r="N99" s="217"/>
      <c r="O99" s="220"/>
      <c r="P99" s="207"/>
    </row>
    <row r="100" spans="1:16" ht="12.75" customHeight="1">
      <c r="A100" s="208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11">
        <f>IF(ISBLANK($A100),"",SUM(D100:D102))</f>
      </c>
      <c r="G100" s="211">
        <f>IF(ISBLANK($A100),"",SUM(E100:E102))</f>
      </c>
      <c r="H100" s="205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11">
        <f>IF(ISBLANK($A100),"",SUM(I100:I102))</f>
      </c>
      <c r="L100" s="211">
        <f>IF(ISBLANK($A100),"",SUM(J100:J102))</f>
      </c>
      <c r="M100" s="213">
        <f>IF(ISBLANK($A100),"",RANK(L100,L:L,1))</f>
      </c>
      <c r="N100" s="215">
        <f>IF(ISBLANK($A100),"",SUM(F100,K100))</f>
      </c>
      <c r="O100" s="218">
        <f>IF(ISBLANK($A100),"",SUM(G100,L100))</f>
      </c>
      <c r="P100" s="205">
        <f>IF(ISBLANK($A100),"",RANK(O100,O:O,1))</f>
      </c>
    </row>
    <row r="101" spans="1:16" ht="12.75" customHeight="1">
      <c r="A101" s="209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12"/>
      <c r="G101" s="212"/>
      <c r="H101" s="206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12"/>
      <c r="L101" s="212"/>
      <c r="M101" s="206"/>
      <c r="N101" s="216"/>
      <c r="O101" s="219"/>
      <c r="P101" s="206"/>
    </row>
    <row r="102" spans="1:16" ht="13.5" customHeight="1" thickBot="1">
      <c r="A102" s="210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85"/>
      <c r="G102" s="185"/>
      <c r="H102" s="207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85"/>
      <c r="L102" s="185"/>
      <c r="M102" s="214"/>
      <c r="N102" s="217"/>
      <c r="O102" s="220"/>
      <c r="P102" s="207"/>
    </row>
    <row r="103" spans="1:16" ht="12.75" customHeight="1">
      <c r="A103" s="208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11">
        <f>IF(ISBLANK($A103),"",SUM(D103:D105))</f>
      </c>
      <c r="G103" s="211">
        <f>IF(ISBLANK($A103),"",SUM(E103:E105))</f>
      </c>
      <c r="H103" s="205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11">
        <f>IF(ISBLANK($A103),"",SUM(I103:I105))</f>
      </c>
      <c r="L103" s="211">
        <f>IF(ISBLANK($A103),"",SUM(J103:J105))</f>
      </c>
      <c r="M103" s="213">
        <f>IF(ISBLANK($A103),"",RANK(L103,L:L,1))</f>
      </c>
      <c r="N103" s="215">
        <f>IF(ISBLANK($A103),"",SUM(F103,K103))</f>
      </c>
      <c r="O103" s="218">
        <f>IF(ISBLANK($A103),"",SUM(G103,L103))</f>
      </c>
      <c r="P103" s="205">
        <f>IF(ISBLANK($A103),"",RANK(O103,O:O,1))</f>
      </c>
    </row>
    <row r="104" spans="1:16" ht="12.75" customHeight="1">
      <c r="A104" s="209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12"/>
      <c r="G104" s="212"/>
      <c r="H104" s="206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12"/>
      <c r="L104" s="212"/>
      <c r="M104" s="206"/>
      <c r="N104" s="216"/>
      <c r="O104" s="219"/>
      <c r="P104" s="206"/>
    </row>
    <row r="105" spans="1:16" ht="13.5" customHeight="1" thickBot="1">
      <c r="A105" s="210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85"/>
      <c r="G105" s="185"/>
      <c r="H105" s="207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85"/>
      <c r="L105" s="185"/>
      <c r="M105" s="214"/>
      <c r="N105" s="217"/>
      <c r="O105" s="220"/>
      <c r="P105" s="207"/>
    </row>
    <row r="106" spans="1:16" ht="12.75" customHeight="1">
      <c r="A106" s="208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11">
        <f>IF(ISBLANK($A106),"",SUM(D106:D108))</f>
      </c>
      <c r="G106" s="211">
        <f>IF(ISBLANK($A106),"",SUM(E106:E108))</f>
      </c>
      <c r="H106" s="205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11">
        <f>IF(ISBLANK($A106),"",SUM(I106:I108))</f>
      </c>
      <c r="L106" s="211">
        <f>IF(ISBLANK($A106),"",SUM(J106:J108))</f>
      </c>
      <c r="M106" s="213">
        <f>IF(ISBLANK($A106),"",RANK(L106,L:L,1))</f>
      </c>
      <c r="N106" s="215">
        <f>IF(ISBLANK($A106),"",SUM(F106,K106))</f>
      </c>
      <c r="O106" s="218">
        <f>IF(ISBLANK($A106),"",SUM(G106,L106))</f>
      </c>
      <c r="P106" s="205">
        <f>IF(ISBLANK($A106),"",RANK(O106,O:O,1))</f>
      </c>
    </row>
    <row r="107" spans="1:16" ht="12.75" customHeight="1">
      <c r="A107" s="209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12"/>
      <c r="G107" s="212"/>
      <c r="H107" s="206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12"/>
      <c r="L107" s="212"/>
      <c r="M107" s="206"/>
      <c r="N107" s="216"/>
      <c r="O107" s="219"/>
      <c r="P107" s="206"/>
    </row>
    <row r="108" spans="1:16" ht="13.5" customHeight="1" thickBot="1">
      <c r="A108" s="210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85"/>
      <c r="G108" s="185"/>
      <c r="H108" s="207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85"/>
      <c r="L108" s="185"/>
      <c r="M108" s="214"/>
      <c r="N108" s="217"/>
      <c r="O108" s="220"/>
      <c r="P108" s="207"/>
    </row>
    <row r="109" spans="1:16" ht="12.75" customHeight="1">
      <c r="A109" s="208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11">
        <f>IF(ISBLANK($A109),"",SUM(D109:D111))</f>
      </c>
      <c r="G109" s="211">
        <f>IF(ISBLANK($A109),"",SUM(E109:E111))</f>
      </c>
      <c r="H109" s="205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11">
        <f>IF(ISBLANK($A109),"",SUM(I109:I111))</f>
      </c>
      <c r="L109" s="211">
        <f>IF(ISBLANK($A109),"",SUM(J109:J111))</f>
      </c>
      <c r="M109" s="213">
        <f>IF(ISBLANK($A109),"",RANK(L109,L:L,1))</f>
      </c>
      <c r="N109" s="215">
        <f>IF(ISBLANK($A109),"",SUM(F109,K109))</f>
      </c>
      <c r="O109" s="218">
        <f>IF(ISBLANK($A109),"",SUM(G109,L109))</f>
      </c>
      <c r="P109" s="205">
        <f>IF(ISBLANK($A109),"",RANK(O109,O:O,1))</f>
      </c>
    </row>
    <row r="110" spans="1:16" ht="12.75" customHeight="1">
      <c r="A110" s="209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12"/>
      <c r="G110" s="212"/>
      <c r="H110" s="206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12"/>
      <c r="L110" s="212"/>
      <c r="M110" s="206"/>
      <c r="N110" s="216"/>
      <c r="O110" s="219"/>
      <c r="P110" s="206"/>
    </row>
    <row r="111" spans="1:16" ht="13.5" customHeight="1" thickBot="1">
      <c r="A111" s="210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85"/>
      <c r="G111" s="185"/>
      <c r="H111" s="207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85"/>
      <c r="L111" s="185"/>
      <c r="M111" s="214"/>
      <c r="N111" s="217"/>
      <c r="O111" s="220"/>
      <c r="P111" s="207"/>
    </row>
    <row r="112" spans="1:16" ht="12.75" customHeight="1">
      <c r="A112" s="208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11">
        <f>IF(ISBLANK($A112),"",SUM(D112:D114))</f>
      </c>
      <c r="G112" s="211">
        <f>IF(ISBLANK($A112),"",SUM(E112:E114))</f>
      </c>
      <c r="H112" s="205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11">
        <f>IF(ISBLANK($A112),"",SUM(I112:I114))</f>
      </c>
      <c r="L112" s="211">
        <f>IF(ISBLANK($A112),"",SUM(J112:J114))</f>
      </c>
      <c r="M112" s="213">
        <f>IF(ISBLANK($A112),"",RANK(L112,L:L,1))</f>
      </c>
      <c r="N112" s="215">
        <f>IF(ISBLANK($A112),"",SUM(F112,K112))</f>
      </c>
      <c r="O112" s="218">
        <f>IF(ISBLANK($A112),"",SUM(G112,L112))</f>
      </c>
      <c r="P112" s="205">
        <f>IF(ISBLANK($A112),"",RANK(O112,O:O,1))</f>
      </c>
    </row>
    <row r="113" spans="1:16" ht="12.75" customHeight="1">
      <c r="A113" s="209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12"/>
      <c r="G113" s="212"/>
      <c r="H113" s="206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12"/>
      <c r="L113" s="212"/>
      <c r="M113" s="206"/>
      <c r="N113" s="216"/>
      <c r="O113" s="219"/>
      <c r="P113" s="206"/>
    </row>
    <row r="114" spans="1:16" ht="13.5" customHeight="1" thickBot="1">
      <c r="A114" s="210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85"/>
      <c r="G114" s="185"/>
      <c r="H114" s="207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85"/>
      <c r="L114" s="185"/>
      <c r="M114" s="214"/>
      <c r="N114" s="217"/>
      <c r="O114" s="220"/>
      <c r="P114" s="207"/>
    </row>
    <row r="115" spans="1:16" ht="12.75" customHeight="1">
      <c r="A115" s="208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11">
        <f>IF(ISBLANK($A115),"",SUM(D115:D117))</f>
      </c>
      <c r="G115" s="211">
        <f>IF(ISBLANK($A115),"",SUM(E115:E117))</f>
      </c>
      <c r="H115" s="205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11">
        <f>IF(ISBLANK($A115),"",SUM(I115:I117))</f>
      </c>
      <c r="L115" s="211">
        <f>IF(ISBLANK($A115),"",SUM(J115:J117))</f>
      </c>
      <c r="M115" s="213">
        <f>IF(ISBLANK($A115),"",RANK(L115,L:L,1))</f>
      </c>
      <c r="N115" s="215">
        <f>IF(ISBLANK($A115),"",SUM(F115,K115))</f>
      </c>
      <c r="O115" s="218">
        <f>IF(ISBLANK($A115),"",SUM(G115,L115))</f>
      </c>
      <c r="P115" s="205">
        <f>IF(ISBLANK($A115),"",RANK(O115,O:O,1))</f>
      </c>
    </row>
    <row r="116" spans="1:16" ht="12.75" customHeight="1">
      <c r="A116" s="209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12"/>
      <c r="G116" s="212"/>
      <c r="H116" s="206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12"/>
      <c r="L116" s="212"/>
      <c r="M116" s="206"/>
      <c r="N116" s="216"/>
      <c r="O116" s="219"/>
      <c r="P116" s="206"/>
    </row>
    <row r="117" spans="1:16" ht="13.5" customHeight="1" thickBot="1">
      <c r="A117" s="210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85"/>
      <c r="G117" s="185"/>
      <c r="H117" s="207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85"/>
      <c r="L117" s="185"/>
      <c r="M117" s="214"/>
      <c r="N117" s="217"/>
      <c r="O117" s="220"/>
      <c r="P117" s="207"/>
    </row>
    <row r="118" spans="1:16" ht="12.75" customHeight="1">
      <c r="A118" s="208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11">
        <f>IF(ISBLANK($A118),"",SUM(D118:D120))</f>
      </c>
      <c r="G118" s="211">
        <f>IF(ISBLANK($A118),"",SUM(E118:E120))</f>
      </c>
      <c r="H118" s="205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11">
        <f>IF(ISBLANK($A118),"",SUM(I118:I120))</f>
      </c>
      <c r="L118" s="211">
        <f>IF(ISBLANK($A118),"",SUM(J118:J120))</f>
      </c>
      <c r="M118" s="213">
        <f>IF(ISBLANK($A118),"",RANK(L118,L:L,1))</f>
      </c>
      <c r="N118" s="215">
        <f>IF(ISBLANK($A118),"",SUM(F118,K118))</f>
      </c>
      <c r="O118" s="218">
        <f>IF(ISBLANK($A118),"",SUM(G118,L118))</f>
      </c>
      <c r="P118" s="205">
        <f>IF(ISBLANK($A118),"",RANK(O118,O:O,1))</f>
      </c>
    </row>
    <row r="119" spans="1:16" ht="12.75" customHeight="1">
      <c r="A119" s="209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12"/>
      <c r="G119" s="212"/>
      <c r="H119" s="206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12"/>
      <c r="L119" s="212"/>
      <c r="M119" s="206"/>
      <c r="N119" s="216"/>
      <c r="O119" s="219"/>
      <c r="P119" s="206"/>
    </row>
    <row r="120" spans="1:16" ht="13.5" customHeight="1" thickBot="1">
      <c r="A120" s="210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85"/>
      <c r="G120" s="185"/>
      <c r="H120" s="207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85"/>
      <c r="L120" s="185"/>
      <c r="M120" s="214"/>
      <c r="N120" s="217"/>
      <c r="O120" s="220"/>
      <c r="P120" s="207"/>
    </row>
    <row r="121" spans="1:16" ht="12.75" customHeight="1">
      <c r="A121" s="208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11">
        <f>IF(ISBLANK($A121),"",SUM(D121:D123))</f>
      </c>
      <c r="G121" s="211">
        <f>IF(ISBLANK($A121),"",SUM(E121:E123))</f>
      </c>
      <c r="H121" s="205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11">
        <f>IF(ISBLANK($A121),"",SUM(I121:I123))</f>
      </c>
      <c r="L121" s="211">
        <f>IF(ISBLANK($A121),"",SUM(J121:J123))</f>
      </c>
      <c r="M121" s="213">
        <f>IF(ISBLANK($A121),"",RANK(L121,L:L,1))</f>
      </c>
      <c r="N121" s="215">
        <f>IF(ISBLANK($A121),"",SUM(F121,K121))</f>
      </c>
      <c r="O121" s="218">
        <f>IF(ISBLANK($A121),"",SUM(G121,L121))</f>
      </c>
      <c r="P121" s="205">
        <f>IF(ISBLANK($A121),"",RANK(O121,O:O,1))</f>
      </c>
    </row>
    <row r="122" spans="1:16" ht="12.75" customHeight="1">
      <c r="A122" s="209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12"/>
      <c r="G122" s="212"/>
      <c r="H122" s="206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12"/>
      <c r="L122" s="212"/>
      <c r="M122" s="206"/>
      <c r="N122" s="216"/>
      <c r="O122" s="219"/>
      <c r="P122" s="206"/>
    </row>
    <row r="123" spans="1:16" ht="13.5" customHeight="1" thickBot="1">
      <c r="A123" s="210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85"/>
      <c r="G123" s="185"/>
      <c r="H123" s="207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85"/>
      <c r="L123" s="185"/>
      <c r="M123" s="214"/>
      <c r="N123" s="217"/>
      <c r="O123" s="220"/>
      <c r="P123" s="207"/>
    </row>
    <row r="124" spans="1:16" ht="12.75" customHeight="1">
      <c r="A124" s="208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11">
        <f>IF(ISBLANK($A124),"",SUM(D124:D126))</f>
      </c>
      <c r="G124" s="211">
        <f>IF(ISBLANK($A124),"",SUM(E124:E126))</f>
      </c>
      <c r="H124" s="205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11">
        <f>IF(ISBLANK($A124),"",SUM(I124:I126))</f>
      </c>
      <c r="L124" s="211">
        <f>IF(ISBLANK($A124),"",SUM(J124:J126))</f>
      </c>
      <c r="M124" s="213">
        <f>IF(ISBLANK($A124),"",RANK(L124,L:L,1))</f>
      </c>
      <c r="N124" s="215">
        <f>IF(ISBLANK($A124),"",SUM(F124,K124))</f>
      </c>
      <c r="O124" s="218">
        <f>IF(ISBLANK($A124),"",SUM(G124,L124))</f>
      </c>
      <c r="P124" s="205">
        <f>IF(ISBLANK($A124),"",RANK(O124,O:O,1))</f>
      </c>
    </row>
    <row r="125" spans="1:16" ht="12.75" customHeight="1">
      <c r="A125" s="209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12"/>
      <c r="G125" s="212"/>
      <c r="H125" s="206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12"/>
      <c r="L125" s="212"/>
      <c r="M125" s="206"/>
      <c r="N125" s="216"/>
      <c r="O125" s="219"/>
      <c r="P125" s="206"/>
    </row>
    <row r="126" spans="1:16" ht="13.5" customHeight="1" thickBot="1">
      <c r="A126" s="210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85"/>
      <c r="G126" s="185"/>
      <c r="H126" s="207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85"/>
      <c r="L126" s="185"/>
      <c r="M126" s="214"/>
      <c r="N126" s="217"/>
      <c r="O126" s="220"/>
      <c r="P126" s="207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20" sqref="P20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5">
        <f>CONCATENATE('Základní list'!$E$3)</f>
      </c>
      <c r="C1" s="245"/>
      <c r="D1" s="245"/>
      <c r="E1" s="245"/>
      <c r="F1" s="245"/>
      <c r="G1" s="245"/>
      <c r="H1" s="245">
        <f>CONCATENATE('Základní list'!$E$3)</f>
      </c>
      <c r="I1" s="245"/>
      <c r="J1" s="245"/>
      <c r="K1" s="245"/>
      <c r="L1" s="245"/>
      <c r="M1" s="245"/>
      <c r="N1" s="245">
        <f>CONCATENATE('Základní list'!$E$3)</f>
      </c>
      <c r="O1" s="245"/>
      <c r="P1" s="245"/>
      <c r="Q1" s="245"/>
      <c r="R1" s="245"/>
      <c r="S1" s="245"/>
      <c r="T1" s="245">
        <f>CONCATENATE('Základní list'!$E$3)</f>
      </c>
      <c r="U1" s="245"/>
      <c r="V1" s="245"/>
      <c r="W1" s="245"/>
      <c r="X1" s="245"/>
      <c r="Y1" s="245"/>
      <c r="Z1" s="245">
        <f>CONCATENATE('Základní list'!$E$3)</f>
      </c>
      <c r="AA1" s="245"/>
      <c r="AB1" s="245"/>
      <c r="AC1" s="245"/>
      <c r="AD1" s="245"/>
      <c r="AE1" s="245"/>
      <c r="AF1" s="245">
        <f>CONCATENATE('Základní list'!$E$3)</f>
      </c>
      <c r="AG1" s="245"/>
      <c r="AH1" s="245"/>
      <c r="AI1" s="245"/>
      <c r="AJ1" s="245"/>
      <c r="AK1" s="245"/>
      <c r="AL1" s="245">
        <f>CONCATENATE('Základní list'!$E$3)</f>
      </c>
      <c r="AM1" s="245"/>
      <c r="AN1" s="245"/>
      <c r="AO1" s="245"/>
      <c r="AP1" s="245"/>
      <c r="AQ1" s="245"/>
      <c r="AR1" s="245">
        <f>CONCATENATE('Základní list'!$E$3)</f>
      </c>
      <c r="AS1" s="245"/>
      <c r="AT1" s="245"/>
      <c r="AU1" s="245"/>
      <c r="AV1" s="245"/>
      <c r="AW1" s="245"/>
      <c r="AX1" s="245">
        <f>CONCATENATE('Základní list'!$E$3)</f>
      </c>
      <c r="AY1" s="245"/>
      <c r="AZ1" s="245"/>
      <c r="BA1" s="245"/>
      <c r="BB1" s="245"/>
      <c r="BC1" s="245"/>
      <c r="BD1" s="245">
        <f>CONCATENATE('Základní list'!$E$3)</f>
      </c>
      <c r="BE1" s="245"/>
      <c r="BF1" s="245"/>
      <c r="BG1" s="245"/>
      <c r="BH1" s="245"/>
      <c r="BI1" s="245"/>
      <c r="BJ1" s="245">
        <f>CONCATENATE('Základní list'!$E$3)</f>
      </c>
      <c r="BK1" s="245"/>
      <c r="BL1" s="245"/>
      <c r="BM1" s="245"/>
      <c r="BN1" s="245"/>
      <c r="BO1" s="245">
        <f>CONCATENATE('Základní list'!$E$3)</f>
      </c>
      <c r="BP1" s="245"/>
      <c r="BQ1" s="245"/>
      <c r="BR1" s="245"/>
      <c r="BS1" s="245"/>
      <c r="BT1" s="245">
        <f>CONCATENATE('Základní list'!$E$3)</f>
      </c>
      <c r="BU1" s="245"/>
      <c r="BV1" s="245"/>
      <c r="BW1" s="245"/>
      <c r="BX1" s="245"/>
      <c r="BY1" s="245">
        <f>CONCATENATE('Základní list'!$E$3)</f>
      </c>
      <c r="BZ1" s="245"/>
      <c r="CA1" s="245"/>
      <c r="CB1" s="245"/>
      <c r="CC1" s="245"/>
      <c r="CD1" s="245">
        <f>CONCATENATE('Základní list'!$E$3)</f>
      </c>
      <c r="CE1" s="245"/>
      <c r="CF1" s="245"/>
      <c r="CG1" s="245"/>
      <c r="CH1" s="245"/>
    </row>
    <row r="2" spans="1:86" s="58" customFormat="1" ht="13.5" thickBot="1">
      <c r="A2" s="57"/>
      <c r="B2" s="244">
        <f>CONCATENATE('Základní list'!$D$4)</f>
      </c>
      <c r="C2" s="244"/>
      <c r="D2" s="244"/>
      <c r="E2" s="244"/>
      <c r="F2" s="244"/>
      <c r="G2" s="244"/>
      <c r="H2" s="244">
        <f>CONCATENATE('Základní list'!$D$4)</f>
      </c>
      <c r="I2" s="244"/>
      <c r="J2" s="244"/>
      <c r="K2" s="244"/>
      <c r="L2" s="244"/>
      <c r="M2" s="244"/>
      <c r="N2" s="244">
        <f>CONCATENATE('Základní list'!$D$4)</f>
      </c>
      <c r="O2" s="244"/>
      <c r="P2" s="244"/>
      <c r="Q2" s="244"/>
      <c r="R2" s="244"/>
      <c r="S2" s="244"/>
      <c r="T2" s="244">
        <f>CONCATENATE('Základní list'!$D$4)</f>
      </c>
      <c r="U2" s="244"/>
      <c r="V2" s="244"/>
      <c r="W2" s="244"/>
      <c r="X2" s="244"/>
      <c r="Y2" s="244"/>
      <c r="Z2" s="244">
        <f>CONCATENATE('Základní list'!$D$4)</f>
      </c>
      <c r="AA2" s="244"/>
      <c r="AB2" s="244"/>
      <c r="AC2" s="244"/>
      <c r="AD2" s="244"/>
      <c r="AE2" s="244"/>
      <c r="AF2" s="244">
        <f>CONCATENATE('Základní list'!$D$4)</f>
      </c>
      <c r="AG2" s="244"/>
      <c r="AH2" s="244"/>
      <c r="AI2" s="244"/>
      <c r="AJ2" s="244"/>
      <c r="AK2" s="244"/>
      <c r="AL2" s="244">
        <f>CONCATENATE('Základní list'!$D$4)</f>
      </c>
      <c r="AM2" s="244"/>
      <c r="AN2" s="244"/>
      <c r="AO2" s="244"/>
      <c r="AP2" s="244"/>
      <c r="AQ2" s="244"/>
      <c r="AR2" s="244">
        <f>CONCATENATE('Základní list'!$D$4)</f>
      </c>
      <c r="AS2" s="244"/>
      <c r="AT2" s="244"/>
      <c r="AU2" s="244"/>
      <c r="AV2" s="244"/>
      <c r="AW2" s="244"/>
      <c r="AX2" s="244">
        <f>CONCATENATE('Základní list'!$D$4)</f>
      </c>
      <c r="AY2" s="244"/>
      <c r="AZ2" s="244"/>
      <c r="BA2" s="244"/>
      <c r="BB2" s="244"/>
      <c r="BC2" s="244"/>
      <c r="BD2" s="244">
        <f>CONCATENATE('Základní list'!$D$4)</f>
      </c>
      <c r="BE2" s="244"/>
      <c r="BF2" s="244"/>
      <c r="BG2" s="244"/>
      <c r="BH2" s="244"/>
      <c r="BI2" s="244"/>
      <c r="BJ2" s="244">
        <f>CONCATENATE('Základní list'!$D$4)</f>
      </c>
      <c r="BK2" s="244"/>
      <c r="BL2" s="244"/>
      <c r="BM2" s="244"/>
      <c r="BN2" s="244"/>
      <c r="BO2" s="244">
        <f>CONCATENATE('Základní list'!$D$4)</f>
      </c>
      <c r="BP2" s="244"/>
      <c r="BQ2" s="244"/>
      <c r="BR2" s="244"/>
      <c r="BS2" s="244"/>
      <c r="BT2" s="244">
        <f>CONCATENATE('Základní list'!$D$4)</f>
      </c>
      <c r="BU2" s="244"/>
      <c r="BV2" s="244"/>
      <c r="BW2" s="244"/>
      <c r="BX2" s="244"/>
      <c r="BY2" s="244">
        <f>CONCATENATE('Základní list'!$D$4)</f>
      </c>
      <c r="BZ2" s="244"/>
      <c r="CA2" s="244"/>
      <c r="CB2" s="244"/>
      <c r="CC2" s="244"/>
      <c r="CD2" s="244">
        <f>CONCATENATE('Základní list'!$D$4)</f>
      </c>
      <c r="CE2" s="244"/>
      <c r="CF2" s="244"/>
      <c r="CG2" s="244"/>
      <c r="CH2" s="244"/>
    </row>
    <row r="3" spans="1:86" ht="16.5" customHeight="1">
      <c r="A3" s="241" t="s">
        <v>11</v>
      </c>
      <c r="B3" s="249" t="s">
        <v>16</v>
      </c>
      <c r="C3" s="250"/>
      <c r="D3" s="250"/>
      <c r="E3" s="250"/>
      <c r="F3" s="250"/>
      <c r="G3" s="251"/>
      <c r="H3" s="249" t="s">
        <v>16</v>
      </c>
      <c r="I3" s="250"/>
      <c r="J3" s="250"/>
      <c r="K3" s="250"/>
      <c r="L3" s="250"/>
      <c r="M3" s="251"/>
      <c r="N3" s="249" t="s">
        <v>16</v>
      </c>
      <c r="O3" s="250"/>
      <c r="P3" s="250"/>
      <c r="Q3" s="250"/>
      <c r="R3" s="250"/>
      <c r="S3" s="251"/>
      <c r="T3" s="249" t="s">
        <v>16</v>
      </c>
      <c r="U3" s="250"/>
      <c r="V3" s="250"/>
      <c r="W3" s="250"/>
      <c r="X3" s="250"/>
      <c r="Y3" s="251"/>
      <c r="Z3" s="249" t="s">
        <v>16</v>
      </c>
      <c r="AA3" s="250"/>
      <c r="AB3" s="250"/>
      <c r="AC3" s="250"/>
      <c r="AD3" s="250"/>
      <c r="AE3" s="251"/>
      <c r="AF3" s="249" t="s">
        <v>16</v>
      </c>
      <c r="AG3" s="250"/>
      <c r="AH3" s="250"/>
      <c r="AI3" s="250"/>
      <c r="AJ3" s="250"/>
      <c r="AK3" s="251"/>
      <c r="AL3" s="249" t="s">
        <v>16</v>
      </c>
      <c r="AM3" s="250"/>
      <c r="AN3" s="250"/>
      <c r="AO3" s="250"/>
      <c r="AP3" s="250"/>
      <c r="AQ3" s="251"/>
      <c r="AR3" s="249" t="s">
        <v>16</v>
      </c>
      <c r="AS3" s="250"/>
      <c r="AT3" s="250"/>
      <c r="AU3" s="250"/>
      <c r="AV3" s="250"/>
      <c r="AW3" s="251"/>
      <c r="AX3" s="249" t="s">
        <v>16</v>
      </c>
      <c r="AY3" s="250"/>
      <c r="AZ3" s="250"/>
      <c r="BA3" s="250"/>
      <c r="BB3" s="250"/>
      <c r="BC3" s="251"/>
      <c r="BD3" s="249" t="s">
        <v>16</v>
      </c>
      <c r="BE3" s="250"/>
      <c r="BF3" s="250"/>
      <c r="BG3" s="250"/>
      <c r="BH3" s="250"/>
      <c r="BI3" s="251"/>
      <c r="BJ3" s="249" t="s">
        <v>16</v>
      </c>
      <c r="BK3" s="250"/>
      <c r="BL3" s="250"/>
      <c r="BM3" s="250"/>
      <c r="BN3" s="251" t="s">
        <v>36</v>
      </c>
      <c r="BO3" s="249" t="s">
        <v>16</v>
      </c>
      <c r="BP3" s="250"/>
      <c r="BQ3" s="250"/>
      <c r="BR3" s="250"/>
      <c r="BS3" s="251" t="s">
        <v>36</v>
      </c>
      <c r="BT3" s="249" t="s">
        <v>16</v>
      </c>
      <c r="BU3" s="250"/>
      <c r="BV3" s="250"/>
      <c r="BW3" s="250"/>
      <c r="BX3" s="251" t="s">
        <v>36</v>
      </c>
      <c r="BY3" s="249" t="s">
        <v>16</v>
      </c>
      <c r="BZ3" s="250"/>
      <c r="CA3" s="250"/>
      <c r="CB3" s="250"/>
      <c r="CC3" s="251" t="s">
        <v>36</v>
      </c>
      <c r="CD3" s="249" t="s">
        <v>16</v>
      </c>
      <c r="CE3" s="250"/>
      <c r="CF3" s="250"/>
      <c r="CG3" s="250"/>
      <c r="CH3" s="251" t="s">
        <v>36</v>
      </c>
    </row>
    <row r="4" spans="1:86" s="8" customFormat="1" ht="16.5" customHeight="1" thickBot="1">
      <c r="A4" s="242"/>
      <c r="B4" s="246" t="str">
        <f>IF(ISBLANK('Základní list'!$C11),"",'Základní list'!$A11)</f>
        <v>A</v>
      </c>
      <c r="C4" s="247"/>
      <c r="D4" s="247"/>
      <c r="E4" s="247"/>
      <c r="F4" s="247"/>
      <c r="G4" s="248"/>
      <c r="H4" s="246" t="str">
        <f>IF(ISBLANK('Základní list'!$C12),"",'Základní list'!$A12)</f>
        <v>B</v>
      </c>
      <c r="I4" s="247"/>
      <c r="J4" s="247"/>
      <c r="K4" s="247"/>
      <c r="L4" s="247"/>
      <c r="M4" s="248"/>
      <c r="N4" s="246" t="str">
        <f>IF(ISBLANK('Základní list'!$C13),"",'Základní list'!$A13)</f>
        <v>C</v>
      </c>
      <c r="O4" s="247"/>
      <c r="P4" s="247"/>
      <c r="Q4" s="247"/>
      <c r="R4" s="247"/>
      <c r="S4" s="248"/>
      <c r="T4" s="246" t="str">
        <f>IF(ISBLANK('Základní list'!$C14),"",'Základní list'!$A14)</f>
        <v>D</v>
      </c>
      <c r="U4" s="247"/>
      <c r="V4" s="247"/>
      <c r="W4" s="247"/>
      <c r="X4" s="247"/>
      <c r="Y4" s="248"/>
      <c r="Z4" s="246" t="str">
        <f>IF(ISBLANK('Základní list'!$C15),"",'Základní list'!$A15)</f>
        <v>E</v>
      </c>
      <c r="AA4" s="247"/>
      <c r="AB4" s="247"/>
      <c r="AC4" s="247"/>
      <c r="AD4" s="247"/>
      <c r="AE4" s="248"/>
      <c r="AF4" s="246" t="str">
        <f>IF(ISBLANK('Základní list'!$C16),"",'Základní list'!$A16)</f>
        <v>F</v>
      </c>
      <c r="AG4" s="247"/>
      <c r="AH4" s="247"/>
      <c r="AI4" s="247"/>
      <c r="AJ4" s="247"/>
      <c r="AK4" s="248"/>
      <c r="AL4" s="246" t="str">
        <f>IF(ISBLANK('Základní list'!$C17),"",'Základní list'!$A17)</f>
        <v>G</v>
      </c>
      <c r="AM4" s="247"/>
      <c r="AN4" s="247"/>
      <c r="AO4" s="247"/>
      <c r="AP4" s="247"/>
      <c r="AQ4" s="248"/>
      <c r="AR4" s="246" t="str">
        <f>IF(ISBLANK('Základní list'!$C18),"",'Základní list'!$A18)</f>
        <v>H</v>
      </c>
      <c r="AS4" s="247"/>
      <c r="AT4" s="247"/>
      <c r="AU4" s="247"/>
      <c r="AV4" s="247"/>
      <c r="AW4" s="248"/>
      <c r="AX4" s="246" t="str">
        <f>IF(ISBLANK('Základní list'!$C19),"",'Základní list'!$A19)</f>
        <v>I</v>
      </c>
      <c r="AY4" s="247"/>
      <c r="AZ4" s="247"/>
      <c r="BA4" s="247"/>
      <c r="BB4" s="247"/>
      <c r="BC4" s="248"/>
      <c r="BD4" s="246" t="str">
        <f>IF(ISBLANK('Základní list'!$C20),"",'Základní list'!$A20)</f>
        <v>J</v>
      </c>
      <c r="BE4" s="247"/>
      <c r="BF4" s="247"/>
      <c r="BG4" s="247"/>
      <c r="BH4" s="247"/>
      <c r="BI4" s="248"/>
      <c r="BJ4" s="246" t="str">
        <f>IF(ISBLANK('Základní list'!$C21),"",'Základní list'!$A21)</f>
        <v>K</v>
      </c>
      <c r="BK4" s="247"/>
      <c r="BL4" s="247"/>
      <c r="BM4" s="247"/>
      <c r="BN4" s="248"/>
      <c r="BO4" s="246" t="str">
        <f>IF(ISBLANK('Základní list'!$C22),"",'Základní list'!$A22)</f>
        <v>L</v>
      </c>
      <c r="BP4" s="247"/>
      <c r="BQ4" s="247"/>
      <c r="BR4" s="247"/>
      <c r="BS4" s="248"/>
      <c r="BT4" s="246" t="str">
        <f>IF(ISBLANK('Základní list'!$C23),"",'Základní list'!$A23)</f>
        <v>M</v>
      </c>
      <c r="BU4" s="247"/>
      <c r="BV4" s="247"/>
      <c r="BW4" s="247"/>
      <c r="BX4" s="248"/>
      <c r="BY4" s="246" t="str">
        <f>IF(ISBLANK('Základní list'!$C24),"",'Základní list'!$A24)</f>
        <v>O</v>
      </c>
      <c r="BZ4" s="247"/>
      <c r="CA4" s="247"/>
      <c r="CB4" s="247"/>
      <c r="CC4" s="248"/>
      <c r="CD4" s="246" t="str">
        <f>IF(ISBLANK('Základní list'!$C25),"",'Základní list'!$A25)</f>
        <v>P</v>
      </c>
      <c r="CE4" s="247"/>
      <c r="CF4" s="247"/>
      <c r="CG4" s="247"/>
      <c r="CH4" s="248"/>
    </row>
    <row r="5" spans="1:86" s="9" customFormat="1" ht="13.5" thickBot="1">
      <c r="A5" s="24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Krištofy Roman</v>
      </c>
      <c r="C6" s="52"/>
      <c r="D6" s="4">
        <v>1170</v>
      </c>
      <c r="E6" s="110"/>
      <c r="F6" s="50">
        <f aca="true" t="shared" si="0" ref="F6:F35">IF(D6="","",RANK(D6,D$1:D$65536,0)+(COUNT(D$1:D$65536)+1-RANK(D6,D$1:D$65536,0)-RANK(D6,D$1:D$65536,1))/2+E6)</f>
        <v>5</v>
      </c>
      <c r="G6" s="68"/>
      <c r="H6" s="17">
        <f>IF(ISNA(MATCH(CONCATENATE(H$4,$A6),'Výsledková listina'!$N:$N,0)),"",INDEX('Výsledková listina'!$C:$C,MATCH(CONCATENATE(H$4,$A6),'Výsledková listina'!$N:$N,0),1))</f>
      </c>
      <c r="I6" s="52">
        <f>IF(ISNA(MATCH(CONCATENATE(H$4,$A6),'Výsledková listina'!$N:$N,0)),"",INDEX('Výsledková listina'!$P:$P,MATCH(CONCATENATE(H$4,$A6),'Výsledková listina'!$N:$N,0),1))</f>
      </c>
      <c r="J6" s="4"/>
      <c r="K6" s="110"/>
      <c r="L6" s="50">
        <f aca="true" t="shared" si="1" ref="L6:L35">IF(J6="","",RANK(J6,J$1:J$65536,0)+(COUNT(J$1:J$65536)+1-RANK(J6,J$1:J$65536,0)-RANK(J6,J$1:J$65536,1))/2+K6)</f>
      </c>
      <c r="M6" s="68"/>
      <c r="N6" s="17">
        <f>IF(ISNA(MATCH(CONCATENATE(N$4,$A6),'Výsledková listina'!$N:$N,0)),"",INDEX('Výsledková listina'!$C:$C,MATCH(CONCATENATE(N$4,$A6),'Výsledková listina'!$N:$N,0),1))</f>
      </c>
      <c r="O6" s="52">
        <f>IF(ISNA(MATCH(CONCATENATE(N$4,$A6),'Výsledková listina'!$N:$N,0)),"",INDEX('Výsledková listina'!$P:$P,MATCH(CONCATENATE(N$4,$A6),'Výsledková listina'!$N:$N,0),1))</f>
      </c>
      <c r="P6" s="4"/>
      <c r="Q6" s="110"/>
      <c r="R6" s="50">
        <f aca="true" t="shared" si="2" ref="R6:R35">IF(P6="","",RANK(P6,P$1:P$65536,0)+(COUNT(P$1:P$65536)+1-RANK(P6,P$1:P$65536,0)-RANK(P6,P$1:P$65536,1))/2+Q6)</f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Sigmund David</v>
      </c>
      <c r="C7" s="52"/>
      <c r="D7" s="4">
        <v>9710</v>
      </c>
      <c r="E7" s="110"/>
      <c r="F7" s="50">
        <f t="shared" si="0"/>
        <v>2</v>
      </c>
      <c r="G7" s="69"/>
      <c r="H7" s="17">
        <f>IF(ISNA(MATCH(CONCATENATE(H$4,$A7),'Výsledková listina'!$N:$N,0)),"",INDEX('Výsledková listina'!$C:$C,MATCH(CONCATENATE(H$4,$A7),'Výsledková listina'!$N:$N,0),1))</f>
      </c>
      <c r="I7" s="52">
        <f>IF(ISNA(MATCH(CONCATENATE(H$4,$A7),'Výsledková listina'!$N:$N,0)),"",INDEX('Výsledková listina'!$P:$P,MATCH(CONCATENATE(H$4,$A7),'Výsledková listina'!$N:$N,0),1))</f>
      </c>
      <c r="J7" s="4"/>
      <c r="K7" s="110"/>
      <c r="L7" s="50">
        <f t="shared" si="1"/>
      </c>
      <c r="M7" s="69"/>
      <c r="N7" s="17">
        <f>IF(ISNA(MATCH(CONCATENATE(N$4,$A7),'Výsledková listina'!$N:$N,0)),"",INDEX('Výsledková listina'!$C:$C,MATCH(CONCATENATE(N$4,$A7),'Výsledková listina'!$N:$N,0),1))</f>
      </c>
      <c r="O7" s="52">
        <f>IF(ISNA(MATCH(CONCATENATE(N$4,$A7),'Výsledková listina'!$N:$N,0)),"",INDEX('Výsledková listina'!$P:$P,MATCH(CONCATENATE(N$4,$A7),'Výsledková listina'!$N:$N,0),1))</f>
      </c>
      <c r="P7" s="4"/>
      <c r="Q7" s="110"/>
      <c r="R7" s="50">
        <f t="shared" si="2"/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Peterka Jaroslav</v>
      </c>
      <c r="C8" s="52"/>
      <c r="D8" s="4">
        <v>11030</v>
      </c>
      <c r="E8" s="110"/>
      <c r="F8" s="50">
        <f t="shared" si="0"/>
        <v>1</v>
      </c>
      <c r="G8" s="69"/>
      <c r="H8" s="17"/>
      <c r="I8" s="52"/>
      <c r="J8" s="4"/>
      <c r="K8" s="110"/>
      <c r="L8" s="50">
        <f t="shared" si="1"/>
      </c>
      <c r="M8" s="69"/>
      <c r="N8" s="17">
        <f>IF(ISNA(MATCH(CONCATENATE(N$4,$A8),'Výsledková listina'!$N:$N,0)),"",INDEX('Výsledková listina'!$C:$C,MATCH(CONCATENATE(N$4,$A8),'Výsledková listina'!$N:$N,0),1))</f>
      </c>
      <c r="O8" s="52">
        <f>IF(ISNA(MATCH(CONCATENATE(N$4,$A8),'Výsledková listina'!$N:$N,0)),"",INDEX('Výsledková listina'!$P:$P,MATCH(CONCATENATE(N$4,$A8),'Výsledková listina'!$N:$N,0),1))</f>
      </c>
      <c r="P8" s="4"/>
      <c r="Q8" s="110"/>
      <c r="R8" s="50">
        <f t="shared" si="2"/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Hampejs David</v>
      </c>
      <c r="C9" s="52">
        <f>IF(ISNA(MATCH(CONCATENATE(B$4,$A9),'Výsledková listina'!$N:$N,0)),"",INDEX('Výsledková listina'!$P:$P,MATCH(CONCATENATE(B$4,$A9),'Výsledková listina'!$N:$N,0),1))</f>
      </c>
      <c r="D9" s="4">
        <v>6330</v>
      </c>
      <c r="E9" s="110"/>
      <c r="F9" s="50">
        <f t="shared" si="0"/>
        <v>3</v>
      </c>
      <c r="G9" s="69"/>
      <c r="H9" s="17"/>
      <c r="I9" s="52"/>
      <c r="J9" s="4"/>
      <c r="K9" s="110"/>
      <c r="L9" s="50">
        <f t="shared" si="1"/>
      </c>
      <c r="M9" s="69"/>
      <c r="N9" s="17">
        <f>IF(ISNA(MATCH(CONCATENATE(N$4,$A9),'Výsledková listina'!$N:$N,0)),"",INDEX('Výsledková listina'!$C:$C,MATCH(CONCATENATE(N$4,$A9),'Výsledková listina'!$N:$N,0),1))</f>
      </c>
      <c r="O9" s="52">
        <f>IF(ISNA(MATCH(CONCATENATE(N$4,$A9),'Výsledková listina'!$N:$N,0)),"",INDEX('Výsledková listina'!$P:$P,MATCH(CONCATENATE(N$4,$A9),'Výsledková listina'!$N:$N,0),1))</f>
      </c>
      <c r="P9" s="4"/>
      <c r="Q9" s="110"/>
      <c r="R9" s="50">
        <f t="shared" si="2"/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Leibl Luděk</v>
      </c>
      <c r="C10" s="52">
        <f>IF(ISNA(MATCH(CONCATENATE(B$4,$A10),'Výsledková listina'!$N:$N,0)),"",INDEX('Výsledková listina'!$P:$P,MATCH(CONCATENATE(B$4,$A10),'Výsledková listina'!$N:$N,0),1))</f>
      </c>
      <c r="D10" s="4">
        <v>1610</v>
      </c>
      <c r="E10" s="110"/>
      <c r="F10" s="50">
        <f t="shared" si="0"/>
        <v>4</v>
      </c>
      <c r="G10" s="69"/>
      <c r="H10" s="17"/>
      <c r="I10" s="52"/>
      <c r="J10" s="4"/>
      <c r="K10" s="110"/>
      <c r="L10" s="50">
        <f t="shared" si="1"/>
      </c>
      <c r="M10" s="69"/>
      <c r="N10" s="17">
        <f>IF(ISNA(MATCH(CONCATENATE(N$4,$A10),'Výsledková listina'!$N:$N,0)),"",INDEX('Výsledková listina'!$C:$C,MATCH(CONCATENATE(N$4,$A10),'Výsledková listina'!$N:$N,0),1))</f>
      </c>
      <c r="O10" s="52">
        <f>IF(ISNA(MATCH(CONCATENATE(N$4,$A10),'Výsledková listina'!$N:$N,0)),"",INDEX('Výsledková listina'!$P:$P,MATCH(CONCATENATE(N$4,$A10),'Výsledková listina'!$N:$N,0),1))</f>
      </c>
      <c r="P10" s="4"/>
      <c r="Q10" s="110"/>
      <c r="R10" s="50">
        <f t="shared" si="2"/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>
        <f>IF(ISNA(MATCH(CONCATENATE(B$4,$A11),'Výsledková listina'!$N:$N,0)),"",INDEX('Výsledková listina'!$C:$C,MATCH(CONCATENATE(B$4,$A11),'Výsledková listina'!$N:$N,0),1))</f>
      </c>
      <c r="C11" s="52">
        <f>IF(ISNA(MATCH(CONCATENATE(B$4,$A11),'Výsledková listina'!$N:$N,0)),"",INDEX('Výsledková listina'!$P:$P,MATCH(CONCATENATE(B$4,$A11),'Výsledková listina'!$N:$N,0),1))</f>
      </c>
      <c r="D11" s="4"/>
      <c r="E11" s="110"/>
      <c r="F11" s="50">
        <f t="shared" si="0"/>
      </c>
      <c r="G11" s="69"/>
      <c r="H11" s="17" t="str">
        <f>IF(ISNA(MATCH(CONCATENATE(H$4,$A11),'Výsledková listina'!$N:$N,0)),"",INDEX('Výsledková listina'!$C:$C,MATCH(CONCATENATE(H$4,$A11),'Výsledková listina'!$N:$N,0),1))</f>
        <v>Plzák Karel</v>
      </c>
      <c r="I11" s="52"/>
      <c r="J11" s="4">
        <v>8070</v>
      </c>
      <c r="K11" s="110"/>
      <c r="L11" s="50">
        <f t="shared" si="1"/>
        <v>2</v>
      </c>
      <c r="M11" s="69"/>
      <c r="N11" s="17">
        <f>IF(ISNA(MATCH(CONCATENATE(N$4,$A11),'Výsledková listina'!$N:$N,0)),"",INDEX('Výsledková listina'!$C:$C,MATCH(CONCATENATE(N$4,$A11),'Výsledková listina'!$N:$N,0),1))</f>
      </c>
      <c r="O11" s="52">
        <f>IF(ISNA(MATCH(CONCATENATE(N$4,$A11),'Výsledková listina'!$N:$N,0)),"",INDEX('Výsledková listina'!$P:$P,MATCH(CONCATENATE(N$4,$A11),'Výsledková listina'!$N:$N,0),1))</f>
      </c>
      <c r="P11" s="4"/>
      <c r="Q11" s="110"/>
      <c r="R11" s="50">
        <f t="shared" si="2"/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>
        <f>IF(ISNA(MATCH(CONCATENATE(B$4,$A12),'Výsledková listina'!$N:$N,0)),"",INDEX('Výsledková listina'!$C:$C,MATCH(CONCATENATE(B$4,$A12),'Výsledková listina'!$N:$N,0),1))</f>
      </c>
      <c r="C12" s="52">
        <f>IF(ISNA(MATCH(CONCATENATE(B$4,$A12),'Výsledková listina'!$N:$N,0)),"",INDEX('Výsledková listina'!$P:$P,MATCH(CONCATENATE(B$4,$A12),'Výsledková listina'!$N:$N,0),1))</f>
      </c>
      <c r="D12" s="4"/>
      <c r="E12" s="110"/>
      <c r="F12" s="50">
        <f t="shared" si="0"/>
      </c>
      <c r="G12" s="69"/>
      <c r="H12" s="17" t="str">
        <f>IF(ISNA(MATCH(CONCATENATE(H$4,$A12),'Výsledková listina'!$N:$N,0)),"",INDEX('Výsledková listina'!$C:$C,MATCH(CONCATENATE(H$4,$A12),'Výsledková listina'!$N:$N,0),1))</f>
        <v>Česal Ondřej</v>
      </c>
      <c r="I12" s="52"/>
      <c r="J12" s="4">
        <v>12480</v>
      </c>
      <c r="K12" s="110"/>
      <c r="L12" s="50">
        <f t="shared" si="1"/>
        <v>1</v>
      </c>
      <c r="M12" s="69"/>
      <c r="N12" s="17"/>
      <c r="O12" s="52"/>
      <c r="P12" s="4"/>
      <c r="Q12" s="110"/>
      <c r="R12" s="50">
        <f t="shared" si="2"/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>
        <f>IF(ISNA(MATCH(CONCATENATE(B$4,$A13),'Výsledková listina'!$N:$N,0)),"",INDEX('Výsledková listina'!$C:$C,MATCH(CONCATENATE(B$4,$A13),'Výsledková listina'!$N:$N,0),1))</f>
      </c>
      <c r="C13" s="52">
        <f>IF(ISNA(MATCH(CONCATENATE(B$4,$A13),'Výsledková listina'!$N:$N,0)),"",INDEX('Výsledková listina'!$P:$P,MATCH(CONCATENATE(B$4,$A13),'Výsledková listina'!$N:$N,0),1))</f>
      </c>
      <c r="D13" s="4"/>
      <c r="E13" s="110"/>
      <c r="F13" s="50">
        <f t="shared" si="0"/>
      </c>
      <c r="G13" s="69"/>
      <c r="H13" s="17" t="str">
        <f>IF(ISNA(MATCH(CONCATENATE(H$4,$A13),'Výsledková listina'!$N:$N,0)),"",INDEX('Výsledková listina'!$C:$C,MATCH(CONCATENATE(H$4,$A13),'Výsledková listina'!$N:$N,0),1))</f>
        <v>Nováková Vladimíra</v>
      </c>
      <c r="I13" s="52">
        <f>IF(ISNA(MATCH(CONCATENATE(H$4,$A13),'Výsledková listina'!$N:$N,0)),"",INDEX('Výsledková listina'!$P:$P,MATCH(CONCATENATE(H$4,$A13),'Výsledková listina'!$N:$N,0),1))</f>
      </c>
      <c r="J13" s="4">
        <v>1880</v>
      </c>
      <c r="K13" s="110"/>
      <c r="L13" s="50">
        <f t="shared" si="1"/>
        <v>3</v>
      </c>
      <c r="M13" s="69"/>
      <c r="N13" s="17"/>
      <c r="O13" s="52"/>
      <c r="P13" s="4"/>
      <c r="Q13" s="110"/>
      <c r="R13" s="50">
        <f t="shared" si="2"/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>
        <f>IF(ISNA(MATCH(CONCATENATE(B$4,$A14),'Výsledková listina'!$N:$N,0)),"",INDEX('Výsledková listina'!$C:$C,MATCH(CONCATENATE(B$4,$A14),'Výsledková listina'!$N:$N,0),1))</f>
      </c>
      <c r="C14" s="52">
        <f>IF(ISNA(MATCH(CONCATENATE(B$4,$A14),'Výsledková listina'!$N:$N,0)),"",INDEX('Výsledková listina'!$P:$P,MATCH(CONCATENATE(B$4,$A14),'Výsledková listina'!$N:$N,0),1))</f>
      </c>
      <c r="D14" s="4"/>
      <c r="E14" s="110"/>
      <c r="F14" s="50">
        <f t="shared" si="0"/>
      </c>
      <c r="G14" s="69"/>
      <c r="H14" s="17" t="str">
        <f>IF(ISNA(MATCH(CONCATENATE(H$4,$A14),'Výsledková listina'!$N:$N,0)),"",INDEX('Výsledková listina'!$C:$C,MATCH(CONCATENATE(H$4,$A14),'Výsledková listina'!$N:$N,0),1))</f>
        <v>Jurkovič Jan</v>
      </c>
      <c r="I14" s="52">
        <f>IF(ISNA(MATCH(CONCATENATE(H$4,$A14),'Výsledková listina'!$N:$N,0)),"",INDEX('Výsledková listina'!$P:$P,MATCH(CONCATENATE(H$4,$A14),'Výsledková listina'!$N:$N,0),1))</f>
      </c>
      <c r="J14" s="4">
        <v>190</v>
      </c>
      <c r="K14" s="110"/>
      <c r="L14" s="50">
        <f t="shared" si="1"/>
        <v>4</v>
      </c>
      <c r="M14" s="69"/>
      <c r="N14" s="17"/>
      <c r="O14" s="52"/>
      <c r="P14" s="4"/>
      <c r="Q14" s="110"/>
      <c r="R14" s="50">
        <f t="shared" si="2"/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listina'!$N:$N,0)),"",INDEX('Výsledková listina'!$C:$C,MATCH(CONCATENATE(B$4,$A15),'Výsledková listina'!$N:$N,0),1))</f>
      </c>
      <c r="C15" s="52">
        <f>IF(ISNA(MATCH(CONCATENATE(B$4,$A15),'Výsledková listina'!$N:$N,0)),"",INDEX('Výsledková listina'!$P:$P,MATCH(CONCATENATE(B$4,$A15),'Výsledková listina'!$N:$N,0),1))</f>
      </c>
      <c r="D15" s="4"/>
      <c r="E15" s="110"/>
      <c r="F15" s="50">
        <f t="shared" si="0"/>
      </c>
      <c r="G15" s="69"/>
      <c r="H15" s="17">
        <f>IF(ISNA(MATCH(CONCATENATE(H$4,$A15),'Výsledková listina'!$N:$N,0)),"",INDEX('Výsledková listina'!$C:$C,MATCH(CONCATENATE(H$4,$A15),'Výsledková listina'!$N:$N,0),1))</f>
      </c>
      <c r="I15" s="52">
        <f>IF(ISNA(MATCH(CONCATENATE(H$4,$A15),'Výsledková listina'!$N:$N,0)),"",INDEX('Výsledková listina'!$P:$P,MATCH(CONCATENATE(H$4,$A15),'Výsledková listina'!$N:$N,0),1))</f>
      </c>
      <c r="J15" s="4"/>
      <c r="K15" s="110"/>
      <c r="L15" s="50">
        <f t="shared" si="1"/>
      </c>
      <c r="M15" s="69"/>
      <c r="N15" s="17" t="str">
        <f>IF(ISNA(MATCH(CONCATENATE(N$4,$A15),'Výsledková listina'!$N:$N,0)),"",INDEX('Výsledková listina'!$C:$C,MATCH(CONCATENATE(N$4,$A15),'Výsledková listina'!$N:$N,0),1))</f>
        <v>Novák Zdeněk</v>
      </c>
      <c r="O15" s="52"/>
      <c r="P15" s="4">
        <v>1850</v>
      </c>
      <c r="Q15" s="110"/>
      <c r="R15" s="50">
        <f t="shared" si="2"/>
        <v>2</v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10"/>
      <c r="F16" s="50">
        <f t="shared" si="0"/>
      </c>
      <c r="G16" s="69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10"/>
      <c r="L16" s="50">
        <f t="shared" si="1"/>
      </c>
      <c r="M16" s="69"/>
      <c r="N16" s="17" t="str">
        <f>IF(ISNA(MATCH(CONCATENATE(N$4,$A16),'Výsledková listina'!$N:$N,0)),"",INDEX('Výsledková listina'!$C:$C,MATCH(CONCATENATE(N$4,$A16),'Výsledková listina'!$N:$N,0),1))</f>
        <v>Meisner Jakub</v>
      </c>
      <c r="O16" s="52"/>
      <c r="P16" s="4">
        <v>0</v>
      </c>
      <c r="Q16" s="110"/>
      <c r="R16" s="50">
        <f t="shared" si="2"/>
        <v>5</v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10"/>
      <c r="F17" s="50">
        <f t="shared" si="0"/>
      </c>
      <c r="G17" s="69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10"/>
      <c r="L17" s="50">
        <f t="shared" si="1"/>
      </c>
      <c r="M17" s="69"/>
      <c r="N17" s="17" t="str">
        <f>IF(ISNA(MATCH(CONCATENATE(N$4,$A17),'Výsledková listina'!$N:$N,0)),"",INDEX('Výsledková listina'!$C:$C,MATCH(CONCATENATE(N$4,$A17),'Výsledková listina'!$N:$N,0),1))</f>
        <v>Kodad Daniel</v>
      </c>
      <c r="O17" s="52">
        <f>IF(ISNA(MATCH(CONCATENATE(N$4,$A17),'Výsledková listina'!$N:$N,0)),"",INDEX('Výsledková listina'!$P:$P,MATCH(CONCATENATE(N$4,$A17),'Výsledková listina'!$N:$N,0),1))</f>
      </c>
      <c r="P17" s="4">
        <v>1840</v>
      </c>
      <c r="Q17" s="110"/>
      <c r="R17" s="50">
        <f t="shared" si="2"/>
        <v>3</v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 t="str">
        <f>IF(ISNA(MATCH(CONCATENATE(N$4,$A18),'Výsledková listina'!$N:$N,0)),"",INDEX('Výsledková listina'!$C:$C,MATCH(CONCATENATE(N$4,$A18),'Výsledková listina'!$N:$N,0),1))</f>
        <v>Jurkovič Alois</v>
      </c>
      <c r="O18" s="52">
        <f>IF(ISNA(MATCH(CONCATENATE(N$4,$A18),'Výsledková listina'!$N:$N,0)),"",INDEX('Výsledková listina'!$P:$P,MATCH(CONCATENATE(N$4,$A18),'Výsledková listina'!$N:$N,0),1))</f>
      </c>
      <c r="P18" s="4">
        <v>1450</v>
      </c>
      <c r="Q18" s="110"/>
      <c r="R18" s="50">
        <f t="shared" si="2"/>
        <v>4</v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 t="str">
        <f>IF(ISNA(MATCH(CONCATENATE(N$4,$A19),'Výsledková listina'!$N:$N,0)),"",INDEX('Výsledková listina'!$C:$C,MATCH(CONCATENATE(N$4,$A19),'Výsledková listina'!$N:$N,0),1))</f>
        <v>Rosťa Nerad</v>
      </c>
      <c r="O19" s="52">
        <f>IF(ISNA(MATCH(CONCATENATE(N$4,$A19),'Výsledková listina'!$N:$N,0)),"",INDEX('Výsledková listina'!$P:$P,MATCH(CONCATENATE(N$4,$A19),'Výsledková listina'!$N:$N,0),1))</f>
      </c>
      <c r="P19" s="4">
        <v>4740</v>
      </c>
      <c r="Q19" s="110"/>
      <c r="R19" s="50">
        <f t="shared" si="2"/>
        <v>1</v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CD4:CH4"/>
    <mergeCell ref="CD1:CH1"/>
    <mergeCell ref="CD2:CH2"/>
    <mergeCell ref="CD3:CH3"/>
    <mergeCell ref="BY1:CC1"/>
    <mergeCell ref="BY2:CC2"/>
    <mergeCell ref="BY4:CC4"/>
    <mergeCell ref="BY3:CC3"/>
    <mergeCell ref="BT3:BX3"/>
    <mergeCell ref="BJ3:BN3"/>
    <mergeCell ref="BJ4:BN4"/>
    <mergeCell ref="BO3:BS3"/>
    <mergeCell ref="BO4:BS4"/>
    <mergeCell ref="BT4:BX4"/>
    <mergeCell ref="BD1:BI1"/>
    <mergeCell ref="BD3:BI3"/>
    <mergeCell ref="BD4:BI4"/>
    <mergeCell ref="AX3:BC3"/>
    <mergeCell ref="AX4:BC4"/>
    <mergeCell ref="AX1:BC1"/>
    <mergeCell ref="BT1:BX1"/>
    <mergeCell ref="BT2:BX2"/>
    <mergeCell ref="BO2:BS2"/>
    <mergeCell ref="BJ1:BN1"/>
    <mergeCell ref="BJ2:BN2"/>
    <mergeCell ref="BO1:BS1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</mergeCells>
  <conditionalFormatting sqref="E6:F35 B6:B35">
    <cfRule type="expression" priority="5" dxfId="0" stopIfTrue="1">
      <formula>$E6&gt;0</formula>
    </cfRule>
  </conditionalFormatting>
  <conditionalFormatting sqref="H6:H35 K6:L35">
    <cfRule type="expression" priority="6" dxfId="0" stopIfTrue="1">
      <formula>$K6&gt;0</formula>
    </cfRule>
  </conditionalFormatting>
  <conditionalFormatting sqref="N6:N35 Q6:R35">
    <cfRule type="expression" priority="7" dxfId="0" stopIfTrue="1">
      <formula>$Q6&gt;0</formula>
    </cfRule>
  </conditionalFormatting>
  <conditionalFormatting sqref="T6:T35 W6:X35">
    <cfRule type="expression" priority="8" dxfId="0" stopIfTrue="1">
      <formula>$W6&gt;0</formula>
    </cfRule>
  </conditionalFormatting>
  <conditionalFormatting sqref="Z6:Z35 AC6:AD35">
    <cfRule type="expression" priority="9" dxfId="0" stopIfTrue="1">
      <formula>$AC6&gt;0</formula>
    </cfRule>
  </conditionalFormatting>
  <conditionalFormatting sqref="AF6:AF35 AI6:AJ35">
    <cfRule type="expression" priority="10" dxfId="0" stopIfTrue="1">
      <formula>$AI6&gt;0</formula>
    </cfRule>
  </conditionalFormatting>
  <conditionalFormatting sqref="AL6:AL35 AO6:AP35">
    <cfRule type="expression" priority="11" dxfId="0" stopIfTrue="1">
      <formula>$AO6&gt;0</formula>
    </cfRule>
  </conditionalFormatting>
  <conditionalFormatting sqref="AR6:AR35 AU6:AV35 BA6:BB35 BG6:BH35">
    <cfRule type="expression" priority="20" dxfId="0" stopIfTrue="1">
      <formula>$AU6&gt;0</formula>
    </cfRule>
  </conditionalFormatting>
  <conditionalFormatting sqref="H11">
    <cfRule type="expression" priority="4" dxfId="0" stopIfTrue="1">
      <formula>$E11&gt;0</formula>
    </cfRule>
  </conditionalFormatting>
  <conditionalFormatting sqref="H12">
    <cfRule type="expression" priority="3" dxfId="0" stopIfTrue="1">
      <formula>$E12&gt;0</formula>
    </cfRule>
  </conditionalFormatting>
  <conditionalFormatting sqref="N15">
    <cfRule type="expression" priority="2" dxfId="0" stopIfTrue="1">
      <formula>$E15&gt;0</formula>
    </cfRule>
  </conditionalFormatting>
  <conditionalFormatting sqref="N16">
    <cfRule type="expression" priority="1" dxfId="0" stopIfTrue="1">
      <formula>$E16&gt;0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7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20" sqref="P20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5">
        <f>CONCATENATE('Základní list'!$E$3)</f>
      </c>
      <c r="C1" s="245"/>
      <c r="D1" s="245"/>
      <c r="E1" s="245"/>
      <c r="F1" s="245"/>
      <c r="G1" s="245"/>
      <c r="H1" s="245">
        <f>CONCATENATE('Základní list'!$E$3)</f>
      </c>
      <c r="I1" s="245"/>
      <c r="J1" s="245"/>
      <c r="K1" s="245"/>
      <c r="L1" s="245"/>
      <c r="M1" s="245"/>
      <c r="N1" s="245">
        <f>CONCATENATE('Základní list'!$E$3)</f>
      </c>
      <c r="O1" s="245"/>
      <c r="P1" s="245"/>
      <c r="Q1" s="245"/>
      <c r="R1" s="245"/>
      <c r="S1" s="245"/>
      <c r="T1" s="245">
        <f>CONCATENATE('Základní list'!$E$3)</f>
      </c>
      <c r="U1" s="245"/>
      <c r="V1" s="245"/>
      <c r="W1" s="245"/>
      <c r="X1" s="245"/>
      <c r="Y1" s="245"/>
      <c r="Z1" s="245">
        <f>CONCATENATE('Základní list'!$E$3)</f>
      </c>
      <c r="AA1" s="245"/>
      <c r="AB1" s="245"/>
      <c r="AC1" s="245"/>
      <c r="AD1" s="245"/>
      <c r="AE1" s="245"/>
      <c r="AF1" s="245">
        <f>CONCATENATE('Základní list'!$E$3)</f>
      </c>
      <c r="AG1" s="245"/>
      <c r="AH1" s="245"/>
      <c r="AI1" s="245"/>
      <c r="AJ1" s="245"/>
      <c r="AK1" s="245"/>
      <c r="AL1" s="245">
        <f>CONCATENATE('Základní list'!$E$3)</f>
      </c>
      <c r="AM1" s="245"/>
      <c r="AN1" s="245"/>
      <c r="AO1" s="245"/>
      <c r="AP1" s="245"/>
      <c r="AQ1" s="245"/>
      <c r="AR1" s="245">
        <f>CONCATENATE('Základní list'!$E$3)</f>
      </c>
      <c r="AS1" s="245"/>
      <c r="AT1" s="245"/>
      <c r="AU1" s="245"/>
      <c r="AV1" s="245"/>
      <c r="AW1" s="245"/>
      <c r="AX1" s="245">
        <f>CONCATENATE('Základní list'!$E$3)</f>
      </c>
      <c r="AY1" s="245"/>
      <c r="AZ1" s="245"/>
      <c r="BA1" s="245"/>
      <c r="BB1" s="245"/>
      <c r="BC1" s="245"/>
      <c r="BD1" s="245">
        <f>CONCATENATE('Základní list'!$E$3)</f>
      </c>
      <c r="BE1" s="245"/>
      <c r="BF1" s="245"/>
      <c r="BG1" s="245"/>
      <c r="BH1" s="245"/>
      <c r="BI1" s="245"/>
      <c r="BJ1" s="245">
        <f>CONCATENATE('Základní list'!$E$3)</f>
      </c>
      <c r="BK1" s="245"/>
      <c r="BL1" s="245"/>
      <c r="BM1" s="245"/>
      <c r="BN1" s="245"/>
      <c r="BO1" s="245">
        <f>CONCATENATE('Základní list'!$E$3)</f>
      </c>
      <c r="BP1" s="245"/>
      <c r="BQ1" s="245"/>
      <c r="BR1" s="245"/>
      <c r="BS1" s="245"/>
      <c r="BT1" s="245">
        <f>CONCATENATE('Základní list'!$E$3)</f>
      </c>
      <c r="BU1" s="245"/>
      <c r="BV1" s="245"/>
      <c r="BW1" s="245"/>
      <c r="BX1" s="245"/>
      <c r="BY1" s="245">
        <f>CONCATENATE('Základní list'!$E$3)</f>
      </c>
      <c r="BZ1" s="245"/>
      <c r="CA1" s="245"/>
      <c r="CB1" s="245"/>
      <c r="CC1" s="245"/>
      <c r="CD1" s="245">
        <f>CONCATENATE('Základní list'!$E$3)</f>
      </c>
      <c r="CE1" s="245"/>
      <c r="CF1" s="245"/>
      <c r="CG1" s="245"/>
      <c r="CH1" s="245"/>
    </row>
    <row r="2" spans="1:86" s="99" customFormat="1" ht="13.5" thickBot="1">
      <c r="A2" s="57"/>
      <c r="B2" s="244">
        <f>CONCATENATE('Základní list'!$F$4)</f>
      </c>
      <c r="C2" s="244"/>
      <c r="D2" s="244"/>
      <c r="E2" s="244"/>
      <c r="F2" s="244"/>
      <c r="G2" s="244"/>
      <c r="H2" s="244">
        <f>CONCATENATE('Základní list'!$F$4)</f>
      </c>
      <c r="I2" s="244"/>
      <c r="J2" s="244"/>
      <c r="K2" s="244"/>
      <c r="L2" s="244"/>
      <c r="M2" s="244"/>
      <c r="N2" s="244">
        <f>CONCATENATE('Základní list'!$F$4)</f>
      </c>
      <c r="O2" s="244"/>
      <c r="P2" s="244"/>
      <c r="Q2" s="244"/>
      <c r="R2" s="244"/>
      <c r="S2" s="244"/>
      <c r="T2" s="244">
        <f>CONCATENATE('Základní list'!$F$4)</f>
      </c>
      <c r="U2" s="244"/>
      <c r="V2" s="244"/>
      <c r="W2" s="244"/>
      <c r="X2" s="244"/>
      <c r="Y2" s="244"/>
      <c r="Z2" s="244">
        <f>CONCATENATE('Základní list'!$F$4)</f>
      </c>
      <c r="AA2" s="244"/>
      <c r="AB2" s="244"/>
      <c r="AC2" s="244"/>
      <c r="AD2" s="244"/>
      <c r="AE2" s="244"/>
      <c r="AF2" s="244">
        <f>CONCATENATE('Základní list'!$F$4)</f>
      </c>
      <c r="AG2" s="244"/>
      <c r="AH2" s="244"/>
      <c r="AI2" s="244"/>
      <c r="AJ2" s="244"/>
      <c r="AK2" s="244"/>
      <c r="AL2" s="244">
        <f>CONCATENATE('Základní list'!$F$4)</f>
      </c>
      <c r="AM2" s="244"/>
      <c r="AN2" s="244"/>
      <c r="AO2" s="244"/>
      <c r="AP2" s="244"/>
      <c r="AQ2" s="244"/>
      <c r="AR2" s="244">
        <f>CONCATENATE('Základní list'!$F$4)</f>
      </c>
      <c r="AS2" s="244"/>
      <c r="AT2" s="244"/>
      <c r="AU2" s="244"/>
      <c r="AV2" s="244"/>
      <c r="AW2" s="244"/>
      <c r="AX2" s="244">
        <f>CONCATENATE('Základní list'!$F$4)</f>
      </c>
      <c r="AY2" s="244"/>
      <c r="AZ2" s="244"/>
      <c r="BA2" s="244"/>
      <c r="BB2" s="244"/>
      <c r="BC2" s="244"/>
      <c r="BD2" s="244">
        <f>CONCATENATE('Základní list'!$F$4)</f>
      </c>
      <c r="BE2" s="244"/>
      <c r="BF2" s="244"/>
      <c r="BG2" s="244"/>
      <c r="BH2" s="244"/>
      <c r="BI2" s="244"/>
      <c r="BJ2" s="244">
        <f>CONCATENATE('Základní list'!$F$4)</f>
      </c>
      <c r="BK2" s="244"/>
      <c r="BL2" s="244"/>
      <c r="BM2" s="244"/>
      <c r="BN2" s="244"/>
      <c r="BO2" s="244">
        <f>CONCATENATE('Základní list'!$F$4)</f>
      </c>
      <c r="BP2" s="244"/>
      <c r="BQ2" s="244"/>
      <c r="BR2" s="244"/>
      <c r="BS2" s="244"/>
      <c r="BT2" s="244">
        <f>CONCATENATE('Základní list'!$F$4)</f>
      </c>
      <c r="BU2" s="244"/>
      <c r="BV2" s="244"/>
      <c r="BW2" s="244"/>
      <c r="BX2" s="244"/>
      <c r="BY2" s="244">
        <f>CONCATENATE('Základní list'!$F$4)</f>
      </c>
      <c r="BZ2" s="244"/>
      <c r="CA2" s="244"/>
      <c r="CB2" s="244"/>
      <c r="CC2" s="244"/>
      <c r="CD2" s="244">
        <f>CONCATENATE('Základní list'!$F$4)</f>
      </c>
      <c r="CE2" s="244"/>
      <c r="CF2" s="244"/>
      <c r="CG2" s="244"/>
      <c r="CH2" s="244"/>
    </row>
    <row r="3" spans="1:86" ht="16.5" customHeight="1">
      <c r="A3" s="241" t="s">
        <v>11</v>
      </c>
      <c r="B3" s="249" t="s">
        <v>16</v>
      </c>
      <c r="C3" s="250"/>
      <c r="D3" s="250"/>
      <c r="E3" s="250"/>
      <c r="F3" s="250"/>
      <c r="G3" s="251"/>
      <c r="H3" s="249" t="s">
        <v>16</v>
      </c>
      <c r="I3" s="250"/>
      <c r="J3" s="250"/>
      <c r="K3" s="250"/>
      <c r="L3" s="250"/>
      <c r="M3" s="251"/>
      <c r="N3" s="249" t="s">
        <v>16</v>
      </c>
      <c r="O3" s="250"/>
      <c r="P3" s="250"/>
      <c r="Q3" s="250"/>
      <c r="R3" s="250"/>
      <c r="S3" s="251"/>
      <c r="T3" s="249" t="s">
        <v>16</v>
      </c>
      <c r="U3" s="250"/>
      <c r="V3" s="250"/>
      <c r="W3" s="250"/>
      <c r="X3" s="250"/>
      <c r="Y3" s="251"/>
      <c r="Z3" s="249" t="s">
        <v>16</v>
      </c>
      <c r="AA3" s="250"/>
      <c r="AB3" s="250"/>
      <c r="AC3" s="250"/>
      <c r="AD3" s="250"/>
      <c r="AE3" s="251"/>
      <c r="AF3" s="249" t="s">
        <v>16</v>
      </c>
      <c r="AG3" s="250"/>
      <c r="AH3" s="250"/>
      <c r="AI3" s="250"/>
      <c r="AJ3" s="250"/>
      <c r="AK3" s="251"/>
      <c r="AL3" s="249" t="s">
        <v>16</v>
      </c>
      <c r="AM3" s="250"/>
      <c r="AN3" s="250"/>
      <c r="AO3" s="250"/>
      <c r="AP3" s="250"/>
      <c r="AQ3" s="251"/>
      <c r="AR3" s="249" t="s">
        <v>16</v>
      </c>
      <c r="AS3" s="250"/>
      <c r="AT3" s="250"/>
      <c r="AU3" s="250"/>
      <c r="AV3" s="250"/>
      <c r="AW3" s="251"/>
      <c r="AX3" s="249" t="s">
        <v>16</v>
      </c>
      <c r="AY3" s="250"/>
      <c r="AZ3" s="250"/>
      <c r="BA3" s="250"/>
      <c r="BB3" s="250"/>
      <c r="BC3" s="251"/>
      <c r="BD3" s="249" t="s">
        <v>16</v>
      </c>
      <c r="BE3" s="250"/>
      <c r="BF3" s="250"/>
      <c r="BG3" s="250"/>
      <c r="BH3" s="250"/>
      <c r="BI3" s="251"/>
      <c r="BJ3" s="249" t="s">
        <v>16</v>
      </c>
      <c r="BK3" s="250"/>
      <c r="BL3" s="250"/>
      <c r="BM3" s="250"/>
      <c r="BN3" s="251" t="s">
        <v>36</v>
      </c>
      <c r="BO3" s="249" t="s">
        <v>16</v>
      </c>
      <c r="BP3" s="250"/>
      <c r="BQ3" s="250"/>
      <c r="BR3" s="250"/>
      <c r="BS3" s="251" t="s">
        <v>36</v>
      </c>
      <c r="BT3" s="249" t="s">
        <v>16</v>
      </c>
      <c r="BU3" s="250"/>
      <c r="BV3" s="250"/>
      <c r="BW3" s="250"/>
      <c r="BX3" s="251" t="s">
        <v>36</v>
      </c>
      <c r="BY3" s="249" t="s">
        <v>16</v>
      </c>
      <c r="BZ3" s="250"/>
      <c r="CA3" s="250"/>
      <c r="CB3" s="250"/>
      <c r="CC3" s="251" t="s">
        <v>36</v>
      </c>
      <c r="CD3" s="249" t="s">
        <v>16</v>
      </c>
      <c r="CE3" s="250"/>
      <c r="CF3" s="250"/>
      <c r="CG3" s="250"/>
      <c r="CH3" s="251" t="s">
        <v>36</v>
      </c>
    </row>
    <row r="4" spans="1:86" s="8" customFormat="1" ht="16.5" customHeight="1" thickBot="1">
      <c r="A4" s="242"/>
      <c r="B4" s="246" t="str">
        <f>IF(ISBLANK('Základní list'!$C11),"",'Základní list'!$A11)</f>
        <v>A</v>
      </c>
      <c r="C4" s="247"/>
      <c r="D4" s="247"/>
      <c r="E4" s="247"/>
      <c r="F4" s="247"/>
      <c r="G4" s="248"/>
      <c r="H4" s="246" t="str">
        <f>IF(ISBLANK('Základní list'!$C12),"",'Základní list'!$A12)</f>
        <v>B</v>
      </c>
      <c r="I4" s="247"/>
      <c r="J4" s="247"/>
      <c r="K4" s="247"/>
      <c r="L4" s="247"/>
      <c r="M4" s="248"/>
      <c r="N4" s="246" t="str">
        <f>IF(ISBLANK('Základní list'!$C13),"",'Základní list'!$A13)</f>
        <v>C</v>
      </c>
      <c r="O4" s="247"/>
      <c r="P4" s="247"/>
      <c r="Q4" s="247"/>
      <c r="R4" s="247"/>
      <c r="S4" s="248"/>
      <c r="T4" s="246" t="str">
        <f>IF(ISBLANK('Základní list'!$C14),"",'Základní list'!$A14)</f>
        <v>D</v>
      </c>
      <c r="U4" s="247"/>
      <c r="V4" s="247"/>
      <c r="W4" s="247"/>
      <c r="X4" s="247"/>
      <c r="Y4" s="248"/>
      <c r="Z4" s="246" t="str">
        <f>IF(ISBLANK('Základní list'!$C15),"",'Základní list'!$A15)</f>
        <v>E</v>
      </c>
      <c r="AA4" s="247"/>
      <c r="AB4" s="247"/>
      <c r="AC4" s="247"/>
      <c r="AD4" s="247"/>
      <c r="AE4" s="248"/>
      <c r="AF4" s="246" t="str">
        <f>IF(ISBLANK('Základní list'!$C16),"",'Základní list'!$A16)</f>
        <v>F</v>
      </c>
      <c r="AG4" s="247"/>
      <c r="AH4" s="247"/>
      <c r="AI4" s="247"/>
      <c r="AJ4" s="247"/>
      <c r="AK4" s="248"/>
      <c r="AL4" s="246" t="str">
        <f>IF(ISBLANK('Základní list'!$C17),"",'Základní list'!$A17)</f>
        <v>G</v>
      </c>
      <c r="AM4" s="247"/>
      <c r="AN4" s="247"/>
      <c r="AO4" s="247"/>
      <c r="AP4" s="247"/>
      <c r="AQ4" s="248"/>
      <c r="AR4" s="246" t="str">
        <f>IF(ISBLANK('Základní list'!$C18),"",'Základní list'!$A18)</f>
        <v>H</v>
      </c>
      <c r="AS4" s="247"/>
      <c r="AT4" s="247"/>
      <c r="AU4" s="247"/>
      <c r="AV4" s="247"/>
      <c r="AW4" s="248"/>
      <c r="AX4" s="246" t="str">
        <f>IF(ISBLANK('Základní list'!$C19),"",'Základní list'!$A19)</f>
        <v>I</v>
      </c>
      <c r="AY4" s="247"/>
      <c r="AZ4" s="247"/>
      <c r="BA4" s="247"/>
      <c r="BB4" s="247"/>
      <c r="BC4" s="248"/>
      <c r="BD4" s="246" t="str">
        <f>IF(ISBLANK('Základní list'!$C20),"",'Základní list'!$A20)</f>
        <v>J</v>
      </c>
      <c r="BE4" s="247"/>
      <c r="BF4" s="247"/>
      <c r="BG4" s="247"/>
      <c r="BH4" s="247"/>
      <c r="BI4" s="248"/>
      <c r="BJ4" s="246" t="str">
        <f>IF(ISBLANK('Základní list'!$C21),"",'Základní list'!$A21)</f>
        <v>K</v>
      </c>
      <c r="BK4" s="247"/>
      <c r="BL4" s="247"/>
      <c r="BM4" s="247"/>
      <c r="BN4" s="248"/>
      <c r="BO4" s="246" t="str">
        <f>IF(ISBLANK('Základní list'!$C22),"",'Základní list'!$A22)</f>
        <v>L</v>
      </c>
      <c r="BP4" s="247"/>
      <c r="BQ4" s="247"/>
      <c r="BR4" s="247"/>
      <c r="BS4" s="248"/>
      <c r="BT4" s="246" t="str">
        <f>IF(ISBLANK('Základní list'!$C23),"",'Základní list'!$A23)</f>
        <v>M</v>
      </c>
      <c r="BU4" s="247"/>
      <c r="BV4" s="247"/>
      <c r="BW4" s="247"/>
      <c r="BX4" s="248"/>
      <c r="BY4" s="246" t="str">
        <f>IF(ISBLANK('Základní list'!$C24),"",'Základní list'!$A24)</f>
        <v>O</v>
      </c>
      <c r="BZ4" s="247"/>
      <c r="CA4" s="247"/>
      <c r="CB4" s="247"/>
      <c r="CC4" s="248"/>
      <c r="CD4" s="246" t="str">
        <f>IF(ISBLANK('Základní list'!$C25),"",'Základní list'!$A25)</f>
        <v>P</v>
      </c>
      <c r="CE4" s="247"/>
      <c r="CF4" s="247"/>
      <c r="CG4" s="247"/>
      <c r="CH4" s="248"/>
    </row>
    <row r="5" spans="1:86" s="9" customFormat="1" ht="13.5" thickBot="1">
      <c r="A5" s="24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Plzák Karel</v>
      </c>
      <c r="C6" s="52"/>
      <c r="D6" s="4">
        <v>10100</v>
      </c>
      <c r="E6" s="110"/>
      <c r="F6" s="50">
        <f aca="true" t="shared" si="0" ref="F6:F35">IF(D6="","",RANK(D6,D$1:D$65536,0)+(COUNT(D$1:D$65536)+1-RANK(D6,D$1:D$65536,0)-RANK(D6,D$1:D$65536,1))/2+E6)</f>
        <v>1</v>
      </c>
      <c r="G6" s="68"/>
      <c r="H6" s="17">
        <f>IF(ISNA(MATCH(CONCATENATE(H$4,$A6),'Výsledková listina'!$O:$O,0)),"",INDEX('Výsledková listina'!$C:$C,MATCH(CONCATENATE(H$4,$A6),'Výsledková listina'!$O:$O,0),1))</f>
      </c>
      <c r="I6" s="52">
        <f>IF(ISNA(MATCH(CONCATENATE(H$4,$A6),'Výsledková listina'!$O:$O,0)),"",INDEX('Výsledková listina'!$P:$P,MATCH(CONCATENATE(H$4,$A6),'Výsledková listina'!$O:$O,0),1))</f>
      </c>
      <c r="J6" s="4"/>
      <c r="K6" s="110"/>
      <c r="L6" s="50">
        <f aca="true" t="shared" si="1" ref="L6:L35">IF(J6="","",RANK(J6,J$1:J$65536,0)+(COUNT(J$1:J$65536)+1-RANK(J6,J$1:J$65536,0)-RANK(J6,J$1:J$65536,1))/2+K6)</f>
      </c>
      <c r="M6" s="68"/>
      <c r="N6" s="17">
        <f>IF(ISNA(MATCH(CONCATENATE(N$4,$A6),'Výsledková listina'!$O:$O,0)),"",INDEX('Výsledková listina'!$C:$C,MATCH(CONCATENATE(N$4,$A6),'Výsledková listina'!$O:$O,0),1))</f>
      </c>
      <c r="O6" s="52">
        <f>IF(ISNA(MATCH(CONCATENATE(N$4,$A6),'Výsledková listina'!$O:$O,0)),"",INDEX('Výsledková listina'!$P:$P,MATCH(CONCATENATE(N$4,$A6),'Výsledková listina'!$O:$O,0),1))</f>
      </c>
      <c r="P6" s="4"/>
      <c r="Q6" s="110"/>
      <c r="R6" s="50">
        <f aca="true" t="shared" si="2" ref="R6:R35">IF(P6="","",RANK(P6,P$1:P$65536,0)+(COUNT(P$1:P$65536)+1-RANK(P6,P$1:P$65536,0)-RANK(P6,P$1:P$65536,1))/2+Q6)</f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Sigmund David</v>
      </c>
      <c r="C7" s="52"/>
      <c r="D7" s="4">
        <v>7480</v>
      </c>
      <c r="E7" s="110"/>
      <c r="F7" s="50">
        <f t="shared" si="0"/>
        <v>2</v>
      </c>
      <c r="G7" s="69"/>
      <c r="H7" s="17">
        <f>IF(ISNA(MATCH(CONCATENATE(H$4,$A7),'Výsledková listina'!$O:$O,0)),"",INDEX('Výsledková listina'!$C:$C,MATCH(CONCATENATE(H$4,$A7),'Výsledková listina'!$O:$O,0),1))</f>
      </c>
      <c r="I7" s="52">
        <f>IF(ISNA(MATCH(CONCATENATE(H$4,$A7),'Výsledková listina'!$O:$O,0)),"",INDEX('Výsledková listina'!$P:$P,MATCH(CONCATENATE(H$4,$A7),'Výsledková listina'!$O:$O,0),1))</f>
      </c>
      <c r="J7" s="4"/>
      <c r="K7" s="110"/>
      <c r="L7" s="50">
        <f t="shared" si="1"/>
      </c>
      <c r="M7" s="69"/>
      <c r="N7" s="17">
        <f>IF(ISNA(MATCH(CONCATENATE(N$4,$A7),'Výsledková listina'!$O:$O,0)),"",INDEX('Výsledková listina'!$C:$C,MATCH(CONCATENATE(N$4,$A7),'Výsledková listina'!$O:$O,0),1))</f>
      </c>
      <c r="O7" s="52">
        <f>IF(ISNA(MATCH(CONCATENATE(N$4,$A7),'Výsledková listina'!$O:$O,0)),"",INDEX('Výsledková listina'!$P:$P,MATCH(CONCATENATE(N$4,$A7),'Výsledková listina'!$O:$O,0),1))</f>
      </c>
      <c r="P7" s="4"/>
      <c r="Q7" s="110"/>
      <c r="R7" s="50">
        <f t="shared" si="2"/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Meisner Jakub</v>
      </c>
      <c r="C8" s="52"/>
      <c r="D8" s="4">
        <v>0</v>
      </c>
      <c r="E8" s="110"/>
      <c r="F8" s="50">
        <f t="shared" si="0"/>
        <v>5</v>
      </c>
      <c r="G8" s="69"/>
      <c r="H8" s="17"/>
      <c r="I8" s="52"/>
      <c r="J8" s="4"/>
      <c r="K8" s="110"/>
      <c r="L8" s="50">
        <f t="shared" si="1"/>
      </c>
      <c r="M8" s="69"/>
      <c r="N8" s="17">
        <f>IF(ISNA(MATCH(CONCATENATE(N$4,$A8),'Výsledková listina'!$O:$O,0)),"",INDEX('Výsledková listina'!$C:$C,MATCH(CONCATENATE(N$4,$A8),'Výsledková listina'!$O:$O,0),1))</f>
      </c>
      <c r="O8" s="52">
        <f>IF(ISNA(MATCH(CONCATENATE(N$4,$A8),'Výsledková listina'!$O:$O,0)),"",INDEX('Výsledková listina'!$P:$P,MATCH(CONCATENATE(N$4,$A8),'Výsledková listina'!$O:$O,0),1))</f>
      </c>
      <c r="P8" s="4"/>
      <c r="Q8" s="110"/>
      <c r="R8" s="50">
        <f t="shared" si="2"/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Hampejs David</v>
      </c>
      <c r="C9" s="52"/>
      <c r="D9" s="4">
        <v>6920</v>
      </c>
      <c r="E9" s="110"/>
      <c r="F9" s="50">
        <f t="shared" si="0"/>
        <v>3</v>
      </c>
      <c r="G9" s="69"/>
      <c r="H9" s="17"/>
      <c r="I9" s="52"/>
      <c r="J9" s="4"/>
      <c r="K9" s="110"/>
      <c r="L9" s="50">
        <f t="shared" si="1"/>
      </c>
      <c r="M9" s="69"/>
      <c r="N9" s="17">
        <f>IF(ISNA(MATCH(CONCATENATE(N$4,$A9),'Výsledková listina'!$O:$O,0)),"",INDEX('Výsledková listina'!$C:$C,MATCH(CONCATENATE(N$4,$A9),'Výsledková listina'!$O:$O,0),1))</f>
      </c>
      <c r="O9" s="52">
        <f>IF(ISNA(MATCH(CONCATENATE(N$4,$A9),'Výsledková listina'!$O:$O,0)),"",INDEX('Výsledková listina'!$P:$P,MATCH(CONCATENATE(N$4,$A9),'Výsledková listina'!$O:$O,0),1))</f>
      </c>
      <c r="P9" s="4"/>
      <c r="Q9" s="110"/>
      <c r="R9" s="50">
        <f t="shared" si="2"/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Jurkovič Alois</v>
      </c>
      <c r="C10" s="52">
        <f>IF(ISNA(MATCH(CONCATENATE(B$4,$A10),'Výsledková listina'!$O:$O,0)),"",INDEX('Výsledková listina'!$P:$P,MATCH(CONCATENATE(B$4,$A10),'Výsledková listina'!$O:$O,0),1))</f>
      </c>
      <c r="D10" s="4">
        <v>1070</v>
      </c>
      <c r="E10" s="110"/>
      <c r="F10" s="50">
        <f t="shared" si="0"/>
        <v>4</v>
      </c>
      <c r="G10" s="69"/>
      <c r="H10" s="17"/>
      <c r="I10" s="52"/>
      <c r="J10" s="4"/>
      <c r="K10" s="110"/>
      <c r="L10" s="50">
        <f t="shared" si="1"/>
      </c>
      <c r="M10" s="69"/>
      <c r="N10" s="17">
        <f>IF(ISNA(MATCH(CONCATENATE(N$4,$A10),'Výsledková listina'!$O:$O,0)),"",INDEX('Výsledková listina'!$C:$C,MATCH(CONCATENATE(N$4,$A10),'Výsledková listina'!$O:$O,0),1))</f>
      </c>
      <c r="O10" s="52">
        <f>IF(ISNA(MATCH(CONCATENATE(N$4,$A10),'Výsledková listina'!$O:$O,0)),"",INDEX('Výsledková listina'!$P:$P,MATCH(CONCATENATE(N$4,$A10),'Výsledková listina'!$O:$O,0),1))</f>
      </c>
      <c r="P10" s="4"/>
      <c r="Q10" s="110"/>
      <c r="R10" s="50">
        <f t="shared" si="2"/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>
        <f>IF(ISNA(MATCH(CONCATENATE(B$4,$A11),'Výsledková listina'!$O:$O,0)),"",INDEX('Výsledková listina'!$C:$C,MATCH(CONCATENATE(B$4,$A11),'Výsledková listina'!$O:$O,0),1))</f>
      </c>
      <c r="C11" s="52">
        <f>IF(ISNA(MATCH(CONCATENATE(B$4,$A11),'Výsledková listina'!$O:$O,0)),"",INDEX('Výsledková listina'!$P:$P,MATCH(CONCATENATE(B$4,$A11),'Výsledková listina'!$O:$O,0),1))</f>
      </c>
      <c r="D11" s="4"/>
      <c r="E11" s="110"/>
      <c r="F11" s="50">
        <f t="shared" si="0"/>
      </c>
      <c r="G11" s="69"/>
      <c r="H11" s="17" t="str">
        <f>IF(ISNA(MATCH(CONCATENATE(H$4,$A11),'Výsledková listina'!$O:$O,0)),"",INDEX('Výsledková listina'!$C:$C,MATCH(CONCATENATE(H$4,$A11),'Výsledková listina'!$O:$O,0),1))</f>
        <v>Leibl Luděk</v>
      </c>
      <c r="I11" s="52"/>
      <c r="J11" s="4">
        <v>10890</v>
      </c>
      <c r="K11" s="110"/>
      <c r="L11" s="50">
        <f t="shared" si="1"/>
        <v>1</v>
      </c>
      <c r="M11" s="69"/>
      <c r="N11" s="17">
        <f>IF(ISNA(MATCH(CONCATENATE(N$4,$A11),'Výsledková listina'!$O:$O,0)),"",INDEX('Výsledková listina'!$C:$C,MATCH(CONCATENATE(N$4,$A11),'Výsledková listina'!$O:$O,0),1))</f>
      </c>
      <c r="O11" s="52">
        <f>IF(ISNA(MATCH(CONCATENATE(N$4,$A11),'Výsledková listina'!$O:$O,0)),"",INDEX('Výsledková listina'!$P:$P,MATCH(CONCATENATE(N$4,$A11),'Výsledková listina'!$O:$O,0),1))</f>
      </c>
      <c r="P11" s="4"/>
      <c r="Q11" s="110"/>
      <c r="R11" s="50">
        <f t="shared" si="2"/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>
        <f>IF(ISNA(MATCH(CONCATENATE(B$4,$A12),'Výsledková listina'!$O:$O,0)),"",INDEX('Výsledková listina'!$C:$C,MATCH(CONCATENATE(B$4,$A12),'Výsledková listina'!$O:$O,0),1))</f>
      </c>
      <c r="C12" s="52">
        <f>IF(ISNA(MATCH(CONCATENATE(B$4,$A12),'Výsledková listina'!$O:$O,0)),"",INDEX('Výsledková listina'!$P:$P,MATCH(CONCATENATE(B$4,$A12),'Výsledková listina'!$O:$O,0),1))</f>
      </c>
      <c r="D12" s="4"/>
      <c r="E12" s="110"/>
      <c r="F12" s="50">
        <f t="shared" si="0"/>
      </c>
      <c r="G12" s="69"/>
      <c r="H12" s="17" t="str">
        <f>IF(ISNA(MATCH(CONCATENATE(H$4,$A12),'Výsledková listina'!$O:$O,0)),"",INDEX('Výsledková listina'!$C:$C,MATCH(CONCATENATE(H$4,$A12),'Výsledková listina'!$O:$O,0),1))</f>
        <v>Krištofy Roman</v>
      </c>
      <c r="I12" s="52"/>
      <c r="J12" s="4">
        <v>1020</v>
      </c>
      <c r="K12" s="110"/>
      <c r="L12" s="50">
        <f t="shared" si="1"/>
        <v>4</v>
      </c>
      <c r="M12" s="69"/>
      <c r="N12" s="17"/>
      <c r="O12" s="52"/>
      <c r="P12" s="4"/>
      <c r="Q12" s="110"/>
      <c r="R12" s="50">
        <f t="shared" si="2"/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>
        <f>IF(ISNA(MATCH(CONCATENATE(B$4,$A13),'Výsledková listina'!$O:$O,0)),"",INDEX('Výsledková listina'!$C:$C,MATCH(CONCATENATE(B$4,$A13),'Výsledková listina'!$O:$O,0),1))</f>
      </c>
      <c r="C13" s="52">
        <f>IF(ISNA(MATCH(CONCATENATE(B$4,$A13),'Výsledková listina'!$O:$O,0)),"",INDEX('Výsledková listina'!$P:$P,MATCH(CONCATENATE(B$4,$A13),'Výsledková listina'!$O:$O,0),1))</f>
      </c>
      <c r="D13" s="4"/>
      <c r="E13" s="110"/>
      <c r="F13" s="50">
        <f t="shared" si="0"/>
      </c>
      <c r="G13" s="69"/>
      <c r="H13" s="17" t="str">
        <f>IF(ISNA(MATCH(CONCATENATE(H$4,$A13),'Výsledková listina'!$O:$O,0)),"",INDEX('Výsledková listina'!$C:$C,MATCH(CONCATENATE(H$4,$A13),'Výsledková listina'!$O:$O,0),1))</f>
        <v>Novák Zdeněk</v>
      </c>
      <c r="I13" s="52"/>
      <c r="J13" s="4">
        <v>1240</v>
      </c>
      <c r="K13" s="110"/>
      <c r="L13" s="50">
        <f t="shared" si="1"/>
        <v>3</v>
      </c>
      <c r="M13" s="69"/>
      <c r="N13" s="17"/>
      <c r="O13" s="52"/>
      <c r="P13" s="4"/>
      <c r="Q13" s="110"/>
      <c r="R13" s="50">
        <f t="shared" si="2"/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>
        <f>IF(ISNA(MATCH(CONCATENATE(B$4,$A14),'Výsledková listina'!$O:$O,0)),"",INDEX('Výsledková listina'!$C:$C,MATCH(CONCATENATE(B$4,$A14),'Výsledková listina'!$O:$O,0),1))</f>
      </c>
      <c r="C14" s="52">
        <f>IF(ISNA(MATCH(CONCATENATE(B$4,$A14),'Výsledková listina'!$O:$O,0)),"",INDEX('Výsledková listina'!$P:$P,MATCH(CONCATENATE(B$4,$A14),'Výsledková listina'!$O:$O,0),1))</f>
      </c>
      <c r="D14" s="4"/>
      <c r="E14" s="110"/>
      <c r="F14" s="50">
        <f t="shared" si="0"/>
      </c>
      <c r="G14" s="69"/>
      <c r="H14" s="17" t="str">
        <f>IF(ISNA(MATCH(CONCATENATE(H$4,$A14),'Výsledková listina'!$O:$O,0)),"",INDEX('Výsledková listina'!$C:$C,MATCH(CONCATENATE(H$4,$A14),'Výsledková listina'!$O:$O,0),1))</f>
        <v>Česal Ondřej</v>
      </c>
      <c r="I14" s="52"/>
      <c r="J14" s="4">
        <v>10090</v>
      </c>
      <c r="K14" s="110"/>
      <c r="L14" s="50">
        <f t="shared" si="1"/>
        <v>2</v>
      </c>
      <c r="M14" s="69"/>
      <c r="N14" s="17"/>
      <c r="O14" s="52"/>
      <c r="P14" s="4"/>
      <c r="Q14" s="110"/>
      <c r="R14" s="50">
        <f t="shared" si="2"/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listina'!$O:$O,0)),"",INDEX('Výsledková listina'!$C:$C,MATCH(CONCATENATE(B$4,$A15),'Výsledková listina'!$O:$O,0),1))</f>
      </c>
      <c r="C15" s="52">
        <f>IF(ISNA(MATCH(CONCATENATE(B$4,$A15),'Výsledková listina'!$O:$O,0)),"",INDEX('Výsledková listina'!$P:$P,MATCH(CONCATENATE(B$4,$A15),'Výsledková listina'!$O:$O,0),1))</f>
      </c>
      <c r="D15" s="4"/>
      <c r="E15" s="110"/>
      <c r="F15" s="50">
        <f t="shared" si="0"/>
      </c>
      <c r="G15" s="69"/>
      <c r="H15" s="17">
        <f>IF(ISNA(MATCH(CONCATENATE(H$4,$A15),'Výsledková listina'!$O:$O,0)),"",INDEX('Výsledková listina'!$C:$C,MATCH(CONCATENATE(H$4,$A15),'Výsledková listina'!$O:$O,0),1))</f>
      </c>
      <c r="I15" s="52">
        <f>IF(ISNA(MATCH(CONCATENATE(H$4,$A15),'Výsledková listina'!$O:$O,0)),"",INDEX('Výsledková listina'!$P:$P,MATCH(CONCATENATE(H$4,$A15),'Výsledková listina'!$O:$O,0),1))</f>
      </c>
      <c r="J15" s="4"/>
      <c r="K15" s="110"/>
      <c r="L15" s="50">
        <f t="shared" si="1"/>
      </c>
      <c r="M15" s="69"/>
      <c r="N15" s="17" t="str">
        <f>IF(ISNA(MATCH(CONCATENATE(N$4,$A15),'Výsledková listina'!$O:$O,0)),"",INDEX('Výsledková listina'!$C:$C,MATCH(CONCATENATE(N$4,$A15),'Výsledková listina'!$O:$O,0),1))</f>
        <v>Rosťa Nerad</v>
      </c>
      <c r="O15" s="52"/>
      <c r="P15" s="4">
        <v>0</v>
      </c>
      <c r="Q15" s="110"/>
      <c r="R15" s="50">
        <f t="shared" si="2"/>
        <v>5</v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10"/>
      <c r="F16" s="50">
        <f t="shared" si="0"/>
      </c>
      <c r="G16" s="69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10"/>
      <c r="L16" s="50">
        <f t="shared" si="1"/>
      </c>
      <c r="M16" s="69"/>
      <c r="N16" s="17" t="str">
        <f>IF(ISNA(MATCH(CONCATENATE(N$4,$A16),'Výsledková listina'!$O:$O,0)),"",INDEX('Výsledková listina'!$C:$C,MATCH(CONCATENATE(N$4,$A16),'Výsledková listina'!$O:$O,0),1))</f>
        <v>Kodad Daniel</v>
      </c>
      <c r="O16" s="52"/>
      <c r="P16" s="4">
        <v>3690</v>
      </c>
      <c r="Q16" s="110"/>
      <c r="R16" s="50">
        <f t="shared" si="2"/>
        <v>2</v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10"/>
      <c r="F17" s="50">
        <f t="shared" si="0"/>
      </c>
      <c r="G17" s="69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10"/>
      <c r="L17" s="50">
        <f t="shared" si="1"/>
      </c>
      <c r="M17" s="69"/>
      <c r="N17" s="17" t="str">
        <f>IF(ISNA(MATCH(CONCATENATE(N$4,$A17),'Výsledková listina'!$O:$O,0)),"",INDEX('Výsledková listina'!$C:$C,MATCH(CONCATENATE(N$4,$A17),'Výsledková listina'!$O:$O,0),1))</f>
        <v>Nováková Vladimíra</v>
      </c>
      <c r="O17" s="52">
        <f>IF(ISNA(MATCH(CONCATENATE(N$4,$A17),'Výsledková listina'!$O:$O,0)),"",INDEX('Výsledková listina'!$P:$P,MATCH(CONCATENATE(N$4,$A17),'Výsledková listina'!$O:$O,0),1))</f>
      </c>
      <c r="P17" s="4">
        <v>2050</v>
      </c>
      <c r="Q17" s="110"/>
      <c r="R17" s="50">
        <f t="shared" si="2"/>
        <v>3</v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 t="str">
        <f>IF(ISNA(MATCH(CONCATENATE(N$4,$A18),'Výsledková listina'!$O:$O,0)),"",INDEX('Výsledková listina'!$C:$C,MATCH(CONCATENATE(N$4,$A18),'Výsledková listina'!$O:$O,0),1))</f>
        <v>Jurkovič Jan</v>
      </c>
      <c r="O18" s="52">
        <f>IF(ISNA(MATCH(CONCATENATE(N$4,$A18),'Výsledková listina'!$O:$O,0)),"",INDEX('Výsledková listina'!$P:$P,MATCH(CONCATENATE(N$4,$A18),'Výsledková listina'!$O:$O,0),1))</f>
      </c>
      <c r="P18" s="4">
        <v>80</v>
      </c>
      <c r="Q18" s="110"/>
      <c r="R18" s="50">
        <f t="shared" si="2"/>
        <v>4</v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 t="str">
        <f>IF(ISNA(MATCH(CONCATENATE(N$4,$A19),'Výsledková listina'!$O:$O,0)),"",INDEX('Výsledková listina'!$C:$C,MATCH(CONCATENATE(N$4,$A19),'Výsledková listina'!$O:$O,0),1))</f>
        <v>Peterka Jaroslav</v>
      </c>
      <c r="O19" s="52">
        <f>IF(ISNA(MATCH(CONCATENATE(N$4,$A19),'Výsledková listina'!$O:$O,0)),"",INDEX('Výsledková listina'!$P:$P,MATCH(CONCATENATE(N$4,$A19),'Výsledková listina'!$O:$O,0),1))</f>
      </c>
      <c r="P19" s="4">
        <v>14540</v>
      </c>
      <c r="Q19" s="110"/>
      <c r="R19" s="50">
        <f t="shared" si="2"/>
        <v>1</v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AF2:AK2"/>
    <mergeCell ref="AL2:AQ2"/>
    <mergeCell ref="Z1:AE1"/>
    <mergeCell ref="Z2:AE2"/>
    <mergeCell ref="AF1:AK1"/>
    <mergeCell ref="BO1:BS1"/>
    <mergeCell ref="BO2:BS2"/>
    <mergeCell ref="BO3:BS3"/>
    <mergeCell ref="BO4:BS4"/>
    <mergeCell ref="BT1:BX1"/>
    <mergeCell ref="BT2:BX2"/>
    <mergeCell ref="BT3:BX3"/>
    <mergeCell ref="BT4:BX4"/>
    <mergeCell ref="BY1:CC1"/>
    <mergeCell ref="BY2:CC2"/>
    <mergeCell ref="BY3:CC3"/>
    <mergeCell ref="BY4:CC4"/>
    <mergeCell ref="CD1:CH1"/>
    <mergeCell ref="CD2:CH2"/>
    <mergeCell ref="CD3:CH3"/>
    <mergeCell ref="CD4:CH4"/>
  </mergeCells>
  <conditionalFormatting sqref="E6:F35 B6:B35">
    <cfRule type="expression" priority="9" dxfId="0" stopIfTrue="1">
      <formula>$E6&gt;0</formula>
    </cfRule>
  </conditionalFormatting>
  <conditionalFormatting sqref="H6:H35 K6:K35 L6:L35">
    <cfRule type="expression" priority="10" dxfId="0" stopIfTrue="1">
      <formula>$K6&gt;0</formula>
    </cfRule>
  </conditionalFormatting>
  <conditionalFormatting sqref="N6:N35 Q6:Q35 R6:R35">
    <cfRule type="expression" priority="11" dxfId="0" stopIfTrue="1">
      <formula>$Q6&gt;0</formula>
    </cfRule>
  </conditionalFormatting>
  <conditionalFormatting sqref="T6:T35 W6:W35 X6:X35">
    <cfRule type="expression" priority="12" dxfId="0" stopIfTrue="1">
      <formula>$W6&gt;0</formula>
    </cfRule>
  </conditionalFormatting>
  <conditionalFormatting sqref="Z6:Z35 AC6:AC35 AD6:AD35">
    <cfRule type="expression" priority="13" dxfId="0" stopIfTrue="1">
      <formula>$AC6&gt;0</formula>
    </cfRule>
  </conditionalFormatting>
  <conditionalFormatting sqref="AF6:AF35 AI6:AI35 AJ6:AJ35">
    <cfRule type="expression" priority="14" dxfId="0" stopIfTrue="1">
      <formula>$AI6&gt;0</formula>
    </cfRule>
  </conditionalFormatting>
  <conditionalFormatting sqref="AO6:AO35 AL6:AL35 AQ6:AQ35">
    <cfRule type="expression" priority="15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conditionalFormatting sqref="H11">
    <cfRule type="expression" priority="8" dxfId="0" stopIfTrue="1">
      <formula>$E11&gt;0</formula>
    </cfRule>
  </conditionalFormatting>
  <conditionalFormatting sqref="H12">
    <cfRule type="expression" priority="7" dxfId="0" stopIfTrue="1">
      <formula>$E12&gt;0</formula>
    </cfRule>
  </conditionalFormatting>
  <conditionalFormatting sqref="H13">
    <cfRule type="expression" priority="6" dxfId="0" stopIfTrue="1">
      <formula>$E13&gt;0</formula>
    </cfRule>
  </conditionalFormatting>
  <conditionalFormatting sqref="H14">
    <cfRule type="expression" priority="5" dxfId="0" stopIfTrue="1">
      <formula>$E14&gt;0</formula>
    </cfRule>
  </conditionalFormatting>
  <conditionalFormatting sqref="N15">
    <cfRule type="expression" priority="4" dxfId="0" stopIfTrue="1">
      <formula>$K15&gt;0</formula>
    </cfRule>
  </conditionalFormatting>
  <conditionalFormatting sqref="N15">
    <cfRule type="expression" priority="3" dxfId="0" stopIfTrue="1">
      <formula>$E15&gt;0</formula>
    </cfRule>
  </conditionalFormatting>
  <conditionalFormatting sqref="N16">
    <cfRule type="expression" priority="2" dxfId="0" stopIfTrue="1">
      <formula>$K16&gt;0</formula>
    </cfRule>
  </conditionalFormatting>
  <conditionalFormatting sqref="N16">
    <cfRule type="expression" priority="1" dxfId="0" stopIfTrue="1">
      <formula>$E16&gt;0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2">
        <f>CONCATENATE('Základní list'!$E$3)</f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 - 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40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40" customFormat="1" ht="18" customHeight="1">
      <c r="B4" s="254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1170</v>
      </c>
      <c r="F5" s="44">
        <f>INDEX('1. závod'!$A:$CH,$D5+5,INDEX('Základní list'!$B:$B,MATCH($C5,'Základní list'!$A:$A,0),1)+2)</f>
        <v>5</v>
      </c>
      <c r="G5" s="47" t="str">
        <f>INDEX('1. závod'!$A:$CH,$D5+5,INDEX('Základní list'!$B:$B,MATCH($C5,'Základní list'!$A:$A,0),1)-2)</f>
        <v>Krištofy Roman</v>
      </c>
      <c r="H5" s="54">
        <f>INDEX('1. závod'!$A:$CH,$D5+5,INDEX('Základní list'!$B:$B,MATCH($C5,'Základní list'!$A:$A,0),1)-1)</f>
        <v>0</v>
      </c>
      <c r="I5" s="41" t="s">
        <v>56</v>
      </c>
      <c r="J5" s="41">
        <v>1</v>
      </c>
      <c r="K5" s="44">
        <f>INDEX('2. závod'!$A:$CH,$J5+5,INDEX('Základní list'!$B:$B,MATCH($I5,'Základní list'!$A:$A,0),1))</f>
        <v>10100</v>
      </c>
      <c r="L5" s="44">
        <f>INDEX('2. závod'!$A:$CH,$J5+5,INDEX('Základní list'!$B:$B,MATCH($I5,'Základní list'!$A:$A,0),1)+2)</f>
        <v>1</v>
      </c>
      <c r="M5" s="47" t="str">
        <f>INDEX('2. závod'!$A:$CH,$J5+5,INDEX('Základní list'!$B:$B,MATCH($I5,'Základní list'!$A:$A,0),1)-2)</f>
        <v>Plzák Karel</v>
      </c>
      <c r="N5" s="54">
        <f>INDEX('2. závod'!$A:$CH,$J5+5,INDEX('Základní list'!$B:$B,MATCH($I5,'Základní list'!$A:$A,0),1)-1)</f>
        <v>0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9710</v>
      </c>
      <c r="F6" s="44">
        <f>INDEX('1. závod'!$A:$CH,$D6+5,INDEX('Základní list'!$B:$B,MATCH($C6,'Základní list'!$A:$A,0),1)+2)</f>
        <v>2</v>
      </c>
      <c r="G6" s="47" t="str">
        <f>INDEX('1. závod'!$A:$CH,$D6+5,INDEX('Základní list'!$B:$B,MATCH($C6,'Základní list'!$A:$A,0),1)-2)</f>
        <v>Sigmund David</v>
      </c>
      <c r="H6" s="54">
        <f>INDEX('1. závod'!$A:$CH,$D6+5,INDEX('Základní list'!$B:$B,MATCH($C6,'Základní list'!$A:$A,0),1)-1)</f>
        <v>0</v>
      </c>
      <c r="I6" s="41" t="s">
        <v>56</v>
      </c>
      <c r="J6" s="41">
        <v>2</v>
      </c>
      <c r="K6" s="44">
        <f>INDEX('2. závod'!$A:$CH,$J6+5,INDEX('Základní list'!$B:$B,MATCH($I6,'Základní list'!$A:$A,0),1))</f>
        <v>7480</v>
      </c>
      <c r="L6" s="44">
        <f>INDEX('2. závod'!$A:$CH,$J6+5,INDEX('Základní list'!$B:$B,MATCH($I6,'Základní list'!$A:$A,0),1)+2)</f>
        <v>2</v>
      </c>
      <c r="M6" s="47" t="str">
        <f>INDEX('2. závod'!$A:$CH,$J6+5,INDEX('Základní list'!$B:$B,MATCH($I6,'Základní list'!$A:$A,0),1)-2)</f>
        <v>Sigmund David</v>
      </c>
      <c r="N6" s="54">
        <f>INDEX('2. závod'!$A:$CH,$J6+5,INDEX('Základní list'!$B:$B,MATCH($I6,'Základní list'!$A:$A,0),1)-1)</f>
        <v>0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11030</v>
      </c>
      <c r="F7" s="44">
        <f>INDEX('1. závod'!$A:$CH,$D7+5,INDEX('Základní list'!$B:$B,MATCH($C7,'Základní list'!$A:$A,0),1)+2)</f>
        <v>1</v>
      </c>
      <c r="G7" s="47" t="str">
        <f>INDEX('1. závod'!$A:$CH,$D7+5,INDEX('Základní list'!$B:$B,MATCH($C7,'Základní list'!$A:$A,0),1)-2)</f>
        <v>Peterka Jaroslav</v>
      </c>
      <c r="H7" s="54">
        <f>INDEX('1. závod'!$A:$CH,$D7+5,INDEX('Základní list'!$B:$B,MATCH($C7,'Základní list'!$A:$A,0),1)-1)</f>
        <v>0</v>
      </c>
      <c r="I7" s="41" t="s">
        <v>56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  <v>5</v>
      </c>
      <c r="M7" s="47" t="str">
        <f>INDEX('2. závod'!$A:$CH,$J7+5,INDEX('Základní list'!$B:$B,MATCH($I7,'Základní list'!$A:$A,0),1)-2)</f>
        <v>Meisner Jakub</v>
      </c>
      <c r="N7" s="54">
        <f>INDEX('2. závod'!$A:$CH,$J7+5,INDEX('Základní list'!$B:$B,MATCH($I7,'Základní list'!$A:$A,0),1)-1)</f>
        <v>0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6330</v>
      </c>
      <c r="F8" s="44">
        <f>INDEX('1. závod'!$A:$CH,$D8+5,INDEX('Základní list'!$B:$B,MATCH($C8,'Základní list'!$A:$A,0),1)+2)</f>
        <v>3</v>
      </c>
      <c r="G8" s="47" t="str">
        <f>INDEX('1. závod'!$A:$CH,$D8+5,INDEX('Základní list'!$B:$B,MATCH($C8,'Základní list'!$A:$A,0),1)-2)</f>
        <v>Hampejs David</v>
      </c>
      <c r="H8" s="54">
        <f>INDEX('1. závod'!$A:$CH,$D8+5,INDEX('Základní list'!$B:$B,MATCH($C8,'Základní list'!$A:$A,0),1)-1)</f>
      </c>
      <c r="I8" s="41" t="s">
        <v>56</v>
      </c>
      <c r="J8" s="41">
        <v>4</v>
      </c>
      <c r="K8" s="44">
        <f>INDEX('2. závod'!$A:$CH,$J8+5,INDEX('Základní list'!$B:$B,MATCH($I8,'Základní list'!$A:$A,0),1))</f>
        <v>6920</v>
      </c>
      <c r="L8" s="44">
        <f>INDEX('2. závod'!$A:$CH,$J8+5,INDEX('Základní list'!$B:$B,MATCH($I8,'Základní list'!$A:$A,0),1)+2)</f>
        <v>3</v>
      </c>
      <c r="M8" s="47" t="str">
        <f>INDEX('2. závod'!$A:$CH,$J8+5,INDEX('Základní list'!$B:$B,MATCH($I8,'Základní list'!$A:$A,0),1)-2)</f>
        <v>Hampejs David</v>
      </c>
      <c r="N8" s="54">
        <f>INDEX('2. závod'!$A:$CH,$J8+5,INDEX('Základní list'!$B:$B,MATCH($I8,'Základní list'!$A:$A,0),1)-1)</f>
        <v>0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1610</v>
      </c>
      <c r="F9" s="44">
        <f>INDEX('1. závod'!$A:$CH,$D9+5,INDEX('Základní list'!$B:$B,MATCH($C9,'Základní list'!$A:$A,0),1)+2)</f>
        <v>4</v>
      </c>
      <c r="G9" s="47" t="str">
        <f>INDEX('1. závod'!$A:$CH,$D9+5,INDEX('Základní list'!$B:$B,MATCH($C9,'Základní list'!$A:$A,0),1)-2)</f>
        <v>Leibl Luděk</v>
      </c>
      <c r="H9" s="54">
        <f>INDEX('1. závod'!$A:$CH,$D9+5,INDEX('Základní list'!$B:$B,MATCH($C9,'Základní list'!$A:$A,0),1)-1)</f>
      </c>
      <c r="I9" s="41" t="s">
        <v>56</v>
      </c>
      <c r="J9" s="41">
        <v>5</v>
      </c>
      <c r="K9" s="44">
        <f>INDEX('2. závod'!$A:$CH,$J9+5,INDEX('Základní list'!$B:$B,MATCH($I9,'Základní list'!$A:$A,0),1))</f>
        <v>1070</v>
      </c>
      <c r="L9" s="44">
        <f>INDEX('2. závod'!$A:$CH,$J9+5,INDEX('Základní list'!$B:$B,MATCH($I9,'Základní list'!$A:$A,0),1)+2)</f>
        <v>4</v>
      </c>
      <c r="M9" s="47" t="str">
        <f>INDEX('2. závod'!$A:$CH,$J9+5,INDEX('Základní list'!$B:$B,MATCH($I9,'Základní list'!$A:$A,0),1)-2)</f>
        <v>Jurkovič Alois</v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  <v>0</v>
      </c>
      <c r="H27" s="54">
        <f>INDEX('1. závod'!$A:$CH,$D27+5,INDEX('Základní list'!$B:$B,MATCH($C27,'Základní list'!$A:$A,0),1)-1)</f>
        <v>0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  <v>0</v>
      </c>
      <c r="N27" s="54">
        <f>INDEX('2. závod'!$A:$CH,$J27+5,INDEX('Základní list'!$B:$B,MATCH($I27,'Základní list'!$A:$A,0),1)-1)</f>
        <v>0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  <v>0</v>
      </c>
      <c r="H28" s="54">
        <f>INDEX('1. závod'!$A:$CH,$D28+5,INDEX('Základní list'!$B:$B,MATCH($C28,'Základní list'!$A:$A,0),1)-1)</f>
        <v>0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  <v>0</v>
      </c>
      <c r="N28" s="54">
        <f>INDEX('2. závod'!$A:$CH,$J28+5,INDEX('Základní list'!$B:$B,MATCH($I28,'Základní list'!$A:$A,0),1)-1)</f>
        <v>0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  <v>0</v>
      </c>
      <c r="H29" s="54">
        <f>INDEX('1. závod'!$A:$CH,$D29+5,INDEX('Základní list'!$B:$B,MATCH($C29,'Základní list'!$A:$A,0),1)-1)</f>
        <v>0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  <v>0</v>
      </c>
      <c r="N29" s="54">
        <f>INDEX('2. závod'!$A:$CH,$J29+5,INDEX('Základní list'!$B:$B,MATCH($I29,'Základní list'!$A:$A,0),1)-1)</f>
        <v>0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8070</v>
      </c>
      <c r="F30" s="44">
        <f>INDEX('1. závod'!$A:$CH,$D30+5,INDEX('Základní list'!$B:$B,MATCH($C30,'Základní list'!$A:$A,0),1)+2)</f>
        <v>2</v>
      </c>
      <c r="G30" s="47" t="str">
        <f>INDEX('1. závod'!$A:$CH,$D30+5,INDEX('Základní list'!$B:$B,MATCH($C30,'Základní list'!$A:$A,0),1)-2)</f>
        <v>Plzák Karel</v>
      </c>
      <c r="H30" s="54">
        <f>INDEX('1. závod'!$A:$CH,$D30+5,INDEX('Základní list'!$B:$B,MATCH($C30,'Základní list'!$A:$A,0),1)-1)</f>
        <v>0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10890</v>
      </c>
      <c r="L30" s="44">
        <f>INDEX('2. závod'!$A:$CH,$J30+5,INDEX('Základní list'!$B:$B,MATCH($I30,'Základní list'!$A:$A,0),1)+2)</f>
        <v>1</v>
      </c>
      <c r="M30" s="47" t="str">
        <f>INDEX('2. závod'!$A:$CH,$J30+5,INDEX('Základní list'!$B:$B,MATCH($I30,'Základní list'!$A:$A,0),1)-2)</f>
        <v>Leibl Luděk</v>
      </c>
      <c r="N30" s="54">
        <f>INDEX('2. závod'!$A:$CH,$J30+5,INDEX('Základní list'!$B:$B,MATCH($I30,'Základní list'!$A:$A,0),1)-1)</f>
        <v>0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12480</v>
      </c>
      <c r="F31" s="44">
        <f>INDEX('1. závod'!$A:$CH,$D31+5,INDEX('Základní list'!$B:$B,MATCH($C31,'Základní list'!$A:$A,0),1)+2)</f>
        <v>1</v>
      </c>
      <c r="G31" s="47" t="str">
        <f>INDEX('1. závod'!$A:$CH,$D31+5,INDEX('Základní list'!$B:$B,MATCH($C31,'Základní list'!$A:$A,0),1)-2)</f>
        <v>Česal Ondřej</v>
      </c>
      <c r="H31" s="54">
        <f>INDEX('1. závod'!$A:$CH,$D31+5,INDEX('Základní list'!$B:$B,MATCH($C31,'Základní list'!$A:$A,0),1)-1)</f>
        <v>0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1020</v>
      </c>
      <c r="L31" s="44">
        <f>INDEX('2. závod'!$A:$CH,$J31+5,INDEX('Základní list'!$B:$B,MATCH($I31,'Základní list'!$A:$A,0),1)+2)</f>
        <v>4</v>
      </c>
      <c r="M31" s="47" t="str">
        <f>INDEX('2. závod'!$A:$CH,$J31+5,INDEX('Základní list'!$B:$B,MATCH($I31,'Základní list'!$A:$A,0),1)-2)</f>
        <v>Krištofy Roman</v>
      </c>
      <c r="N31" s="54">
        <f>INDEX('2. závod'!$A:$CH,$J31+5,INDEX('Základní list'!$B:$B,MATCH($I31,'Základní list'!$A:$A,0),1)-1)</f>
        <v>0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1880</v>
      </c>
      <c r="F32" s="44">
        <f>INDEX('1. závod'!$A:$CH,$D32+5,INDEX('Základní list'!$B:$B,MATCH($C32,'Základní list'!$A:$A,0),1)+2)</f>
        <v>3</v>
      </c>
      <c r="G32" s="47" t="str">
        <f>INDEX('1. závod'!$A:$CH,$D32+5,INDEX('Základní list'!$B:$B,MATCH($C32,'Základní list'!$A:$A,0),1)-2)</f>
        <v>Nováková Vladimíra</v>
      </c>
      <c r="H32" s="54">
        <f>INDEX('1. závod'!$A:$CH,$D32+5,INDEX('Základní list'!$B:$B,MATCH($C32,'Základní list'!$A:$A,0),1)-1)</f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1240</v>
      </c>
      <c r="L32" s="44">
        <f>INDEX('2. závod'!$A:$CH,$J32+5,INDEX('Základní list'!$B:$B,MATCH($I32,'Základní list'!$A:$A,0),1)+2)</f>
        <v>3</v>
      </c>
      <c r="M32" s="47" t="str">
        <f>INDEX('2. závod'!$A:$CH,$J32+5,INDEX('Základní list'!$B:$B,MATCH($I32,'Základní list'!$A:$A,0),1)-2)</f>
        <v>Novák Zdeněk</v>
      </c>
      <c r="N32" s="54">
        <f>INDEX('2. závod'!$A:$CH,$J32+5,INDEX('Základní list'!$B:$B,MATCH($I32,'Základní list'!$A:$A,0),1)-1)</f>
        <v>0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190</v>
      </c>
      <c r="F33" s="44">
        <f>INDEX('1. závod'!$A:$CH,$D33+5,INDEX('Základní list'!$B:$B,MATCH($C33,'Základní list'!$A:$A,0),1)+2)</f>
        <v>4</v>
      </c>
      <c r="G33" s="47" t="str">
        <f>INDEX('1. závod'!$A:$CH,$D33+5,INDEX('Základní list'!$B:$B,MATCH($C33,'Základní list'!$A:$A,0),1)-2)</f>
        <v>Jurkovič Jan</v>
      </c>
      <c r="H33" s="54">
        <f>INDEX('1. závod'!$A:$CH,$D33+5,INDEX('Základní list'!$B:$B,MATCH($C33,'Základní list'!$A:$A,0),1)-1)</f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10090</v>
      </c>
      <c r="L33" s="44">
        <f>INDEX('2. závod'!$A:$CH,$J33+5,INDEX('Základní list'!$B:$B,MATCH($I33,'Základní list'!$A:$A,0),1)+2)</f>
        <v>2</v>
      </c>
      <c r="M33" s="47" t="str">
        <f>INDEX('2. závod'!$A:$CH,$J33+5,INDEX('Základní list'!$B:$B,MATCH($I33,'Základní list'!$A:$A,0),1)-2)</f>
        <v>Česal Ondřej</v>
      </c>
      <c r="N33" s="54">
        <f>INDEX('2. závod'!$A:$CH,$J33+5,INDEX('Základní list'!$B:$B,MATCH($I33,'Základní list'!$A:$A,0),1)-1)</f>
        <v>0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  <v>0</v>
      </c>
      <c r="H51" s="54">
        <f>INDEX('1. závod'!$A:$CH,$D51+5,INDEX('Základní list'!$B:$B,MATCH($C51,'Základní list'!$A:$A,0),1)-1)</f>
        <v>0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  <v>0</v>
      </c>
      <c r="N51" s="54">
        <f>INDEX('2. závod'!$A:$CH,$J51+5,INDEX('Základní list'!$B:$B,MATCH($I51,'Základní list'!$A:$A,0),1)-1)</f>
        <v>0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  <v>0</v>
      </c>
      <c r="H52" s="54">
        <f>INDEX('1. závod'!$A:$CH,$D52+5,INDEX('Základní list'!$B:$B,MATCH($C52,'Základní list'!$A:$A,0),1)-1)</f>
        <v>0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  <v>0</v>
      </c>
      <c r="N52" s="54">
        <f>INDEX('2. závod'!$A:$CH,$J52+5,INDEX('Základní list'!$B:$B,MATCH($I52,'Základní list'!$A:$A,0),1)-1)</f>
        <v>0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  <v>0</v>
      </c>
      <c r="H53" s="54">
        <f>INDEX('1. závod'!$A:$CH,$D53+5,INDEX('Základní list'!$B:$B,MATCH($C53,'Základní list'!$A:$A,0),1)-1)</f>
        <v>0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  <v>0</v>
      </c>
      <c r="N53" s="54">
        <f>INDEX('2. závod'!$A:$CH,$J53+5,INDEX('Základní list'!$B:$B,MATCH($I53,'Základní list'!$A:$A,0),1)-1)</f>
        <v>0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1850</v>
      </c>
      <c r="F54" s="44">
        <f>INDEX('1. závod'!$A:$CH,$D54+5,INDEX('Základní list'!$B:$B,MATCH($C54,'Základní list'!$A:$A,0),1)+2)</f>
        <v>2</v>
      </c>
      <c r="G54" s="47" t="str">
        <f>INDEX('1. závod'!$A:$CH,$D54+5,INDEX('Základní list'!$B:$B,MATCH($C54,'Základní list'!$A:$A,0),1)-2)</f>
        <v>Novák Zdeněk</v>
      </c>
      <c r="H54" s="54">
        <f>INDEX('1. závod'!$A:$CH,$D54+5,INDEX('Základní list'!$B:$B,MATCH($C54,'Základní list'!$A:$A,0),1)-1)</f>
        <v>0</v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  <v>5</v>
      </c>
      <c r="M54" s="47" t="str">
        <f>INDEX('2. závod'!$A:$CH,$J54+5,INDEX('Základní list'!$B:$B,MATCH($I54,'Základní list'!$A:$A,0),1)-2)</f>
        <v>Rosťa Nerad</v>
      </c>
      <c r="N54" s="54">
        <f>INDEX('2. závod'!$A:$CH,$J54+5,INDEX('Základní list'!$B:$B,MATCH($I54,'Základní list'!$A:$A,0),1)-1)</f>
        <v>0</v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  <v>5</v>
      </c>
      <c r="G55" s="47" t="str">
        <f>INDEX('1. závod'!$A:$CH,$D55+5,INDEX('Základní list'!$B:$B,MATCH($C55,'Základní list'!$A:$A,0),1)-2)</f>
        <v>Meisner Jakub</v>
      </c>
      <c r="H55" s="54">
        <f>INDEX('1. závod'!$A:$CH,$D55+5,INDEX('Základní list'!$B:$B,MATCH($C55,'Základní list'!$A:$A,0),1)-1)</f>
        <v>0</v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3690</v>
      </c>
      <c r="L55" s="44">
        <f>INDEX('2. závod'!$A:$CH,$J55+5,INDEX('Základní list'!$B:$B,MATCH($I55,'Základní list'!$A:$A,0),1)+2)</f>
        <v>2</v>
      </c>
      <c r="M55" s="47" t="str">
        <f>INDEX('2. závod'!$A:$CH,$J55+5,INDEX('Základní list'!$B:$B,MATCH($I55,'Základní list'!$A:$A,0),1)-2)</f>
        <v>Kodad Daniel</v>
      </c>
      <c r="N55" s="54">
        <f>INDEX('2. závod'!$A:$CH,$J55+5,INDEX('Základní list'!$B:$B,MATCH($I55,'Základní list'!$A:$A,0),1)-1)</f>
        <v>0</v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1840</v>
      </c>
      <c r="F56" s="44">
        <f>INDEX('1. závod'!$A:$CH,$D56+5,INDEX('Základní list'!$B:$B,MATCH($C56,'Základní list'!$A:$A,0),1)+2)</f>
        <v>3</v>
      </c>
      <c r="G56" s="47" t="str">
        <f>INDEX('1. závod'!$A:$CH,$D56+5,INDEX('Základní list'!$B:$B,MATCH($C56,'Základní list'!$A:$A,0),1)-2)</f>
        <v>Kodad Daniel</v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2050</v>
      </c>
      <c r="L56" s="44">
        <f>INDEX('2. závod'!$A:$CH,$J56+5,INDEX('Základní list'!$B:$B,MATCH($I56,'Základní list'!$A:$A,0),1)+2)</f>
        <v>3</v>
      </c>
      <c r="M56" s="47" t="str">
        <f>INDEX('2. závod'!$A:$CH,$J56+5,INDEX('Základní list'!$B:$B,MATCH($I56,'Základní list'!$A:$A,0),1)-2)</f>
        <v>Nováková Vladimíra</v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1450</v>
      </c>
      <c r="F57" s="44">
        <f>INDEX('1. závod'!$A:$CH,$D57+5,INDEX('Základní list'!$B:$B,MATCH($C57,'Základní list'!$A:$A,0),1)+2)</f>
        <v>4</v>
      </c>
      <c r="G57" s="47" t="str">
        <f>INDEX('1. závod'!$A:$CH,$D57+5,INDEX('Základní list'!$B:$B,MATCH($C57,'Základní list'!$A:$A,0),1)-2)</f>
        <v>Jurkovič Alois</v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80</v>
      </c>
      <c r="L57" s="44">
        <f>INDEX('2. závod'!$A:$CH,$J57+5,INDEX('Základní list'!$B:$B,MATCH($I57,'Základní list'!$A:$A,0),1)+2)</f>
        <v>4</v>
      </c>
      <c r="M57" s="47" t="str">
        <f>INDEX('2. závod'!$A:$CH,$J57+5,INDEX('Základní list'!$B:$B,MATCH($I57,'Základní list'!$A:$A,0),1)-2)</f>
        <v>Jurkovič Jan</v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4740</v>
      </c>
      <c r="F58" s="44">
        <f>INDEX('1. závod'!$A:$CH,$D58+5,INDEX('Základní list'!$B:$B,MATCH($C58,'Základní list'!$A:$A,0),1)+2)</f>
        <v>1</v>
      </c>
      <c r="G58" s="47" t="str">
        <f>INDEX('1. závod'!$A:$CH,$D58+5,INDEX('Základní list'!$B:$B,MATCH($C58,'Základní list'!$A:$A,0),1)-2)</f>
        <v>Rosťa Nerad</v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14540</v>
      </c>
      <c r="L58" s="44">
        <f>INDEX('2. závod'!$A:$CH,$J58+5,INDEX('Základní list'!$B:$B,MATCH($I58,'Základní list'!$A:$A,0),1)+2)</f>
        <v>1</v>
      </c>
      <c r="M58" s="47" t="str">
        <f>INDEX('2. závod'!$A:$CH,$J58+5,INDEX('Základní list'!$B:$B,MATCH($I58,'Základní list'!$A:$A,0),1)-2)</f>
        <v>Peterka Jaroslav</v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2">
        <f>CONCATENATE('Základní list'!$E$3)</f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 - 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40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40" customFormat="1" ht="18" customHeight="1">
      <c r="B4" s="254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2017-10-19T05:36:11Z</cp:lastPrinted>
  <dcterms:created xsi:type="dcterms:W3CDTF">2001-02-19T07:45:56Z</dcterms:created>
  <dcterms:modified xsi:type="dcterms:W3CDTF">2017-10-19T05:37:06Z</dcterms:modified>
  <cp:category/>
  <cp:version/>
  <cp:contentType/>
  <cp:contentStatus/>
</cp:coreProperties>
</file>