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425" tabRatio="783" activeTab="1"/>
  </bookViews>
  <sheets>
    <sheet name="Základní list" sheetId="1" r:id="rId1"/>
    <sheet name="Výsledková listina" sheetId="2" r:id="rId2"/>
    <sheet name="Závod družstev" sheetId="3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závod'!$A$1:$AK$26</definedName>
    <definedName name="_xlnm.Print_Area" localSheetId="4">'2. závod'!$A$1:$AK$26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<sst xmlns="http://schemas.openxmlformats.org/spreadsheetml/2006/main" count="894" uniqueCount="228">
  <si>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</si>
  <si>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</si>
  <si>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</si>
  <si>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</si>
  <si>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</si>
  <si>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</si>
  <si>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</si>
  <si>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</si>
  <si>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</si>
  <si>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</si>
  <si>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</si>
  <si>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</si>
  <si>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</si>
  <si>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</si>
  <si>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</si>
  <si>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</si>
  <si>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</si>
  <si>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</si>
  <si>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</si>
  <si>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</si>
  <si>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</si>
  <si>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</si>
  <si>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</si>
  <si>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</si>
  <si>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</si>
  <si>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</si>
  <si>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</si>
  <si>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</si>
  <si>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</si>
  <si>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</si>
  <si>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</si>
  <si>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</si>
  <si>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</si>
  <si>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</si>
  <si>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</si>
  <si>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</si>
  <si>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</si>
  <si>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</si>
  <si>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</si>
  <si>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</si>
  <si>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</si>
  <si>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</si>
  <si>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</si>
  <si>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</si>
  <si>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</si>
  <si>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</si>
  <si>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</si>
  <si>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</si>
  <si>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</si>
  <si>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</si>
  <si>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</si>
  <si>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</si>
  <si>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</si>
  <si>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</si>
  <si>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</si>
  <si>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</si>
  <si>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</si>
  <si>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</si>
  <si>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</si>
  <si>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</si>
  <si>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</si>
  <si>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</si>
  <si>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</si>
  <si>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</si>
  <si>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</si>
  <si>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</si>
  <si>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</si>
  <si>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</si>
  <si>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</si>
  <si>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</si>
  <si>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</si>
  <si>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</si>
  <si>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</si>
  <si>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</si>
  <si>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</si>
  <si>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</si>
  <si>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</si>
  <si>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</si>
  <si>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</si>
  <si>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</si>
  <si>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</si>
  <si>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</si>
  <si>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</si>
  <si>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</si>
  <si>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</si>
  <si>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</si>
  <si>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</si>
  <si>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</si>
  <si>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</si>
  <si>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</si>
  <si>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</si>
  <si>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</si>
  <si>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</si>
  <si>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</si>
  <si>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</si>
  <si>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</si>
  <si>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</si>
  <si>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</si>
  <si>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</si>
  <si>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</si>
  <si>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</si>
  <si>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</si>
  <si>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</si>
  <si>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</si>
  <si>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</si>
  <si>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</si>
  <si>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</si>
  <si>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</si>
  <si>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</si>
  <si>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</si>
  <si>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</si>
  <si>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</si>
  <si>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</si>
  <si>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</si>
  <si>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</si>
  <si>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</si>
  <si>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</si>
  <si>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</si>
  <si>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</si>
  <si>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Konopásek Josef</t>
  </si>
  <si>
    <t>Pardubice</t>
  </si>
  <si>
    <t>5778</t>
  </si>
  <si>
    <t xml:space="preserve">Štovčik Viktor </t>
  </si>
  <si>
    <t>Brno 3</t>
  </si>
  <si>
    <t>4241</t>
  </si>
  <si>
    <t>Zavřel Jan</t>
  </si>
  <si>
    <t>Hlinsko v Čechách</t>
  </si>
  <si>
    <t>4332</t>
  </si>
  <si>
    <t>Stárek Jan</t>
  </si>
  <si>
    <t>Žďár nad Sázavou</t>
  </si>
  <si>
    <t>Maťák Martin</t>
  </si>
  <si>
    <t>Brno 1</t>
  </si>
  <si>
    <t>5703</t>
  </si>
  <si>
    <t>Malý Jiří – junior</t>
  </si>
  <si>
    <t>Nové Město na Moravě</t>
  </si>
  <si>
    <t>3264</t>
  </si>
  <si>
    <t>Ohera Tomáš</t>
  </si>
  <si>
    <t>Litovel</t>
  </si>
  <si>
    <t>6779</t>
  </si>
  <si>
    <t>Černý Radek</t>
  </si>
  <si>
    <t>Třebíč</t>
  </si>
  <si>
    <t>Tomšík Jan</t>
  </si>
  <si>
    <t>Velké Meziříčí</t>
  </si>
  <si>
    <t>3052</t>
  </si>
  <si>
    <t>Koucký Miloslav</t>
  </si>
  <si>
    <t>Vranovice</t>
  </si>
  <si>
    <t>5382</t>
  </si>
  <si>
    <t>Kloupar Jaroslav</t>
  </si>
  <si>
    <t>Pohořelice</t>
  </si>
  <si>
    <t>3834</t>
  </si>
  <si>
    <t>Herout Radim</t>
  </si>
  <si>
    <t>Moravský Krumlov</t>
  </si>
  <si>
    <t>6746</t>
  </si>
  <si>
    <t>Kloupar Lubomír</t>
  </si>
  <si>
    <t>Melichar Tomáš</t>
  </si>
  <si>
    <t>Janečka Martin</t>
  </si>
  <si>
    <t>Tovačov</t>
  </si>
  <si>
    <t>Duba Ladislav</t>
  </si>
  <si>
    <t>Mikulov</t>
  </si>
  <si>
    <t>3055</t>
  </si>
  <si>
    <t>Oliva Vladimír</t>
  </si>
  <si>
    <t>Vitásek Jiří</t>
  </si>
  <si>
    <t>Loštice</t>
  </si>
  <si>
    <t>6272</t>
  </si>
  <si>
    <t>Peťovský Ivan</t>
  </si>
  <si>
    <t>6411</t>
  </si>
  <si>
    <t>Pechalová Andrea</t>
  </si>
  <si>
    <t>Ž</t>
  </si>
  <si>
    <t>Hrušovany na Jevišovkou</t>
  </si>
  <si>
    <t>3429</t>
  </si>
  <si>
    <t>Hradil Jakub</t>
  </si>
  <si>
    <t>Domašov nad Bystřicí</t>
  </si>
  <si>
    <t>6234</t>
  </si>
  <si>
    <t>Král Vít ml.</t>
  </si>
  <si>
    <t>M/D</t>
  </si>
  <si>
    <t>Hovorčovice</t>
  </si>
  <si>
    <t>3841</t>
  </si>
  <si>
    <t>Michal Frič</t>
  </si>
  <si>
    <t>Kovalovice</t>
  </si>
  <si>
    <t>6387</t>
  </si>
  <si>
    <t>Králová Nella</t>
  </si>
  <si>
    <t>Nekudová Monika</t>
  </si>
  <si>
    <t>Oslavany</t>
  </si>
  <si>
    <t>6235</t>
  </si>
  <si>
    <t>Král Vít st.</t>
  </si>
  <si>
    <t>Lánský Jan   </t>
  </si>
  <si>
    <t>Bystřice nad Pernštejnem</t>
  </si>
  <si>
    <t>6877</t>
  </si>
  <si>
    <t>Raniak Martin</t>
  </si>
  <si>
    <t>Třešť</t>
  </si>
  <si>
    <t>Kejnar Zdeněk</t>
  </si>
  <si>
    <t>Němčice nad Hanou</t>
  </si>
  <si>
    <t>1878</t>
  </si>
  <si>
    <t>Hudeček František</t>
  </si>
  <si>
    <t>Přelouč</t>
  </si>
  <si>
    <t>Chovanec Jiří</t>
  </si>
  <si>
    <t>Havlíčkův Brod</t>
  </si>
  <si>
    <t>3235</t>
  </si>
  <si>
    <t>Brückner Martin</t>
  </si>
  <si>
    <t>4018</t>
  </si>
  <si>
    <t>Revai Miroslav</t>
  </si>
  <si>
    <t>Hrušovany nad Jevišovkou</t>
  </si>
  <si>
    <t>5816</t>
  </si>
  <si>
    <t>Čaněk Antonín</t>
  </si>
  <si>
    <t>6833</t>
  </si>
  <si>
    <t>Priehoda Tomáš</t>
  </si>
  <si>
    <t>Hruška Jiří</t>
  </si>
  <si>
    <t>4484</t>
  </si>
  <si>
    <t>Vondra Martin</t>
  </si>
  <si>
    <t>FEEDER TÝM  VLCI</t>
  </si>
  <si>
    <t>KRÁLOVSKÝ FEEDER TEAM</t>
  </si>
  <si>
    <t>Black small Zauwi</t>
  </si>
  <si>
    <t>MILO Feeder Team JIHOSEVERÁCI</t>
  </si>
  <si>
    <t>MAVER FEEDER TEAM MORAVIA</t>
  </si>
  <si>
    <t>VVHH Feeder Team Hradec králové</t>
  </si>
  <si>
    <t>VIPA TRABUCCO Feeder Team Jižní Morava</t>
  </si>
  <si>
    <t>GARBOLINO FEEDER TEAM DELTA</t>
  </si>
  <si>
    <t>Fídrové komando</t>
  </si>
  <si>
    <t>Feeder klub Třebíč</t>
  </si>
  <si>
    <t>Colmic stréci „B“</t>
  </si>
  <si>
    <t>Mucala Karel</t>
  </si>
  <si>
    <t>Pilská</t>
  </si>
  <si>
    <t>1. kolo Maver feeder cup + KP</t>
  </si>
  <si>
    <t>21.4.2019</t>
  </si>
  <si>
    <t>PS Žďár nad Sázavou</t>
  </si>
  <si>
    <t>Jiří Laksar</t>
  </si>
  <si>
    <t>Ž/U14</t>
  </si>
  <si>
    <t>U14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</si>
</sst>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right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right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1" xfId="0" applyFont="1" applyBorder="1" applyAlignment="1" applyProtection="1">
      <alignment horizontal="left" vertical="center" wrapText="1"/>
      <protection hidden="1" locked="0"/>
    </xf>
    <xf numFmtId="0" fontId="2" fillId="0" borderId="37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12" borderId="40" xfId="0" applyFont="1" applyFill="1" applyBorder="1" applyAlignment="1" applyProtection="1">
      <alignment horizontal="right" vertical="center"/>
      <protection hidden="1"/>
    </xf>
    <xf numFmtId="0" fontId="2" fillId="12" borderId="41" xfId="0" applyFont="1" applyFill="1" applyBorder="1" applyAlignment="1" applyProtection="1">
      <alignment horizontal="left" vertical="center" wrapText="1"/>
      <protection hidden="1" locked="0"/>
    </xf>
    <xf numFmtId="0" fontId="0" fillId="12" borderId="39" xfId="0" applyFont="1" applyFill="1" applyBorder="1" applyAlignment="1" applyProtection="1">
      <alignment horizontal="right" vertical="center"/>
      <protection hidden="1"/>
    </xf>
    <xf numFmtId="0" fontId="0" fillId="12" borderId="40" xfId="0" applyFont="1" applyFill="1" applyBorder="1" applyAlignment="1" applyProtection="1">
      <alignment horizontal="center" vertical="center"/>
      <protection hidden="1"/>
    </xf>
    <xf numFmtId="0" fontId="2" fillId="12" borderId="36" xfId="0" applyFont="1" applyFill="1" applyBorder="1" applyAlignment="1" applyProtection="1">
      <alignment horizontal="right" vertical="center"/>
      <protection hidden="1"/>
    </xf>
    <xf numFmtId="0" fontId="2" fillId="12" borderId="37" xfId="0" applyFont="1" applyFill="1" applyBorder="1" applyAlignment="1" applyProtection="1">
      <alignment horizontal="left" vertical="center" wrapText="1"/>
      <protection hidden="1" locked="0"/>
    </xf>
    <xf numFmtId="0" fontId="0" fillId="12" borderId="35" xfId="0" applyFont="1" applyFill="1" applyBorder="1" applyAlignment="1" applyProtection="1">
      <alignment horizontal="right" vertical="center"/>
      <protection hidden="1"/>
    </xf>
    <xf numFmtId="0" fontId="0" fillId="12" borderId="36" xfId="0" applyFont="1" applyFill="1" applyBorder="1" applyAlignment="1" applyProtection="1">
      <alignment horizontal="center" vertical="center"/>
      <protection hidden="1"/>
    </xf>
    <xf numFmtId="0" fontId="2" fillId="12" borderId="25" xfId="0" applyFont="1" applyFill="1" applyBorder="1" applyAlignment="1" applyProtection="1">
      <alignment horizontal="right" vertical="center"/>
      <protection hidden="1"/>
    </xf>
    <xf numFmtId="0" fontId="2" fillId="12" borderId="26" xfId="0" applyFont="1" applyFill="1" applyBorder="1" applyAlignment="1" applyProtection="1">
      <alignment horizontal="left" vertical="center" wrapText="1"/>
      <protection hidden="1" locked="0"/>
    </xf>
    <xf numFmtId="0" fontId="0" fillId="12" borderId="28" xfId="0" applyFont="1" applyFill="1" applyBorder="1" applyAlignment="1" applyProtection="1">
      <alignment horizontal="right" vertical="center"/>
      <protection hidden="1"/>
    </xf>
    <xf numFmtId="0" fontId="0" fillId="12" borderId="25" xfId="0" applyFont="1" applyFill="1" applyBorder="1" applyAlignment="1" applyProtection="1">
      <alignment horizontal="center" vertical="center"/>
      <protection hidden="1"/>
    </xf>
    <xf numFmtId="0" fontId="2" fillId="12" borderId="27" xfId="0" applyFont="1" applyFill="1" applyBorder="1" applyAlignment="1" applyProtection="1">
      <alignment horizontal="center" vertical="center"/>
      <protection hidden="1"/>
    </xf>
    <xf numFmtId="0" fontId="2" fillId="12" borderId="17" xfId="0" applyFont="1" applyFill="1" applyBorder="1" applyAlignment="1" applyProtection="1">
      <alignment horizontal="center" vertical="center"/>
      <protection hidden="1"/>
    </xf>
    <xf numFmtId="0" fontId="2" fillId="12" borderId="17" xfId="0" applyFont="1" applyFill="1" applyBorder="1" applyAlignment="1" applyProtection="1">
      <alignment horizontal="right" vertical="center"/>
      <protection hidden="1"/>
    </xf>
    <xf numFmtId="0" fontId="2" fillId="12" borderId="24" xfId="0" applyFont="1" applyFill="1" applyBorder="1" applyAlignment="1" applyProtection="1">
      <alignment horizontal="center" vertical="center"/>
      <protection hidden="1"/>
    </xf>
    <xf numFmtId="0" fontId="4" fillId="12" borderId="14" xfId="0" applyFont="1" applyFill="1" applyBorder="1" applyAlignment="1" applyProtection="1" quotePrefix="1">
      <alignment horizontal="center" vertical="center" wrapText="1"/>
      <protection hidden="1"/>
    </xf>
    <xf numFmtId="0" fontId="4" fillId="12" borderId="13" xfId="0" applyFont="1" applyFill="1" applyBorder="1" applyAlignment="1" applyProtection="1" quotePrefix="1">
      <alignment horizontal="left" vertical="center" wrapText="1"/>
      <protection hidden="1"/>
    </xf>
    <xf numFmtId="0" fontId="10" fillId="12" borderId="13" xfId="0" applyFont="1" applyFill="1" applyBorder="1" applyAlignment="1" applyProtection="1" quotePrefix="1">
      <alignment horizontal="left" vertical="center" wrapText="1"/>
      <protection hidden="1"/>
    </xf>
    <xf numFmtId="0" fontId="0" fillId="12" borderId="13" xfId="0" applyFill="1" applyBorder="1" applyAlignment="1" applyProtection="1">
      <alignment vertical="center" wrapText="1"/>
      <protection hidden="1" locked="0"/>
    </xf>
    <xf numFmtId="0" fontId="0" fillId="12" borderId="33" xfId="0" applyFill="1" applyBorder="1" applyAlignment="1" applyProtection="1">
      <alignment vertical="center" wrapText="1"/>
      <protection hidden="1" locked="0"/>
    </xf>
    <xf numFmtId="0" fontId="4" fillId="12" borderId="21" xfId="0" applyFont="1" applyFill="1" applyBorder="1" applyAlignment="1" applyProtection="1" quotePrefix="1">
      <alignment horizontal="center" vertical="center" wrapText="1"/>
      <protection hidden="1"/>
    </xf>
    <xf numFmtId="0" fontId="2" fillId="19" borderId="27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42" xfId="0" applyFont="1" applyFill="1" applyBorder="1" applyAlignment="1" applyProtection="1">
      <alignment vertical="center"/>
      <protection hidden="1"/>
    </xf>
    <xf numFmtId="0" fontId="0" fillId="19" borderId="0" xfId="0" applyFill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hidden="1" locked="0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4" fontId="2" fillId="0" borderId="44" xfId="34" applyFont="1" applyFill="1" applyBorder="1" applyAlignment="1" applyProtection="1">
      <alignment horizontal="center" vertical="center"/>
      <protection hidden="1"/>
    </xf>
    <xf numFmtId="164" fontId="2" fillId="0" borderId="21" xfId="34" applyFont="1" applyFill="1" applyBorder="1" applyAlignment="1" applyProtection="1">
      <alignment horizontal="center" vertical="center"/>
      <protection hidden="1"/>
    </xf>
    <xf numFmtId="164" fontId="2" fillId="0" borderId="17" xfId="34" applyFont="1" applyFill="1" applyBorder="1" applyAlignment="1" applyProtection="1">
      <alignment horizontal="center" vertical="center"/>
      <protection hidden="1"/>
    </xf>
    <xf numFmtId="164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vertical="center" wrapText="1"/>
      <protection hidden="1"/>
    </xf>
    <xf numFmtId="0" fontId="2" fillId="0" borderId="28" xfId="0" applyFont="1" applyFill="1" applyBorder="1" applyAlignment="1" applyProtection="1">
      <alignment vertical="center" wrapText="1"/>
      <protection hidden="1"/>
    </xf>
    <xf numFmtId="0" fontId="4" fillId="0" borderId="41" xfId="0" applyFont="1" applyBorder="1" applyAlignment="1" applyProtection="1">
      <alignment horizontal="center" vertical="center"/>
      <protection hidden="1" locked="0"/>
    </xf>
    <xf numFmtId="0" fontId="4" fillId="0" borderId="37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5" xfId="0" applyFont="1" applyBorder="1" applyAlignment="1" applyProtection="1">
      <alignment horizontal="center" vertical="center" wrapText="1"/>
      <protection hidden="1" locked="0"/>
    </xf>
    <xf numFmtId="0" fontId="2" fillId="0" borderId="46" xfId="0" applyFont="1" applyBorder="1" applyAlignment="1" applyProtection="1">
      <alignment horizontal="center" vertical="center" wrapText="1"/>
      <protection hidden="1" locked="0"/>
    </xf>
    <xf numFmtId="0" fontId="2" fillId="0" borderId="42" xfId="0" applyFont="1" applyBorder="1" applyAlignment="1" applyProtection="1">
      <alignment horizontal="center" vertical="center" wrapText="1"/>
      <protection hidden="1" locked="0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12" borderId="41" xfId="0" applyFont="1" applyFill="1" applyBorder="1" applyAlignment="1" applyProtection="1">
      <alignment horizontal="center" vertical="center"/>
      <protection hidden="1" locked="0"/>
    </xf>
    <xf numFmtId="0" fontId="4" fillId="12" borderId="37" xfId="0" applyFont="1" applyFill="1" applyBorder="1" applyAlignment="1" applyProtection="1">
      <alignment horizontal="center" vertical="center"/>
      <protection hidden="1" locked="0"/>
    </xf>
    <xf numFmtId="0" fontId="4" fillId="12" borderId="26" xfId="0" applyFont="1" applyFill="1" applyBorder="1" applyAlignment="1" applyProtection="1">
      <alignment horizontal="center" vertical="center"/>
      <protection hidden="1" locked="0"/>
    </xf>
    <xf numFmtId="0" fontId="2" fillId="12" borderId="45" xfId="0" applyFont="1" applyFill="1" applyBorder="1" applyAlignment="1" applyProtection="1">
      <alignment horizontal="center" vertical="center" wrapText="1"/>
      <protection hidden="1" locked="0"/>
    </xf>
    <xf numFmtId="0" fontId="2" fillId="12" borderId="46" xfId="0" applyFont="1" applyFill="1" applyBorder="1" applyAlignment="1" applyProtection="1">
      <alignment horizontal="center" vertical="center" wrapText="1"/>
      <protection hidden="1" locked="0"/>
    </xf>
    <xf numFmtId="0" fontId="2" fillId="12" borderId="42" xfId="0" applyFont="1" applyFill="1" applyBorder="1" applyAlignment="1" applyProtection="1">
      <alignment horizontal="center" vertical="center" wrapText="1"/>
      <protection hidden="1" locked="0"/>
    </xf>
    <xf numFmtId="0" fontId="2" fillId="12" borderId="40" xfId="0" applyFont="1" applyFill="1" applyBorder="1" applyAlignment="1" applyProtection="1">
      <alignment horizontal="center" vertical="center"/>
      <protection hidden="1"/>
    </xf>
    <xf numFmtId="0" fontId="2" fillId="12" borderId="36" xfId="0" applyFont="1" applyFill="1" applyBorder="1" applyAlignment="1" applyProtection="1">
      <alignment horizontal="center" vertical="center"/>
      <protection hidden="1"/>
    </xf>
    <xf numFmtId="0" fontId="2" fillId="12" borderId="25" xfId="0" applyFont="1" applyFill="1" applyBorder="1" applyAlignment="1" applyProtection="1">
      <alignment horizontal="center" vertical="center"/>
      <protection hidden="1"/>
    </xf>
    <xf numFmtId="0" fontId="4" fillId="12" borderId="47" xfId="0" applyFont="1" applyFill="1" applyBorder="1" applyAlignment="1" applyProtection="1">
      <alignment horizontal="center" vertical="center"/>
      <protection hidden="1" locked="0"/>
    </xf>
    <xf numFmtId="0" fontId="4" fillId="12" borderId="22" xfId="0" applyFont="1" applyFill="1" applyBorder="1" applyAlignment="1" applyProtection="1">
      <alignment horizontal="center" vertical="center"/>
      <protection hidden="1" locked="0"/>
    </xf>
    <xf numFmtId="0" fontId="2" fillId="12" borderId="48" xfId="0" applyFont="1" applyFill="1" applyBorder="1" applyAlignment="1" applyProtection="1">
      <alignment horizontal="center" vertical="center" wrapText="1"/>
      <protection hidden="1"/>
    </xf>
    <xf numFmtId="0" fontId="2" fillId="12" borderId="38" xfId="0" applyFont="1" applyFill="1" applyBorder="1" applyAlignment="1" applyProtection="1">
      <alignment horizontal="center" vertical="center" wrapText="1"/>
      <protection hidden="1"/>
    </xf>
    <xf numFmtId="0" fontId="2" fillId="12" borderId="49" xfId="0" applyFont="1" applyFill="1" applyBorder="1" applyAlignment="1" applyProtection="1">
      <alignment horizontal="center" vertical="center" wrapText="1"/>
      <protection hidden="1"/>
    </xf>
    <xf numFmtId="0" fontId="2" fillId="12" borderId="40" xfId="0" applyFont="1" applyFill="1" applyBorder="1" applyAlignment="1" applyProtection="1">
      <alignment horizontal="center" vertical="center" wrapText="1"/>
      <protection hidden="1"/>
    </xf>
    <xf numFmtId="0" fontId="2" fillId="12" borderId="36" xfId="0" applyFont="1" applyFill="1" applyBorder="1" applyAlignment="1" applyProtection="1">
      <alignment horizontal="center" vertical="center" wrapText="1"/>
      <protection hidden="1"/>
    </xf>
    <xf numFmtId="0" fontId="2" fillId="12" borderId="25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/>
    </xf>
    <xf numFmtId="0" fontId="2" fillId="0" borderId="53" xfId="0" applyFont="1" applyBorder="1" applyAlignment="1" applyProtection="1">
      <alignment horizontal="center" vertical="center"/>
      <protection hidden="1"/>
    </xf>
    <xf numFmtId="0" fontId="0" fillId="0" borderId="35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7" xfId="0" applyBorder="1" applyAlignment="1">
      <alignment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7168176"/>
        <c:axId val="64513585"/>
      </c:barChart>
      <c:catAx>
        <c:axId val="7168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7168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0.007"/>
          <c:w val="0.86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43751354"/>
        <c:axId val="58217867"/>
      </c:barChart>
      <c:catAx>
        <c:axId val="4375135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8217867"/>
        <c:crosses val="autoZero"/>
        <c:auto val="1"/>
        <c:lblOffset val="100"/>
        <c:tickLblSkip val="1"/>
        <c:noMultiLvlLbl val="0"/>
      </c:catAx>
      <c:valAx>
        <c:axId val="5821786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1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0465"/>
          <c:w val="0.1185"/>
          <c:h val="0.0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54198756"/>
        <c:axId val="18026757"/>
      </c:barChart>
      <c:catAx>
        <c:axId val="541987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8026757"/>
        <c:crosses val="autoZero"/>
        <c:auto val="1"/>
        <c:lblOffset val="100"/>
        <c:tickLblSkip val="1"/>
        <c:noMultiLvlLbl val="0"/>
      </c:catAx>
      <c:valAx>
        <c:axId val="18026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4198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57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28023086"/>
        <c:axId val="50881183"/>
      </c:barChart>
      <c:catAx>
        <c:axId val="2802308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0881183"/>
        <c:crosses val="autoZero"/>
        <c:auto val="1"/>
        <c:lblOffset val="100"/>
        <c:tickLblSkip val="1"/>
        <c:noMultiLvlLbl val="0"/>
      </c:catAx>
      <c:valAx>
        <c:axId val="5088118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3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072"/>
          <c:w val="0.121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7</xdr:col>
      <xdr:colOff>342900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12</xdr:col>
      <xdr:colOff>342900</xdr:colOff>
      <xdr:row>4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15</xdr:col>
      <xdr:colOff>381000</xdr:colOff>
      <xdr:row>4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view="pageBreakPreview" zoomScaleSheetLayoutView="100" zoomScalePageLayoutView="0" workbookViewId="0" topLeftCell="A1">
      <selection activeCell="A1" sqref="A1:N36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94" t="s">
        <v>20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3:14" ht="12.75">
      <c r="C2" s="195" t="s">
        <v>7</v>
      </c>
      <c r="D2" s="195"/>
      <c r="E2" s="25" t="s">
        <v>221</v>
      </c>
      <c r="J2" s="28"/>
      <c r="K2" s="28"/>
      <c r="L2" s="28"/>
      <c r="M2" s="28"/>
      <c r="N2" s="86"/>
    </row>
    <row r="3" spans="3:14" ht="15.75">
      <c r="C3" s="195" t="s">
        <v>8</v>
      </c>
      <c r="D3" s="195"/>
      <c r="E3" s="26" t="s">
        <v>222</v>
      </c>
      <c r="J3" s="28"/>
      <c r="K3" s="28"/>
      <c r="L3" s="28"/>
      <c r="M3" s="28"/>
      <c r="N3" s="86"/>
    </row>
    <row r="4" spans="3:14" ht="12.75">
      <c r="C4" s="55" t="s">
        <v>51</v>
      </c>
      <c r="D4" s="77" t="s">
        <v>223</v>
      </c>
      <c r="E4" s="76" t="s">
        <v>52</v>
      </c>
      <c r="F4" s="77" t="s">
        <v>223</v>
      </c>
      <c r="J4" s="28"/>
      <c r="K4" s="28"/>
      <c r="L4" s="28"/>
      <c r="M4" s="28"/>
      <c r="N4" s="86"/>
    </row>
    <row r="5" spans="3:14" ht="15.75">
      <c r="C5" s="195" t="s">
        <v>9</v>
      </c>
      <c r="D5" s="195"/>
      <c r="E5" s="78" t="s">
        <v>224</v>
      </c>
      <c r="J5" s="28"/>
      <c r="K5" s="28"/>
      <c r="L5" s="28"/>
      <c r="M5" s="28"/>
      <c r="N5" s="86"/>
    </row>
    <row r="6" spans="3:14" ht="15.75">
      <c r="C6" s="195" t="s">
        <v>21</v>
      </c>
      <c r="D6" s="195"/>
      <c r="E6" s="79" t="s">
        <v>225</v>
      </c>
      <c r="J6" s="28"/>
      <c r="K6" s="28"/>
      <c r="L6" s="28"/>
      <c r="M6" s="28"/>
      <c r="N6" s="86"/>
    </row>
    <row r="7" spans="2:14" ht="12.75">
      <c r="B7" s="13"/>
      <c r="C7" s="193"/>
      <c r="D7" s="193"/>
      <c r="E7" s="193"/>
      <c r="J7" s="28"/>
      <c r="K7" s="28"/>
      <c r="L7" s="28"/>
      <c r="M7" s="28"/>
      <c r="N7" s="86"/>
    </row>
    <row r="8" spans="1:14" ht="12.75" customHeight="1">
      <c r="A8" s="201" t="s">
        <v>17</v>
      </c>
      <c r="B8" s="201" t="s">
        <v>19</v>
      </c>
      <c r="C8" s="199" t="s">
        <v>22</v>
      </c>
      <c r="D8" s="200"/>
      <c r="E8" s="201" t="s">
        <v>25</v>
      </c>
      <c r="F8" s="201"/>
      <c r="G8" s="201"/>
      <c r="H8" s="201"/>
      <c r="I8" s="192" t="s">
        <v>26</v>
      </c>
      <c r="J8" s="192"/>
      <c r="K8" s="192" t="s">
        <v>27</v>
      </c>
      <c r="L8" s="192"/>
      <c r="M8" s="192" t="s">
        <v>33</v>
      </c>
      <c r="N8" s="192"/>
    </row>
    <row r="9" spans="1:14" s="19" customFormat="1" ht="25.5">
      <c r="A9" s="201"/>
      <c r="B9" s="201"/>
      <c r="C9" s="20" t="s">
        <v>38</v>
      </c>
      <c r="D9" s="20" t="s">
        <v>39</v>
      </c>
      <c r="E9" s="201"/>
      <c r="F9" s="201"/>
      <c r="G9" s="201"/>
      <c r="H9" s="201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202" t="s">
        <v>23</v>
      </c>
      <c r="B10" s="202"/>
      <c r="C10" s="22">
        <f>SUM(C11:C25)</f>
        <v>38</v>
      </c>
      <c r="D10" s="22">
        <f>SUM(D11:D25)</f>
        <v>38</v>
      </c>
      <c r="E10" s="196" t="s">
        <v>23</v>
      </c>
      <c r="F10" s="197"/>
      <c r="G10" s="197"/>
      <c r="H10" s="198"/>
      <c r="I10" s="23">
        <f>SUM(I11:I18)</f>
        <v>295500</v>
      </c>
      <c r="J10" s="24">
        <f aca="true" t="shared" si="0" ref="J10:J25">IF(I10&gt;0,I10/$C10,"")</f>
        <v>7776.315789473684</v>
      </c>
      <c r="K10" s="24">
        <f>SUM(K11:K18)</f>
        <v>196660</v>
      </c>
      <c r="L10" s="24">
        <f aca="true" t="shared" si="1" ref="L10:L25">IF(K10&gt;0,K10/$D10,"")</f>
        <v>5175.263157894737</v>
      </c>
      <c r="M10" s="24">
        <f>SUM(M11:M18)</f>
        <v>492160</v>
      </c>
      <c r="N10" s="24">
        <f>IF(M10&gt;0,M10/($C10+$D10),"")</f>
        <v>6475.789473684211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13</v>
      </c>
      <c r="D11" s="80">
        <f>IF(ISBLANK($A11),"",COUNTA('2. závod'!D$6:D$35))</f>
        <v>13</v>
      </c>
      <c r="E11" s="203"/>
      <c r="F11" s="203"/>
      <c r="G11" s="203"/>
      <c r="H11" s="203"/>
      <c r="I11" s="81">
        <f>SUM('1. závod'!D$6:D$35)</f>
        <v>70330</v>
      </c>
      <c r="J11" s="24">
        <f t="shared" si="0"/>
        <v>5410</v>
      </c>
      <c r="K11" s="81">
        <f>SUM('2. závod'!D$6:D$35)</f>
        <v>54520</v>
      </c>
      <c r="L11" s="24">
        <f t="shared" si="1"/>
        <v>4193.846153846154</v>
      </c>
      <c r="M11" s="81">
        <f aca="true" t="shared" si="2" ref="M11:M18">SUM(I11,K11)</f>
        <v>124850</v>
      </c>
      <c r="N11" s="24">
        <f>IF(M11&gt;0,M11/($C11+$D11),"")</f>
        <v>4801.923076923077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13</v>
      </c>
      <c r="D12" s="80">
        <f>IF(ISBLANK($A12),"",COUNTA('2. závod'!J$6:J$35))</f>
        <v>13</v>
      </c>
      <c r="E12" s="203"/>
      <c r="F12" s="203"/>
      <c r="G12" s="203"/>
      <c r="H12" s="203"/>
      <c r="I12" s="81">
        <f>SUM('1. závod'!J$6:J$35)</f>
        <v>108900</v>
      </c>
      <c r="J12" s="24">
        <f t="shared" si="0"/>
        <v>8376.923076923076</v>
      </c>
      <c r="K12" s="81">
        <f>SUM('2. závod'!J$6:J$35)</f>
        <v>52520</v>
      </c>
      <c r="L12" s="24">
        <f t="shared" si="1"/>
        <v>4040</v>
      </c>
      <c r="M12" s="81">
        <f t="shared" si="2"/>
        <v>161420</v>
      </c>
      <c r="N12" s="24">
        <f aca="true" t="shared" si="3" ref="N12:N25">IF(M12&gt;0,M12/($C12+$D12),"")</f>
        <v>6208.461538461538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12</v>
      </c>
      <c r="D13" s="80">
        <f>IF(ISBLANK($A13),"",COUNTA('2. závod'!P$6:P$35))</f>
        <v>12</v>
      </c>
      <c r="E13" s="203"/>
      <c r="F13" s="203"/>
      <c r="G13" s="203"/>
      <c r="H13" s="203"/>
      <c r="I13" s="81">
        <f>SUM('1. závod'!P$6:P$35)</f>
        <v>116270</v>
      </c>
      <c r="J13" s="24">
        <f t="shared" si="0"/>
        <v>9689.166666666666</v>
      </c>
      <c r="K13" s="81">
        <f>SUM('2. závod'!P$6:P$35)</f>
        <v>89620</v>
      </c>
      <c r="L13" s="24">
        <f t="shared" si="1"/>
        <v>7468.333333333333</v>
      </c>
      <c r="M13" s="81">
        <f t="shared" si="2"/>
        <v>205890</v>
      </c>
      <c r="N13" s="24">
        <f t="shared" si="3"/>
        <v>8578.75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0</v>
      </c>
      <c r="D14" s="80">
        <f>IF(ISBLANK($A14),"",COUNTA('2. závod'!V$6:V$35))</f>
        <v>0</v>
      </c>
      <c r="E14" s="203"/>
      <c r="F14" s="203"/>
      <c r="G14" s="203"/>
      <c r="H14" s="203"/>
      <c r="I14" s="81">
        <f>SUM('1. závod'!V$6:V$35)</f>
        <v>0</v>
      </c>
      <c r="J14" s="24">
        <f t="shared" si="0"/>
      </c>
      <c r="K14" s="81">
        <f>SUM('2. závod'!V$6:V$35)</f>
        <v>0</v>
      </c>
      <c r="L14" s="24">
        <f t="shared" si="1"/>
      </c>
      <c r="M14" s="81">
        <f t="shared" si="2"/>
        <v>0</v>
      </c>
      <c r="N14" s="24">
        <f t="shared" si="3"/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0</v>
      </c>
      <c r="D15" s="80">
        <f>IF(ISBLANK($A15),"",COUNTA('2. závod'!AB$6:AB$35))</f>
        <v>0</v>
      </c>
      <c r="E15" s="203"/>
      <c r="F15" s="203"/>
      <c r="G15" s="203"/>
      <c r="H15" s="203"/>
      <c r="I15" s="81">
        <f>SUM('1. závod'!AB$6:AB$35)</f>
        <v>0</v>
      </c>
      <c r="J15" s="24">
        <f t="shared" si="0"/>
      </c>
      <c r="K15" s="81">
        <f>SUM('2. závod'!AB$6:AB$35)</f>
        <v>0</v>
      </c>
      <c r="L15" s="24">
        <f t="shared" si="1"/>
      </c>
      <c r="M15" s="81">
        <f t="shared" si="2"/>
        <v>0</v>
      </c>
      <c r="N15" s="24">
        <f t="shared" si="3"/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0</v>
      </c>
      <c r="D16" s="80">
        <f>IF(ISBLANK($A16),"",COUNTA('2. závod'!AH$6:AH$35))</f>
        <v>0</v>
      </c>
      <c r="E16" s="203"/>
      <c r="F16" s="203"/>
      <c r="G16" s="203"/>
      <c r="H16" s="203"/>
      <c r="I16" s="81">
        <f>SUM('1. závod'!AH$6:AH$35)</f>
        <v>0</v>
      </c>
      <c r="J16" s="24">
        <f t="shared" si="0"/>
      </c>
      <c r="K16" s="81">
        <f>SUM('2. závod'!AH$6:AH$35)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80">
        <f>IF(ISBLANK($A17),"",COUNTA('2. závod'!AN$6:AN$35))</f>
        <v>0</v>
      </c>
      <c r="E17" s="203"/>
      <c r="F17" s="203"/>
      <c r="G17" s="203"/>
      <c r="H17" s="203"/>
      <c r="I17" s="81">
        <f>SUM('1. závod'!AN$6:AN$35)</f>
        <v>0</v>
      </c>
      <c r="J17" s="24">
        <f t="shared" si="0"/>
      </c>
      <c r="K17" s="81">
        <f>SUM('2. závod'!AN$6:AN$35)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80">
        <f>IF(ISBLANK($A18),"",COUNTA('2. závod'!AT$6:AT$35))</f>
        <v>0</v>
      </c>
      <c r="E18" s="203"/>
      <c r="F18" s="203"/>
      <c r="G18" s="203"/>
      <c r="H18" s="203"/>
      <c r="I18" s="81">
        <f>SUM('1. závod'!AT$6:AT$35)</f>
        <v>0</v>
      </c>
      <c r="J18" s="24">
        <f t="shared" si="0"/>
      </c>
      <c r="K18" s="81">
        <f>SUM('2. závod'!AT$6:AT$35)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203"/>
      <c r="F19" s="203"/>
      <c r="G19" s="203"/>
      <c r="H19" s="203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203"/>
      <c r="F20" s="203"/>
      <c r="G20" s="203"/>
      <c r="H20" s="203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203"/>
      <c r="F21" s="203"/>
      <c r="G21" s="203"/>
      <c r="H21" s="203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203"/>
      <c r="F22" s="203"/>
      <c r="G22" s="203"/>
      <c r="H22" s="203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203"/>
      <c r="F23" s="203"/>
      <c r="G23" s="203"/>
      <c r="H23" s="203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203"/>
      <c r="F24" s="203"/>
      <c r="G24" s="203"/>
      <c r="H24" s="203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203"/>
      <c r="F25" s="203"/>
      <c r="G25" s="203"/>
      <c r="H25" s="203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209" t="s">
        <v>35</v>
      </c>
      <c r="E26" s="209"/>
      <c r="F26" s="209"/>
      <c r="G26" s="209"/>
      <c r="H26" s="85"/>
      <c r="I26" s="82">
        <f>MAX('1. závod'!$D$6:$CF$35)</f>
        <v>19320</v>
      </c>
      <c r="J26" s="30"/>
      <c r="K26" s="82">
        <f>MAX('2. závod'!$D$6:$CF$35)</f>
        <v>18490</v>
      </c>
      <c r="L26" s="30"/>
      <c r="M26" s="82">
        <f>MAX(I26,K26)</f>
        <v>19320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33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4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3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204" t="s">
        <v>112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</row>
    <row r="38" spans="1:14" s="28" customFormat="1" ht="12.75" customHeight="1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</row>
    <row r="39" spans="1:14" s="28" customFormat="1" ht="18">
      <c r="A39" s="206" t="s">
        <v>109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207"/>
      <c r="N40" s="208"/>
    </row>
    <row r="41" spans="3:14" ht="12.75">
      <c r="C41" s="187" t="s">
        <v>105</v>
      </c>
      <c r="D41" s="187"/>
      <c r="E41" s="188" t="s">
        <v>106</v>
      </c>
      <c r="F41" s="189"/>
      <c r="G41" s="190"/>
      <c r="H41" s="117" t="s">
        <v>104</v>
      </c>
      <c r="I41" s="117" t="s">
        <v>31</v>
      </c>
      <c r="J41" s="179" t="s">
        <v>107</v>
      </c>
      <c r="K41" s="179"/>
      <c r="L41" s="179"/>
      <c r="M41" s="179"/>
      <c r="N41" s="118" t="s">
        <v>108</v>
      </c>
    </row>
    <row r="42" spans="3:14" ht="12.75">
      <c r="C42" s="180"/>
      <c r="D42" s="181"/>
      <c r="E42" s="182"/>
      <c r="F42" s="183"/>
      <c r="G42" s="184"/>
      <c r="H42" s="119"/>
      <c r="I42" s="119"/>
      <c r="J42" s="178"/>
      <c r="K42" s="178"/>
      <c r="L42" s="178"/>
      <c r="M42" s="178"/>
      <c r="N42" s="120"/>
    </row>
    <row r="43" spans="3:14" ht="12.75">
      <c r="C43" s="180"/>
      <c r="D43" s="181"/>
      <c r="E43" s="182"/>
      <c r="F43" s="183"/>
      <c r="G43" s="184"/>
      <c r="H43" s="119"/>
      <c r="I43" s="119"/>
      <c r="J43" s="178"/>
      <c r="K43" s="178"/>
      <c r="L43" s="178"/>
      <c r="M43" s="178"/>
      <c r="N43" s="120"/>
    </row>
    <row r="44" spans="3:14" ht="12.75">
      <c r="C44" s="180"/>
      <c r="D44" s="181"/>
      <c r="E44" s="182"/>
      <c r="F44" s="183"/>
      <c r="G44" s="184"/>
      <c r="H44" s="119"/>
      <c r="I44" s="119"/>
      <c r="J44" s="178"/>
      <c r="K44" s="178"/>
      <c r="L44" s="178"/>
      <c r="M44" s="178"/>
      <c r="N44" s="120"/>
    </row>
    <row r="45" spans="3:14" ht="12.75">
      <c r="C45" s="180"/>
      <c r="D45" s="181"/>
      <c r="E45" s="182"/>
      <c r="F45" s="183"/>
      <c r="G45" s="184"/>
      <c r="H45" s="119"/>
      <c r="I45" s="119"/>
      <c r="J45" s="178"/>
      <c r="K45" s="178"/>
      <c r="L45" s="178"/>
      <c r="M45" s="178"/>
      <c r="N45" s="120"/>
    </row>
    <row r="46" spans="3:14" ht="12.75">
      <c r="C46" s="180"/>
      <c r="D46" s="181"/>
      <c r="E46" s="182"/>
      <c r="F46" s="183"/>
      <c r="G46" s="184"/>
      <c r="H46" s="119"/>
      <c r="I46" s="119"/>
      <c r="J46" s="178"/>
      <c r="K46" s="178"/>
      <c r="L46" s="178"/>
      <c r="M46" s="178"/>
      <c r="N46" s="120"/>
    </row>
    <row r="47" spans="3:14" ht="12.75">
      <c r="C47" s="180"/>
      <c r="D47" s="181"/>
      <c r="E47" s="182"/>
      <c r="F47" s="183"/>
      <c r="G47" s="184"/>
      <c r="H47" s="119"/>
      <c r="I47" s="119"/>
      <c r="J47" s="178"/>
      <c r="K47" s="178"/>
      <c r="L47" s="178"/>
      <c r="M47" s="178"/>
      <c r="N47" s="120"/>
    </row>
    <row r="48" spans="3:14" ht="12.75">
      <c r="C48" s="180"/>
      <c r="D48" s="181"/>
      <c r="E48" s="182"/>
      <c r="F48" s="183"/>
      <c r="G48" s="184"/>
      <c r="H48" s="119"/>
      <c r="I48" s="119"/>
      <c r="J48" s="178"/>
      <c r="K48" s="178"/>
      <c r="L48" s="178"/>
      <c r="M48" s="178"/>
      <c r="N48" s="120"/>
    </row>
    <row r="49" spans="3:14" ht="12.75">
      <c r="C49" s="180"/>
      <c r="D49" s="181"/>
      <c r="E49" s="182"/>
      <c r="F49" s="183"/>
      <c r="G49" s="184"/>
      <c r="H49" s="119"/>
      <c r="I49" s="119"/>
      <c r="J49" s="178"/>
      <c r="K49" s="178"/>
      <c r="L49" s="178"/>
      <c r="M49" s="178"/>
      <c r="N49" s="120"/>
    </row>
    <row r="50" spans="3:14" ht="12.75">
      <c r="C50" s="180"/>
      <c r="D50" s="181"/>
      <c r="E50" s="182"/>
      <c r="F50" s="183"/>
      <c r="G50" s="184"/>
      <c r="H50" s="119"/>
      <c r="I50" s="119"/>
      <c r="J50" s="178"/>
      <c r="K50" s="178"/>
      <c r="L50" s="178"/>
      <c r="M50" s="178"/>
      <c r="N50" s="120"/>
    </row>
    <row r="51" spans="3:14" ht="12.75">
      <c r="C51" s="180"/>
      <c r="D51" s="181"/>
      <c r="E51" s="182"/>
      <c r="F51" s="183"/>
      <c r="G51" s="184"/>
      <c r="H51" s="119"/>
      <c r="I51" s="119"/>
      <c r="J51" s="178"/>
      <c r="K51" s="178"/>
      <c r="L51" s="178"/>
      <c r="M51" s="178"/>
      <c r="N51" s="120"/>
    </row>
    <row r="52" spans="3:14" ht="12.75">
      <c r="C52" s="180"/>
      <c r="D52" s="181"/>
      <c r="E52" s="182"/>
      <c r="F52" s="183"/>
      <c r="G52" s="184"/>
      <c r="H52" s="119"/>
      <c r="I52" s="119"/>
      <c r="J52" s="178"/>
      <c r="K52" s="178"/>
      <c r="L52" s="178"/>
      <c r="M52" s="178"/>
      <c r="N52" s="120"/>
    </row>
    <row r="53" spans="3:14" ht="12.75">
      <c r="C53" s="180"/>
      <c r="D53" s="181"/>
      <c r="E53" s="182"/>
      <c r="F53" s="183"/>
      <c r="G53" s="184"/>
      <c r="H53" s="119"/>
      <c r="I53" s="119"/>
      <c r="J53" s="178"/>
      <c r="K53" s="178"/>
      <c r="L53" s="178"/>
      <c r="M53" s="178"/>
      <c r="N53" s="120"/>
    </row>
    <row r="54" spans="3:14" ht="12.75">
      <c r="C54" s="180"/>
      <c r="D54" s="181"/>
      <c r="E54" s="182"/>
      <c r="F54" s="183"/>
      <c r="G54" s="184"/>
      <c r="H54" s="119"/>
      <c r="I54" s="119"/>
      <c r="J54" s="178"/>
      <c r="K54" s="178"/>
      <c r="L54" s="178"/>
      <c r="M54" s="178"/>
      <c r="N54" s="120"/>
    </row>
    <row r="55" spans="3:14" ht="12.75">
      <c r="C55" s="180"/>
      <c r="D55" s="181"/>
      <c r="E55" s="182"/>
      <c r="F55" s="183"/>
      <c r="G55" s="184"/>
      <c r="H55" s="119"/>
      <c r="I55" s="119"/>
      <c r="J55" s="178"/>
      <c r="K55" s="178"/>
      <c r="L55" s="178"/>
      <c r="M55" s="178"/>
      <c r="N55" s="120"/>
    </row>
    <row r="56" spans="3:14" ht="12.75">
      <c r="C56" s="180"/>
      <c r="D56" s="181"/>
      <c r="E56" s="182"/>
      <c r="F56" s="183"/>
      <c r="G56" s="184"/>
      <c r="H56" s="119"/>
      <c r="I56" s="119"/>
      <c r="J56" s="178"/>
      <c r="K56" s="178"/>
      <c r="L56" s="178"/>
      <c r="M56" s="178"/>
      <c r="N56" s="120"/>
    </row>
    <row r="57" spans="3:14" ht="12.75">
      <c r="C57" s="180"/>
      <c r="D57" s="181"/>
      <c r="E57" s="182"/>
      <c r="F57" s="183"/>
      <c r="G57" s="184"/>
      <c r="H57" s="119"/>
      <c r="I57" s="119"/>
      <c r="J57" s="178"/>
      <c r="K57" s="178"/>
      <c r="L57" s="178"/>
      <c r="M57" s="178"/>
      <c r="N57" s="120"/>
    </row>
    <row r="58" spans="3:14" ht="12.75">
      <c r="C58" s="180"/>
      <c r="D58" s="181"/>
      <c r="E58" s="182"/>
      <c r="F58" s="183"/>
      <c r="G58" s="184"/>
      <c r="H58" s="119"/>
      <c r="I58" s="119"/>
      <c r="J58" s="178"/>
      <c r="K58" s="178"/>
      <c r="L58" s="178"/>
      <c r="M58" s="178"/>
      <c r="N58" s="120"/>
    </row>
    <row r="59" spans="3:14" ht="12.75">
      <c r="C59" s="180"/>
      <c r="D59" s="181"/>
      <c r="E59" s="182"/>
      <c r="F59" s="183"/>
      <c r="G59" s="184"/>
      <c r="H59" s="119"/>
      <c r="I59" s="119"/>
      <c r="J59" s="178"/>
      <c r="K59" s="178"/>
      <c r="L59" s="178"/>
      <c r="M59" s="178"/>
      <c r="N59" s="120"/>
    </row>
    <row r="60" spans="3:14" ht="12.75">
      <c r="C60" s="180"/>
      <c r="D60" s="181"/>
      <c r="E60" s="182"/>
      <c r="F60" s="183"/>
      <c r="G60" s="184"/>
      <c r="H60" s="119"/>
      <c r="I60" s="119"/>
      <c r="J60" s="178"/>
      <c r="K60" s="178"/>
      <c r="L60" s="178"/>
      <c r="M60" s="178"/>
      <c r="N60" s="120"/>
    </row>
    <row r="61" spans="3:14" ht="12.75">
      <c r="C61" s="180"/>
      <c r="D61" s="181"/>
      <c r="E61" s="182"/>
      <c r="F61" s="183"/>
      <c r="G61" s="184"/>
      <c r="H61" s="119"/>
      <c r="I61" s="119"/>
      <c r="J61" s="178"/>
      <c r="K61" s="178"/>
      <c r="L61" s="178"/>
      <c r="M61" s="178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187" t="s">
        <v>105</v>
      </c>
      <c r="D64" s="187"/>
      <c r="E64" s="188" t="s">
        <v>106</v>
      </c>
      <c r="F64" s="189"/>
      <c r="G64" s="190"/>
      <c r="H64" s="117" t="s">
        <v>104</v>
      </c>
      <c r="I64" s="117" t="s">
        <v>31</v>
      </c>
      <c r="J64" s="179" t="s">
        <v>107</v>
      </c>
      <c r="K64" s="179"/>
      <c r="L64" s="179"/>
      <c r="M64" s="179"/>
      <c r="N64" s="118" t="s">
        <v>108</v>
      </c>
    </row>
    <row r="65" spans="3:14" ht="12.75">
      <c r="C65" s="180"/>
      <c r="D65" s="181"/>
      <c r="E65" s="182"/>
      <c r="F65" s="183"/>
      <c r="G65" s="184"/>
      <c r="H65" s="121"/>
      <c r="I65" s="119"/>
      <c r="J65" s="178"/>
      <c r="K65" s="178"/>
      <c r="L65" s="178"/>
      <c r="M65" s="178"/>
      <c r="N65" s="120"/>
    </row>
    <row r="66" spans="3:14" ht="12.75">
      <c r="C66" s="185"/>
      <c r="D66" s="185"/>
      <c r="E66" s="186"/>
      <c r="F66" s="186"/>
      <c r="G66" s="186"/>
      <c r="H66" s="121"/>
      <c r="I66" s="119"/>
      <c r="J66" s="178"/>
      <c r="K66" s="178"/>
      <c r="L66" s="178"/>
      <c r="M66" s="178"/>
      <c r="N66" s="120"/>
    </row>
    <row r="67" spans="3:14" ht="12.75">
      <c r="C67" s="185"/>
      <c r="D67" s="185"/>
      <c r="E67" s="186"/>
      <c r="F67" s="186"/>
      <c r="G67" s="186"/>
      <c r="H67" s="121"/>
      <c r="I67" s="119"/>
      <c r="J67" s="178"/>
      <c r="K67" s="178"/>
      <c r="L67" s="178"/>
      <c r="M67" s="178"/>
      <c r="N67" s="120"/>
    </row>
    <row r="68" spans="3:14" ht="12.75">
      <c r="C68" s="185"/>
      <c r="D68" s="185"/>
      <c r="E68" s="186"/>
      <c r="F68" s="186"/>
      <c r="G68" s="186"/>
      <c r="H68" s="121"/>
      <c r="I68" s="119"/>
      <c r="J68" s="178"/>
      <c r="K68" s="178"/>
      <c r="L68" s="178"/>
      <c r="M68" s="178"/>
      <c r="N68" s="120"/>
    </row>
    <row r="69" spans="3:14" ht="12.75">
      <c r="C69" s="185"/>
      <c r="D69" s="185"/>
      <c r="E69" s="186"/>
      <c r="F69" s="186"/>
      <c r="G69" s="186"/>
      <c r="H69" s="121"/>
      <c r="I69" s="119"/>
      <c r="J69" s="178"/>
      <c r="K69" s="178"/>
      <c r="L69" s="178"/>
      <c r="M69" s="178"/>
      <c r="N69" s="120"/>
    </row>
    <row r="70" spans="3:14" ht="12.75">
      <c r="C70" s="185"/>
      <c r="D70" s="185"/>
      <c r="E70" s="186"/>
      <c r="F70" s="186"/>
      <c r="G70" s="186"/>
      <c r="H70" s="121"/>
      <c r="I70" s="119"/>
      <c r="J70" s="178"/>
      <c r="K70" s="178"/>
      <c r="L70" s="178"/>
      <c r="M70" s="178"/>
      <c r="N70" s="120"/>
    </row>
    <row r="71" spans="3:14" ht="12.75">
      <c r="C71" s="185"/>
      <c r="D71" s="185"/>
      <c r="E71" s="186"/>
      <c r="F71" s="186"/>
      <c r="G71" s="186"/>
      <c r="H71" s="121"/>
      <c r="I71" s="119"/>
      <c r="J71" s="178"/>
      <c r="K71" s="178"/>
      <c r="L71" s="178"/>
      <c r="M71" s="178"/>
      <c r="N71" s="120"/>
    </row>
    <row r="72" spans="3:14" ht="12.75">
      <c r="C72" s="185"/>
      <c r="D72" s="185"/>
      <c r="E72" s="186"/>
      <c r="F72" s="186"/>
      <c r="G72" s="186"/>
      <c r="H72" s="121"/>
      <c r="I72" s="119"/>
      <c r="J72" s="178"/>
      <c r="K72" s="178"/>
      <c r="L72" s="178"/>
      <c r="M72" s="178"/>
      <c r="N72" s="120"/>
    </row>
    <row r="73" spans="3:14" ht="12.75">
      <c r="C73" s="185"/>
      <c r="D73" s="185"/>
      <c r="E73" s="186"/>
      <c r="F73" s="186"/>
      <c r="G73" s="186"/>
      <c r="H73" s="121"/>
      <c r="I73" s="119"/>
      <c r="J73" s="178"/>
      <c r="K73" s="178"/>
      <c r="L73" s="178"/>
      <c r="M73" s="178"/>
      <c r="N73" s="120"/>
    </row>
    <row r="74" spans="3:14" ht="12.75">
      <c r="C74" s="185"/>
      <c r="D74" s="185"/>
      <c r="E74" s="186"/>
      <c r="F74" s="186"/>
      <c r="G74" s="186"/>
      <c r="H74" s="121"/>
      <c r="I74" s="119"/>
      <c r="J74" s="178"/>
      <c r="K74" s="178"/>
      <c r="L74" s="178"/>
      <c r="M74" s="178"/>
      <c r="N74" s="120"/>
    </row>
    <row r="75" spans="3:14" ht="12.75">
      <c r="C75" s="185"/>
      <c r="D75" s="185"/>
      <c r="E75" s="186"/>
      <c r="F75" s="186"/>
      <c r="G75" s="186"/>
      <c r="H75" s="121"/>
      <c r="I75" s="119"/>
      <c r="J75" s="178"/>
      <c r="K75" s="178"/>
      <c r="L75" s="178"/>
      <c r="M75" s="178"/>
      <c r="N75" s="120"/>
    </row>
    <row r="76" spans="3:14" ht="12.75">
      <c r="C76" s="185"/>
      <c r="D76" s="185"/>
      <c r="E76" s="186"/>
      <c r="F76" s="186"/>
      <c r="G76" s="186"/>
      <c r="H76" s="121"/>
      <c r="I76" s="119"/>
      <c r="J76" s="178"/>
      <c r="K76" s="178"/>
      <c r="L76" s="178"/>
      <c r="M76" s="178"/>
      <c r="N76" s="120"/>
    </row>
    <row r="77" spans="3:14" ht="12.75">
      <c r="C77" s="185"/>
      <c r="D77" s="185"/>
      <c r="E77" s="186"/>
      <c r="F77" s="186"/>
      <c r="G77" s="186"/>
      <c r="H77" s="121"/>
      <c r="I77" s="119"/>
      <c r="J77" s="178"/>
      <c r="K77" s="178"/>
      <c r="L77" s="178"/>
      <c r="M77" s="178"/>
      <c r="N77" s="120"/>
    </row>
    <row r="78" spans="3:14" ht="12.75">
      <c r="C78" s="185"/>
      <c r="D78" s="185"/>
      <c r="E78" s="186"/>
      <c r="F78" s="186"/>
      <c r="G78" s="186"/>
      <c r="H78" s="121"/>
      <c r="I78" s="119"/>
      <c r="J78" s="178"/>
      <c r="K78" s="178"/>
      <c r="L78" s="178"/>
      <c r="M78" s="178"/>
      <c r="N78" s="120"/>
    </row>
    <row r="79" spans="3:14" ht="12.75">
      <c r="C79" s="185"/>
      <c r="D79" s="185"/>
      <c r="E79" s="186"/>
      <c r="F79" s="186"/>
      <c r="G79" s="186"/>
      <c r="H79" s="121"/>
      <c r="I79" s="119"/>
      <c r="J79" s="178"/>
      <c r="K79" s="178"/>
      <c r="L79" s="178"/>
      <c r="M79" s="178"/>
      <c r="N79" s="120"/>
    </row>
    <row r="80" spans="3:14" ht="12.75">
      <c r="C80" s="185"/>
      <c r="D80" s="185"/>
      <c r="E80" s="186"/>
      <c r="F80" s="186"/>
      <c r="G80" s="186"/>
      <c r="H80" s="121"/>
      <c r="I80" s="119"/>
      <c r="J80" s="178"/>
      <c r="K80" s="178"/>
      <c r="L80" s="178"/>
      <c r="M80" s="178"/>
      <c r="N80" s="120"/>
    </row>
    <row r="81" spans="3:14" ht="12.75">
      <c r="C81" s="185"/>
      <c r="D81" s="185"/>
      <c r="E81" s="186"/>
      <c r="F81" s="186"/>
      <c r="G81" s="186"/>
      <c r="H81" s="121"/>
      <c r="I81" s="119"/>
      <c r="J81" s="178"/>
      <c r="K81" s="178"/>
      <c r="L81" s="178"/>
      <c r="M81" s="178"/>
      <c r="N81" s="120"/>
    </row>
    <row r="82" spans="3:14" ht="12.75">
      <c r="C82" s="185"/>
      <c r="D82" s="185"/>
      <c r="E82" s="186"/>
      <c r="F82" s="186"/>
      <c r="G82" s="186"/>
      <c r="H82" s="121"/>
      <c r="I82" s="119"/>
      <c r="J82" s="178"/>
      <c r="K82" s="178"/>
      <c r="L82" s="178"/>
      <c r="M82" s="178"/>
      <c r="N82" s="120"/>
    </row>
    <row r="83" spans="3:14" ht="12.75">
      <c r="C83" s="185"/>
      <c r="D83" s="185"/>
      <c r="E83" s="186"/>
      <c r="F83" s="186"/>
      <c r="G83" s="186"/>
      <c r="H83" s="121"/>
      <c r="I83" s="119"/>
      <c r="J83" s="178"/>
      <c r="K83" s="178"/>
      <c r="L83" s="178"/>
      <c r="M83" s="178"/>
      <c r="N83" s="120"/>
    </row>
    <row r="84" spans="3:14" ht="12.75">
      <c r="C84" s="185"/>
      <c r="D84" s="185"/>
      <c r="E84" s="186"/>
      <c r="F84" s="186"/>
      <c r="G84" s="186"/>
      <c r="H84" s="121"/>
      <c r="I84" s="119"/>
      <c r="J84" s="178"/>
      <c r="K84" s="178"/>
      <c r="L84" s="178"/>
      <c r="M84" s="178"/>
      <c r="N84" s="120"/>
    </row>
    <row r="85" spans="1:14" s="28" customFormat="1" ht="12.75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</row>
    <row r="86" spans="1:14" s="28" customFormat="1" ht="12.75" customHeight="1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</row>
    <row r="89" spans="1:14" s="28" customFormat="1" ht="12.75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</row>
    <row r="90" spans="1:14" s="28" customFormat="1" ht="12.75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</row>
    <row r="91" spans="1:14" s="28" customFormat="1" ht="12.75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</row>
    <row r="92" spans="1:14" s="28" customFormat="1" ht="12.75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</row>
    <row r="93" spans="1:14" s="28" customFormat="1" ht="12.75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</row>
    <row r="94" spans="1:14" s="28" customFormat="1" ht="12.75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C45:D45"/>
    <mergeCell ref="E45:G45"/>
    <mergeCell ref="C46:D46"/>
    <mergeCell ref="E46:G46"/>
    <mergeCell ref="C49:D49"/>
    <mergeCell ref="E49:G49"/>
    <mergeCell ref="C41:D41"/>
    <mergeCell ref="E41:G41"/>
    <mergeCell ref="C44:D44"/>
    <mergeCell ref="E44:G44"/>
    <mergeCell ref="C43:D43"/>
    <mergeCell ref="E43:G43"/>
    <mergeCell ref="E42:G42"/>
    <mergeCell ref="E54:G54"/>
    <mergeCell ref="E10:H10"/>
    <mergeCell ref="C8:D8"/>
    <mergeCell ref="E8:H9"/>
    <mergeCell ref="A10:B10"/>
    <mergeCell ref="A8:A9"/>
    <mergeCell ref="B8:B9"/>
    <mergeCell ref="E19:H19"/>
    <mergeCell ref="E24:H24"/>
    <mergeCell ref="E22:H22"/>
    <mergeCell ref="E17:H17"/>
    <mergeCell ref="E18:H18"/>
    <mergeCell ref="E23:H23"/>
    <mergeCell ref="E11:H11"/>
    <mergeCell ref="E12:H12"/>
    <mergeCell ref="E13:H13"/>
    <mergeCell ref="E14:H14"/>
    <mergeCell ref="E15:H15"/>
    <mergeCell ref="E16:H16"/>
    <mergeCell ref="E20:H20"/>
    <mergeCell ref="E21:H21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C47:D47"/>
    <mergeCell ref="E47:G47"/>
    <mergeCell ref="E52:G52"/>
    <mergeCell ref="C51:D51"/>
    <mergeCell ref="A93:N93"/>
    <mergeCell ref="A94:N94"/>
    <mergeCell ref="A89:N89"/>
    <mergeCell ref="A90:N90"/>
    <mergeCell ref="A91:N91"/>
    <mergeCell ref="J83:M83"/>
    <mergeCell ref="J84:M84"/>
    <mergeCell ref="C84:D84"/>
    <mergeCell ref="E84:G84"/>
    <mergeCell ref="C83:D83"/>
    <mergeCell ref="E83:G83"/>
    <mergeCell ref="A88:N88"/>
    <mergeCell ref="A92:N92"/>
    <mergeCell ref="J54:M54"/>
    <mergeCell ref="E51:G51"/>
    <mergeCell ref="C52:D52"/>
    <mergeCell ref="J49:M49"/>
    <mergeCell ref="J71:M71"/>
    <mergeCell ref="J72:M72"/>
    <mergeCell ref="C71:D71"/>
    <mergeCell ref="E71:G71"/>
    <mergeCell ref="J77:M77"/>
    <mergeCell ref="J78:M78"/>
    <mergeCell ref="J73:M73"/>
    <mergeCell ref="J74:M74"/>
    <mergeCell ref="J75:M75"/>
    <mergeCell ref="J76:M76"/>
    <mergeCell ref="C50:D50"/>
    <mergeCell ref="E50:G50"/>
    <mergeCell ref="E74:G74"/>
    <mergeCell ref="C69:D69"/>
    <mergeCell ref="E69:G69"/>
    <mergeCell ref="C70:D70"/>
    <mergeCell ref="E70:G70"/>
    <mergeCell ref="C66:D66"/>
    <mergeCell ref="E66:G66"/>
    <mergeCell ref="C68:D68"/>
    <mergeCell ref="E68:G68"/>
    <mergeCell ref="C67:D67"/>
    <mergeCell ref="E67:G67"/>
    <mergeCell ref="J70:M70"/>
    <mergeCell ref="J55:M55"/>
    <mergeCell ref="C48:D48"/>
    <mergeCell ref="E48:G48"/>
    <mergeCell ref="C53:D53"/>
    <mergeCell ref="E53:G53"/>
    <mergeCell ref="C78:D78"/>
    <mergeCell ref="E76:G76"/>
    <mergeCell ref="C74:D74"/>
    <mergeCell ref="E78:G78"/>
    <mergeCell ref="C75:D75"/>
    <mergeCell ref="E75:G75"/>
    <mergeCell ref="C76:D76"/>
    <mergeCell ref="E55:G55"/>
    <mergeCell ref="C54:D54"/>
    <mergeCell ref="E56:G56"/>
    <mergeCell ref="C64:D64"/>
    <mergeCell ref="E64:G64"/>
    <mergeCell ref="C77:D77"/>
    <mergeCell ref="E77:G77"/>
    <mergeCell ref="C72:D72"/>
    <mergeCell ref="E72:G72"/>
    <mergeCell ref="C73:D73"/>
    <mergeCell ref="E73:G73"/>
    <mergeCell ref="C65:D65"/>
    <mergeCell ref="E65:G65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J41:M41"/>
    <mergeCell ref="J42:M42"/>
    <mergeCell ref="J43:M43"/>
    <mergeCell ref="J44:M44"/>
    <mergeCell ref="J45:M45"/>
    <mergeCell ref="J46:M46"/>
    <mergeCell ref="C61:D61"/>
    <mergeCell ref="E61:G61"/>
    <mergeCell ref="C55:D55"/>
    <mergeCell ref="C60:D60"/>
    <mergeCell ref="E60:G60"/>
    <mergeCell ref="J60:M60"/>
    <mergeCell ref="C59:D59"/>
    <mergeCell ref="E59:G59"/>
    <mergeCell ref="J59:M59"/>
    <mergeCell ref="C58:D58"/>
    <mergeCell ref="J56:M56"/>
    <mergeCell ref="E58:G58"/>
    <mergeCell ref="J58:M58"/>
    <mergeCell ref="C57:D57"/>
    <mergeCell ref="E57:G57"/>
    <mergeCell ref="J57:M57"/>
    <mergeCell ref="J53:M53"/>
    <mergeCell ref="C56:D56"/>
    <mergeCell ref="J47:M47"/>
    <mergeCell ref="J48:M48"/>
    <mergeCell ref="J66:M66"/>
    <mergeCell ref="J68:M68"/>
    <mergeCell ref="J61:M61"/>
    <mergeCell ref="J64:M64"/>
    <mergeCell ref="J65:M65"/>
    <mergeCell ref="J67:M67"/>
    <mergeCell ref="J69:M69"/>
    <mergeCell ref="J52:M52"/>
    <mergeCell ref="J51:M51"/>
    <mergeCell ref="J50:M50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tabSelected="1" view="pageBreakPreview" zoomScaleSheetLayoutView="100" zoomScalePageLayoutView="0" workbookViewId="0" topLeftCell="A6">
      <pane xSplit="5" ySplit="3" topLeftCell="F33" activePane="bottomRight" state="frozen"/>
      <selection pane="topLeft" activeCell="A6" sqref="A6"/>
      <selection pane="topRight" activeCell="F6" sqref="F6"/>
      <selection pane="bottomLeft" activeCell="A9" sqref="A9"/>
      <selection pane="bottomRight" activeCell="A6" sqref="A6:T46"/>
    </sheetView>
  </sheetViews>
  <sheetFormatPr defaultColWidth="9.125" defaultRowHeight="12.75"/>
  <cols>
    <col min="1" max="1" width="5.125" style="177" customWidth="1"/>
    <col min="2" max="2" width="5.125" style="46" customWidth="1"/>
    <col min="3" max="3" width="20.125" style="46" bestFit="1" customWidth="1"/>
    <col min="4" max="4" width="5.25390625" style="46" customWidth="1"/>
    <col min="5" max="5" width="21.37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217" t="s">
        <v>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16" s="34" customFormat="1" ht="15">
      <c r="A2" s="226" t="str">
        <f>CONCATENATE("Místo konání: ",'Základní list'!E2)</f>
        <v>Místo konání: Pilská</v>
      </c>
      <c r="B2" s="226"/>
      <c r="C2" s="226"/>
      <c r="D2" s="226"/>
      <c r="E2" s="226"/>
      <c r="F2" s="35"/>
      <c r="G2" s="35"/>
      <c r="H2" s="35"/>
      <c r="I2" s="35"/>
      <c r="J2" s="36"/>
      <c r="K2" s="36"/>
      <c r="L2" s="34" t="str">
        <f>CONCATENATE("Pořadatel: ",'Základní list'!E5)</f>
        <v>Pořadatel: PS Žďár nad Sázavou</v>
      </c>
      <c r="P2" s="36"/>
    </row>
    <row r="3" spans="1:16" s="34" customFormat="1" ht="15">
      <c r="A3" s="226" t="str">
        <f>CONCATENATE("Druh závodu: ",'Základní list'!E3)</f>
        <v>Druh závodu: 1. kolo Maver feeder cup + KP</v>
      </c>
      <c r="B3" s="226"/>
      <c r="C3" s="226"/>
      <c r="D3" s="226"/>
      <c r="E3" s="226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Jiří Laksar</v>
      </c>
      <c r="P3" s="36"/>
    </row>
    <row r="4" spans="1:20" s="34" customFormat="1" ht="12.75">
      <c r="A4" s="218" t="str">
        <f>CONCATENATE("Datum konání: ",'Základní list'!D4," - ",'Základní list'!F4)</f>
        <v>Datum konání: 21.4.2019 - 21.4.2019</v>
      </c>
      <c r="B4" s="218"/>
      <c r="C4" s="218"/>
      <c r="D4" s="218"/>
      <c r="E4" s="218"/>
      <c r="F4" s="125"/>
      <c r="G4" s="125"/>
      <c r="H4" s="125"/>
      <c r="I4" s="125"/>
      <c r="J4" s="125"/>
      <c r="K4" s="125"/>
      <c r="L4" s="125"/>
      <c r="M4" s="125"/>
      <c r="N4" s="129"/>
      <c r="O4" s="129"/>
      <c r="P4" s="125"/>
      <c r="Q4" s="125"/>
      <c r="R4" s="125"/>
      <c r="S4" s="125"/>
      <c r="T4" s="125"/>
    </row>
    <row r="5" spans="1:20" s="34" customFormat="1" ht="9" customHeight="1" thickBot="1">
      <c r="A5" s="17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/>
      <c r="O5" s="127"/>
      <c r="P5" s="126"/>
      <c r="Q5" s="126"/>
      <c r="R5" s="126"/>
      <c r="S5" s="126"/>
      <c r="T5" s="128"/>
    </row>
    <row r="6" spans="1:20" s="38" customFormat="1" ht="15.75">
      <c r="A6" s="229" t="s">
        <v>43</v>
      </c>
      <c r="B6" s="219" t="s">
        <v>50</v>
      </c>
      <c r="C6" s="219"/>
      <c r="D6" s="219"/>
      <c r="E6" s="220"/>
      <c r="F6" s="223" t="s">
        <v>40</v>
      </c>
      <c r="G6" s="224"/>
      <c r="H6" s="224"/>
      <c r="I6" s="225"/>
      <c r="J6" s="223" t="s">
        <v>41</v>
      </c>
      <c r="K6" s="224"/>
      <c r="L6" s="224"/>
      <c r="M6" s="225"/>
      <c r="N6" s="37" t="s">
        <v>14</v>
      </c>
      <c r="O6" s="37" t="s">
        <v>15</v>
      </c>
      <c r="P6" s="61" t="s">
        <v>37</v>
      </c>
      <c r="Q6" s="223" t="s">
        <v>33</v>
      </c>
      <c r="R6" s="224"/>
      <c r="S6" s="224"/>
      <c r="T6" s="225"/>
    </row>
    <row r="7" spans="1:20" s="38" customFormat="1" ht="12.75" customHeight="1">
      <c r="A7" s="230"/>
      <c r="B7" s="221"/>
      <c r="C7" s="221"/>
      <c r="D7" s="221"/>
      <c r="E7" s="222"/>
      <c r="F7" s="66" t="s">
        <v>0</v>
      </c>
      <c r="G7" s="75"/>
      <c r="H7" s="211" t="s">
        <v>1</v>
      </c>
      <c r="I7" s="213" t="s">
        <v>45</v>
      </c>
      <c r="J7" s="66" t="str">
        <f>F7</f>
        <v>Sektor</v>
      </c>
      <c r="K7" s="62"/>
      <c r="L7" s="211" t="s">
        <v>1</v>
      </c>
      <c r="M7" s="213" t="s">
        <v>45</v>
      </c>
      <c r="N7" s="37"/>
      <c r="O7" s="37"/>
      <c r="P7" s="61"/>
      <c r="Q7" s="215" t="s">
        <v>55</v>
      </c>
      <c r="R7" s="211" t="s">
        <v>1</v>
      </c>
      <c r="S7" s="211" t="s">
        <v>3</v>
      </c>
      <c r="T7" s="227" t="s">
        <v>2</v>
      </c>
    </row>
    <row r="8" spans="1:20" s="38" customFormat="1" ht="13.5" customHeight="1" thickBot="1">
      <c r="A8" s="231"/>
      <c r="B8" s="64" t="s">
        <v>53</v>
      </c>
      <c r="C8" s="64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212"/>
      <c r="I8" s="214"/>
      <c r="J8" s="67" t="str">
        <f>F8</f>
        <v>sk</v>
      </c>
      <c r="K8" s="64" t="str">
        <f>G8</f>
        <v>čís</v>
      </c>
      <c r="L8" s="212"/>
      <c r="M8" s="214"/>
      <c r="N8" s="37"/>
      <c r="O8" s="37"/>
      <c r="P8" s="61"/>
      <c r="Q8" s="216"/>
      <c r="R8" s="212"/>
      <c r="S8" s="212"/>
      <c r="T8" s="228"/>
    </row>
    <row r="9" spans="1:20" s="38" customFormat="1" ht="25.5" customHeight="1">
      <c r="A9" s="176">
        <v>31</v>
      </c>
      <c r="B9" s="114">
        <v>96</v>
      </c>
      <c r="C9" s="124" t="s">
        <v>119</v>
      </c>
      <c r="D9" s="115" t="s">
        <v>83</v>
      </c>
      <c r="E9" s="87" t="s">
        <v>120</v>
      </c>
      <c r="F9" s="163" t="s">
        <v>58</v>
      </c>
      <c r="G9" s="164">
        <v>12</v>
      </c>
      <c r="H9" s="165">
        <f>IF($G9="","",INDEX('1. závod'!$A:$CH,$G9+5,INDEX('Základní list'!$B:$B,MATCH($F9,'Základní list'!$A:$A,0),1)))</f>
        <v>19320</v>
      </c>
      <c r="I9" s="166">
        <f>IF($G9="","",INDEX('1. závod'!$A:$CH,$G9+5,INDEX('Základní list'!$B:$B,MATCH($F9,'Základní list'!$A:$A,0),1)+2))</f>
        <v>1</v>
      </c>
      <c r="J9" s="163" t="s">
        <v>58</v>
      </c>
      <c r="K9" s="164">
        <v>5</v>
      </c>
      <c r="L9" s="165">
        <f>IF($K9="","",INDEX('2. závod'!$A:$CH,$K9+5,INDEX('Základní list'!$B:$B,MATCH($J9,'Základní list'!$A:$A,0),1)))</f>
        <v>18490</v>
      </c>
      <c r="M9" s="166">
        <f>IF($K9="","",INDEX('2. závod'!$A:$CH,$K9+5,INDEX('Základní list'!$B:$B,MATCH($J9,'Základní list'!$A:$A,0),1)+2))</f>
        <v>1</v>
      </c>
      <c r="N9" s="122" t="str">
        <f>CONCATENATE(F9,G9)</f>
        <v>C12</v>
      </c>
      <c r="O9" s="122" t="str">
        <f>CONCATENATE(J9,K9)</f>
        <v>C5</v>
      </c>
      <c r="P9" s="61" t="str">
        <f>IF(ISBLANK(E9),"",E9)</f>
        <v>Pardubice</v>
      </c>
      <c r="Q9" s="71">
        <f>IF(ISBLANK($C9),"",COUNT(I9,M9))</f>
        <v>2</v>
      </c>
      <c r="R9" s="72">
        <f>IF(ISBLANK($C9),"",SUM(H9,L9))</f>
        <v>37810</v>
      </c>
      <c r="S9" s="73">
        <f>IF(ISBLANK($C9),"",SUM(I9,M9))</f>
        <v>2</v>
      </c>
      <c r="T9" s="74">
        <f aca="true" t="shared" si="0" ref="T9:T112">IF(ISBLANK($C9),"",IF(ISTEXT(T8),1,T8+1))</f>
        <v>1</v>
      </c>
    </row>
    <row r="10" spans="1:20" s="38" customFormat="1" ht="25.5" customHeight="1">
      <c r="A10" s="173">
        <v>24</v>
      </c>
      <c r="B10" s="114" t="s">
        <v>121</v>
      </c>
      <c r="C10" s="124" t="s">
        <v>122</v>
      </c>
      <c r="D10" s="115" t="s">
        <v>83</v>
      </c>
      <c r="E10" s="87" t="s">
        <v>123</v>
      </c>
      <c r="F10" s="108" t="s">
        <v>57</v>
      </c>
      <c r="G10" s="150">
        <v>9</v>
      </c>
      <c r="H10" s="60">
        <f>IF($G10="","",INDEX('1. závod'!$A:$CH,$G10+5,INDEX('Základní list'!$B:$B,MATCH($F10,'Základní list'!$A:$A,0),1)))</f>
        <v>13410</v>
      </c>
      <c r="I10" s="59">
        <f>IF($G10="","",INDEX('1. závod'!$A:$CH,$G10+5,INDEX('Základní list'!$B:$B,MATCH($F10,'Základní list'!$A:$A,0),1)+2))</f>
        <v>2</v>
      </c>
      <c r="J10" s="163" t="s">
        <v>56</v>
      </c>
      <c r="K10" s="164">
        <v>13</v>
      </c>
      <c r="L10" s="165">
        <f>IF($K10="","",INDEX('2. závod'!$A:$CH,$K10+5,INDEX('Základní list'!$B:$B,MATCH($J10,'Základní list'!$A:$A,0),1)))</f>
        <v>11400</v>
      </c>
      <c r="M10" s="166">
        <f>IF($K10="","",INDEX('2. závod'!$A:$CH,$K10+5,INDEX('Základní list'!$B:$B,MATCH($J10,'Základní list'!$A:$A,0),1)+2))</f>
        <v>1</v>
      </c>
      <c r="N10" s="122" t="str">
        <f aca="true" t="shared" si="1" ref="N10:N46">CONCATENATE(F10,G10)</f>
        <v>B9</v>
      </c>
      <c r="O10" s="122" t="str">
        <f aca="true" t="shared" si="2" ref="O10:O46">CONCATENATE(J10,K10)</f>
        <v>A13</v>
      </c>
      <c r="P10" s="61" t="str">
        <f aca="true" t="shared" si="3" ref="P10:P46">IF(ISBLANK(E10),"",E10)</f>
        <v>Brno 3</v>
      </c>
      <c r="Q10" s="71">
        <f aca="true" t="shared" si="4" ref="Q10:Q46">IF(ISBLANK($C10),"",COUNT(I10,M10))</f>
        <v>2</v>
      </c>
      <c r="R10" s="72">
        <f aca="true" t="shared" si="5" ref="R10:R46">IF(ISBLANK($C10),"",SUM(H10,L10))</f>
        <v>24810</v>
      </c>
      <c r="S10" s="73">
        <f aca="true" t="shared" si="6" ref="S10:S46">IF(ISBLANK($C10),"",SUM(I10,M10))</f>
        <v>3</v>
      </c>
      <c r="T10" s="74">
        <f aca="true" t="shared" si="7" ref="T10:T46">IF(ISBLANK($C10),"",IF(ISTEXT(T9),1,T9+1))</f>
        <v>2</v>
      </c>
    </row>
    <row r="11" spans="1:20" s="38" customFormat="1" ht="25.5" customHeight="1">
      <c r="A11" s="176">
        <v>7</v>
      </c>
      <c r="B11" s="114" t="s">
        <v>124</v>
      </c>
      <c r="C11" s="124" t="s">
        <v>125</v>
      </c>
      <c r="D11" s="115" t="s">
        <v>83</v>
      </c>
      <c r="E11" s="87" t="s">
        <v>126</v>
      </c>
      <c r="F11" s="163" t="s">
        <v>56</v>
      </c>
      <c r="G11" s="164">
        <v>13</v>
      </c>
      <c r="H11" s="165">
        <f>IF($G11="","",INDEX('1. závod'!$A:$CH,$G11+5,INDEX('Základní list'!$B:$B,MATCH($F11,'Základní list'!$A:$A,0),1)))</f>
        <v>12220</v>
      </c>
      <c r="I11" s="166">
        <f>IF($G11="","",INDEX('1. závod'!$A:$CH,$G11+5,INDEX('Základní list'!$B:$B,MATCH($F11,'Základní list'!$A:$A,0),1)+2))</f>
        <v>1</v>
      </c>
      <c r="J11" s="108" t="s">
        <v>58</v>
      </c>
      <c r="K11" s="150">
        <v>6</v>
      </c>
      <c r="L11" s="60">
        <f>IF($K11="","",INDEX('2. závod'!$A:$CH,$K11+5,INDEX('Základní list'!$B:$B,MATCH($J11,'Základní list'!$A:$A,0),1)))</f>
        <v>10130</v>
      </c>
      <c r="M11" s="59">
        <f>IF($K11="","",INDEX('2. závod'!$A:$CH,$K11+5,INDEX('Základní list'!$B:$B,MATCH($J11,'Základní list'!$A:$A,0),1)+2))</f>
        <v>3</v>
      </c>
      <c r="N11" s="122" t="str">
        <f t="shared" si="1"/>
        <v>A13</v>
      </c>
      <c r="O11" s="122" t="str">
        <f t="shared" si="2"/>
        <v>C6</v>
      </c>
      <c r="P11" s="61" t="str">
        <f t="shared" si="3"/>
        <v>Hlinsko v Čechách</v>
      </c>
      <c r="Q11" s="71">
        <f t="shared" si="4"/>
        <v>2</v>
      </c>
      <c r="R11" s="72">
        <f t="shared" si="5"/>
        <v>22350</v>
      </c>
      <c r="S11" s="73">
        <f t="shared" si="6"/>
        <v>4</v>
      </c>
      <c r="T11" s="74">
        <f t="shared" si="7"/>
        <v>3</v>
      </c>
    </row>
    <row r="12" spans="1:20" s="38" customFormat="1" ht="25.5" customHeight="1">
      <c r="A12" s="83">
        <v>14</v>
      </c>
      <c r="B12" s="114" t="s">
        <v>127</v>
      </c>
      <c r="C12" s="124" t="s">
        <v>128</v>
      </c>
      <c r="D12" s="115" t="s">
        <v>83</v>
      </c>
      <c r="E12" s="87" t="s">
        <v>129</v>
      </c>
      <c r="F12" s="108" t="s">
        <v>58</v>
      </c>
      <c r="G12" s="150">
        <v>4</v>
      </c>
      <c r="H12" s="60">
        <f>IF($G12="","",INDEX('1. závod'!$A:$CH,$G12+5,INDEX('Základní list'!$B:$B,MATCH($F12,'Základní list'!$A:$A,0),1)))</f>
        <v>13430</v>
      </c>
      <c r="I12" s="59">
        <f>IF($G12="","",INDEX('1. závod'!$A:$CH,$G12+5,INDEX('Základní list'!$B:$B,MATCH($F12,'Základní list'!$A:$A,0),1)+2))</f>
        <v>3</v>
      </c>
      <c r="J12" s="108" t="s">
        <v>58</v>
      </c>
      <c r="K12" s="150">
        <v>7</v>
      </c>
      <c r="L12" s="60">
        <f>IF($K12="","",INDEX('2. závod'!$A:$CH,$K12+5,INDEX('Základní list'!$B:$B,MATCH($J12,'Základní list'!$A:$A,0),1)))</f>
        <v>12110</v>
      </c>
      <c r="M12" s="59">
        <f>IF($K12="","",INDEX('2. závod'!$A:$CH,$K12+5,INDEX('Základní list'!$B:$B,MATCH($J12,'Základní list'!$A:$A,0),1)+2))</f>
        <v>2</v>
      </c>
      <c r="N12" s="122" t="str">
        <f t="shared" si="1"/>
        <v>C4</v>
      </c>
      <c r="O12" s="122" t="str">
        <f t="shared" si="2"/>
        <v>C7</v>
      </c>
      <c r="P12" s="61" t="str">
        <f t="shared" si="3"/>
        <v>Žďár nad Sázavou</v>
      </c>
      <c r="Q12" s="71">
        <f t="shared" si="4"/>
        <v>2</v>
      </c>
      <c r="R12" s="72">
        <f t="shared" si="5"/>
        <v>25540</v>
      </c>
      <c r="S12" s="73">
        <f t="shared" si="6"/>
        <v>5</v>
      </c>
      <c r="T12" s="74">
        <f t="shared" si="7"/>
        <v>4</v>
      </c>
    </row>
    <row r="13" spans="1:20" s="38" customFormat="1" ht="25.5" customHeight="1">
      <c r="A13" s="83">
        <v>34</v>
      </c>
      <c r="B13" s="114">
        <v>3467</v>
      </c>
      <c r="C13" s="124" t="s">
        <v>130</v>
      </c>
      <c r="D13" s="115" t="s">
        <v>83</v>
      </c>
      <c r="E13" s="87" t="s">
        <v>131</v>
      </c>
      <c r="F13" s="108" t="s">
        <v>58</v>
      </c>
      <c r="G13" s="150">
        <v>6</v>
      </c>
      <c r="H13" s="60">
        <f>IF($G13="","",INDEX('1. závod'!$A:$CH,$G13+5,INDEX('Základní list'!$B:$B,MATCH($F13,'Základní list'!$A:$A,0),1)))</f>
        <v>14840</v>
      </c>
      <c r="I13" s="59">
        <f>IF($G13="","",INDEX('1. závod'!$A:$CH,$G13+5,INDEX('Základní list'!$B:$B,MATCH($F13,'Základní list'!$A:$A,0),1)+2))</f>
        <v>2</v>
      </c>
      <c r="J13" s="108" t="s">
        <v>56</v>
      </c>
      <c r="K13" s="150">
        <v>7</v>
      </c>
      <c r="L13" s="60">
        <f>IF($K13="","",INDEX('2. závod'!$A:$CH,$K13+5,INDEX('Základní list'!$B:$B,MATCH($J13,'Základní list'!$A:$A,0),1)))</f>
        <v>7000</v>
      </c>
      <c r="M13" s="59">
        <f>IF($K13="","",INDEX('2. závod'!$A:$CH,$K13+5,INDEX('Základní list'!$B:$B,MATCH($J13,'Základní list'!$A:$A,0),1)+2))</f>
        <v>3</v>
      </c>
      <c r="N13" s="122" t="str">
        <f t="shared" si="1"/>
        <v>C6</v>
      </c>
      <c r="O13" s="122" t="str">
        <f t="shared" si="2"/>
        <v>A7</v>
      </c>
      <c r="P13" s="61" t="str">
        <f t="shared" si="3"/>
        <v>Brno 1</v>
      </c>
      <c r="Q13" s="71">
        <f t="shared" si="4"/>
        <v>2</v>
      </c>
      <c r="R13" s="72">
        <f t="shared" si="5"/>
        <v>21840</v>
      </c>
      <c r="S13" s="73">
        <f t="shared" si="6"/>
        <v>5</v>
      </c>
      <c r="T13" s="74">
        <f t="shared" si="7"/>
        <v>5</v>
      </c>
    </row>
    <row r="14" spans="1:20" s="38" customFormat="1" ht="25.5" customHeight="1">
      <c r="A14" s="83">
        <v>8</v>
      </c>
      <c r="B14" s="114" t="s">
        <v>132</v>
      </c>
      <c r="C14" s="124" t="s">
        <v>133</v>
      </c>
      <c r="D14" s="115" t="s">
        <v>83</v>
      </c>
      <c r="E14" s="87" t="s">
        <v>134</v>
      </c>
      <c r="F14" s="108" t="s">
        <v>58</v>
      </c>
      <c r="G14" s="150">
        <v>5</v>
      </c>
      <c r="H14" s="60">
        <f>IF($G14="","",INDEX('1. závod'!$A:$CH,$G14+5,INDEX('Základní list'!$B:$B,MATCH($F14,'Základní list'!$A:$A,0),1)))</f>
        <v>12680</v>
      </c>
      <c r="I14" s="59">
        <f>IF($G14="","",INDEX('1. závod'!$A:$CH,$G14+5,INDEX('Základní list'!$B:$B,MATCH($F14,'Základní list'!$A:$A,0),1)+2))</f>
        <v>4</v>
      </c>
      <c r="J14" s="108" t="s">
        <v>57</v>
      </c>
      <c r="K14" s="150">
        <v>8</v>
      </c>
      <c r="L14" s="60">
        <f>IF($K14="","",INDEX('2. závod'!$A:$CH,$K14+5,INDEX('Základní list'!$B:$B,MATCH($J14,'Základní list'!$A:$A,0),1)))</f>
        <v>6340</v>
      </c>
      <c r="M14" s="59">
        <f>IF($K14="","",INDEX('2. závod'!$A:$CH,$K14+5,INDEX('Základní list'!$B:$B,MATCH($J14,'Základní list'!$A:$A,0),1)+2))</f>
        <v>2</v>
      </c>
      <c r="N14" s="122" t="str">
        <f t="shared" si="1"/>
        <v>C5</v>
      </c>
      <c r="O14" s="122" t="str">
        <f t="shared" si="2"/>
        <v>B8</v>
      </c>
      <c r="P14" s="61" t="str">
        <f t="shared" si="3"/>
        <v>Nové Město na Moravě</v>
      </c>
      <c r="Q14" s="71">
        <f t="shared" si="4"/>
        <v>2</v>
      </c>
      <c r="R14" s="72">
        <f t="shared" si="5"/>
        <v>19020</v>
      </c>
      <c r="S14" s="73">
        <f t="shared" si="6"/>
        <v>6</v>
      </c>
      <c r="T14" s="74">
        <f t="shared" si="7"/>
        <v>6</v>
      </c>
    </row>
    <row r="15" spans="1:20" s="38" customFormat="1" ht="25.5" customHeight="1">
      <c r="A15" s="173">
        <v>11</v>
      </c>
      <c r="B15" s="114" t="s">
        <v>135</v>
      </c>
      <c r="C15" s="124" t="s">
        <v>136</v>
      </c>
      <c r="D15" s="115" t="s">
        <v>83</v>
      </c>
      <c r="E15" s="87" t="s">
        <v>137</v>
      </c>
      <c r="F15" s="108" t="s">
        <v>56</v>
      </c>
      <c r="G15" s="150">
        <v>1</v>
      </c>
      <c r="H15" s="60">
        <f>IF($G15="","",INDEX('1. závod'!$A:$CH,$G15+5,INDEX('Základní list'!$B:$B,MATCH($F15,'Základní list'!$A:$A,0),1)))</f>
        <v>6520</v>
      </c>
      <c r="I15" s="59">
        <f>IF($G15="","",INDEX('1. závod'!$A:$CH,$G15+5,INDEX('Základní list'!$B:$B,MATCH($F15,'Základní list'!$A:$A,0),1)+2))</f>
        <v>3</v>
      </c>
      <c r="J15" s="108" t="s">
        <v>56</v>
      </c>
      <c r="K15" s="150">
        <v>9</v>
      </c>
      <c r="L15" s="60">
        <f>IF($K15="","",INDEX('2. závod'!$A:$CH,$K15+5,INDEX('Základní list'!$B:$B,MATCH($J15,'Základní list'!$A:$A,0),1)))</f>
        <v>4660</v>
      </c>
      <c r="M15" s="59">
        <f>IF($K15="","",INDEX('2. závod'!$A:$CH,$K15+5,INDEX('Základní list'!$B:$B,MATCH($J15,'Základní list'!$A:$A,0),1)+2))</f>
        <v>4</v>
      </c>
      <c r="N15" s="122" t="str">
        <f t="shared" si="1"/>
        <v>A1</v>
      </c>
      <c r="O15" s="122" t="str">
        <f t="shared" si="2"/>
        <v>A9</v>
      </c>
      <c r="P15" s="61" t="str">
        <f t="shared" si="3"/>
        <v>Litovel</v>
      </c>
      <c r="Q15" s="71">
        <f t="shared" si="4"/>
        <v>2</v>
      </c>
      <c r="R15" s="72">
        <f t="shared" si="5"/>
        <v>11180</v>
      </c>
      <c r="S15" s="73">
        <f t="shared" si="6"/>
        <v>7</v>
      </c>
      <c r="T15" s="74">
        <f t="shared" si="7"/>
        <v>7</v>
      </c>
    </row>
    <row r="16" spans="1:20" s="38" customFormat="1" ht="25.5" customHeight="1">
      <c r="A16" s="83">
        <v>23</v>
      </c>
      <c r="B16" s="114" t="s">
        <v>138</v>
      </c>
      <c r="C16" s="124" t="s">
        <v>139</v>
      </c>
      <c r="D16" s="115" t="s">
        <v>83</v>
      </c>
      <c r="E16" s="87" t="s">
        <v>140</v>
      </c>
      <c r="F16" s="163" t="s">
        <v>57</v>
      </c>
      <c r="G16" s="164">
        <v>3</v>
      </c>
      <c r="H16" s="165">
        <f>IF($G16="","",INDEX('1. závod'!$A:$CH,$G16+5,INDEX('Základní list'!$B:$B,MATCH($F16,'Základní list'!$A:$A,0),1)))</f>
        <v>15040</v>
      </c>
      <c r="I16" s="166">
        <f>IF($G16="","",INDEX('1. závod'!$A:$CH,$G16+5,INDEX('Základní list'!$B:$B,MATCH($F16,'Základní list'!$A:$A,0),1)+2))</f>
        <v>1</v>
      </c>
      <c r="J16" s="108" t="s">
        <v>56</v>
      </c>
      <c r="K16" s="150">
        <v>8</v>
      </c>
      <c r="L16" s="60">
        <f>IF($K16="","",INDEX('2. závod'!$A:$CH,$K16+5,INDEX('Základní list'!$B:$B,MATCH($J16,'Základní list'!$A:$A,0),1)))</f>
        <v>3000</v>
      </c>
      <c r="M16" s="59">
        <f>IF($K16="","",INDEX('2. závod'!$A:$CH,$K16+5,INDEX('Základní list'!$B:$B,MATCH($J16,'Základní list'!$A:$A,0),1)+2))</f>
        <v>8</v>
      </c>
      <c r="N16" s="122" t="str">
        <f t="shared" si="1"/>
        <v>B3</v>
      </c>
      <c r="O16" s="122" t="str">
        <f t="shared" si="2"/>
        <v>A8</v>
      </c>
      <c r="P16" s="61" t="str">
        <f t="shared" si="3"/>
        <v>Třebíč</v>
      </c>
      <c r="Q16" s="71">
        <f t="shared" si="4"/>
        <v>2</v>
      </c>
      <c r="R16" s="72">
        <f t="shared" si="5"/>
        <v>18040</v>
      </c>
      <c r="S16" s="73">
        <f t="shared" si="6"/>
        <v>9</v>
      </c>
      <c r="T16" s="74">
        <f t="shared" si="7"/>
        <v>8</v>
      </c>
    </row>
    <row r="17" spans="1:20" s="38" customFormat="1" ht="25.5" customHeight="1">
      <c r="A17" s="83">
        <v>35</v>
      </c>
      <c r="B17" s="114">
        <v>6647</v>
      </c>
      <c r="C17" s="124" t="s">
        <v>141</v>
      </c>
      <c r="D17" s="115" t="s">
        <v>83</v>
      </c>
      <c r="E17" s="87" t="s">
        <v>142</v>
      </c>
      <c r="F17" s="108" t="s">
        <v>56</v>
      </c>
      <c r="G17" s="150">
        <v>9</v>
      </c>
      <c r="H17" s="60">
        <f>IF($G17="","",INDEX('1. závod'!$A:$CH,$G17+5,INDEX('Základní list'!$B:$B,MATCH($F17,'Základní list'!$A:$A,0),1)))</f>
        <v>10810</v>
      </c>
      <c r="I17" s="59">
        <f>IF($G17="","",INDEX('1. závod'!$A:$CH,$G17+5,INDEX('Základní list'!$B:$B,MATCH($F17,'Základní list'!$A:$A,0),1)+2))</f>
        <v>2</v>
      </c>
      <c r="J17" s="108" t="s">
        <v>56</v>
      </c>
      <c r="K17" s="150">
        <v>10</v>
      </c>
      <c r="L17" s="60">
        <f>IF($K17="","",INDEX('2. závod'!$A:$CH,$K17+5,INDEX('Základní list'!$B:$B,MATCH($J17,'Základní list'!$A:$A,0),1)))</f>
        <v>3860</v>
      </c>
      <c r="M17" s="59">
        <f>IF($K17="","",INDEX('2. závod'!$A:$CH,$K17+5,INDEX('Základní list'!$B:$B,MATCH($J17,'Základní list'!$A:$A,0),1)+2))</f>
        <v>7</v>
      </c>
      <c r="N17" s="122" t="str">
        <f t="shared" si="1"/>
        <v>A9</v>
      </c>
      <c r="O17" s="122" t="str">
        <f t="shared" si="2"/>
        <v>A10</v>
      </c>
      <c r="P17" s="61" t="str">
        <f t="shared" si="3"/>
        <v>Velké Meziříčí</v>
      </c>
      <c r="Q17" s="71">
        <f t="shared" si="4"/>
        <v>2</v>
      </c>
      <c r="R17" s="72">
        <f t="shared" si="5"/>
        <v>14670</v>
      </c>
      <c r="S17" s="73">
        <f t="shared" si="6"/>
        <v>9</v>
      </c>
      <c r="T17" s="74">
        <f t="shared" si="7"/>
        <v>9</v>
      </c>
    </row>
    <row r="18" spans="1:20" s="38" customFormat="1" ht="25.5" customHeight="1">
      <c r="A18" s="83">
        <v>9</v>
      </c>
      <c r="B18" s="114" t="s">
        <v>143</v>
      </c>
      <c r="C18" s="124" t="s">
        <v>144</v>
      </c>
      <c r="D18" s="115" t="s">
        <v>83</v>
      </c>
      <c r="E18" s="87" t="s">
        <v>145</v>
      </c>
      <c r="F18" s="108" t="s">
        <v>57</v>
      </c>
      <c r="G18" s="150">
        <v>6</v>
      </c>
      <c r="H18" s="60">
        <f>IF($G18="","",INDEX('1. závod'!$A:$CH,$G18+5,INDEX('Základní list'!$B:$B,MATCH($F18,'Základní list'!$A:$A,0),1)))</f>
        <v>6490</v>
      </c>
      <c r="I18" s="59">
        <f>IF($G18="","",INDEX('1. závod'!$A:$CH,$G18+5,INDEX('Základní list'!$B:$B,MATCH($F18,'Základní list'!$A:$A,0),1)+2))</f>
        <v>9</v>
      </c>
      <c r="J18" s="163" t="s">
        <v>57</v>
      </c>
      <c r="K18" s="164">
        <v>2</v>
      </c>
      <c r="L18" s="165">
        <f>IF($K18="","",INDEX('2. závod'!$A:$CH,$K18+5,INDEX('Základní list'!$B:$B,MATCH($J18,'Základní list'!$A:$A,0),1)))</f>
        <v>8990</v>
      </c>
      <c r="M18" s="166">
        <f>IF($K18="","",INDEX('2. závod'!$A:$CH,$K18+5,INDEX('Základní list'!$B:$B,MATCH($J18,'Základní list'!$A:$A,0),1)+2))</f>
        <v>1</v>
      </c>
      <c r="N18" s="122" t="str">
        <f t="shared" si="1"/>
        <v>B6</v>
      </c>
      <c r="O18" s="122" t="str">
        <f t="shared" si="2"/>
        <v>B2</v>
      </c>
      <c r="P18" s="61" t="str">
        <f t="shared" si="3"/>
        <v>Vranovice</v>
      </c>
      <c r="Q18" s="71">
        <f t="shared" si="4"/>
        <v>2</v>
      </c>
      <c r="R18" s="72">
        <f t="shared" si="5"/>
        <v>15480</v>
      </c>
      <c r="S18" s="73">
        <f t="shared" si="6"/>
        <v>10</v>
      </c>
      <c r="T18" s="74">
        <f t="shared" si="7"/>
        <v>10</v>
      </c>
    </row>
    <row r="19" spans="1:20" s="38" customFormat="1" ht="25.5" customHeight="1">
      <c r="A19" s="83">
        <v>15</v>
      </c>
      <c r="B19" s="114" t="s">
        <v>146</v>
      </c>
      <c r="C19" s="124" t="s">
        <v>147</v>
      </c>
      <c r="D19" s="115" t="s">
        <v>83</v>
      </c>
      <c r="E19" s="87" t="s">
        <v>148</v>
      </c>
      <c r="F19" s="108" t="s">
        <v>56</v>
      </c>
      <c r="G19" s="150">
        <v>12</v>
      </c>
      <c r="H19" s="60">
        <f>IF($G19="","",INDEX('1. závod'!$A:$CH,$G19+5,INDEX('Základní list'!$B:$B,MATCH($F19,'Základní list'!$A:$A,0),1)))</f>
        <v>4530</v>
      </c>
      <c r="I19" s="59">
        <f>IF($G19="","",INDEX('1. závod'!$A:$CH,$G19+5,INDEX('Základní list'!$B:$B,MATCH($F19,'Základní list'!$A:$A,0),1)+2))</f>
        <v>6</v>
      </c>
      <c r="J19" s="108" t="s">
        <v>58</v>
      </c>
      <c r="K19" s="150">
        <v>9</v>
      </c>
      <c r="L19" s="60">
        <f>IF($K19="","",INDEX('2. závod'!$A:$CH,$K19+5,INDEX('Základní list'!$B:$B,MATCH($J19,'Základní list'!$A:$A,0),1)))</f>
        <v>9750</v>
      </c>
      <c r="M19" s="59">
        <f>IF($K19="","",INDEX('2. závod'!$A:$CH,$K19+5,INDEX('Základní list'!$B:$B,MATCH($J19,'Základní list'!$A:$A,0),1)+2))</f>
        <v>4</v>
      </c>
      <c r="N19" s="122" t="str">
        <f t="shared" si="1"/>
        <v>A12</v>
      </c>
      <c r="O19" s="122" t="str">
        <f t="shared" si="2"/>
        <v>C9</v>
      </c>
      <c r="P19" s="61" t="str">
        <f t="shared" si="3"/>
        <v>Pohořelice</v>
      </c>
      <c r="Q19" s="71">
        <f t="shared" si="4"/>
        <v>2</v>
      </c>
      <c r="R19" s="72">
        <f t="shared" si="5"/>
        <v>14280</v>
      </c>
      <c r="S19" s="73">
        <f t="shared" si="6"/>
        <v>10</v>
      </c>
      <c r="T19" s="74">
        <f t="shared" si="7"/>
        <v>11</v>
      </c>
    </row>
    <row r="20" spans="1:20" s="38" customFormat="1" ht="25.5" customHeight="1">
      <c r="A20" s="83">
        <v>13</v>
      </c>
      <c r="B20" s="114" t="s">
        <v>149</v>
      </c>
      <c r="C20" s="124" t="s">
        <v>150</v>
      </c>
      <c r="D20" s="115" t="s">
        <v>83</v>
      </c>
      <c r="E20" s="87" t="s">
        <v>151</v>
      </c>
      <c r="F20" s="108" t="s">
        <v>56</v>
      </c>
      <c r="G20" s="150">
        <v>2</v>
      </c>
      <c r="H20" s="60">
        <f>IF($G20="","",INDEX('1. závod'!$A:$CH,$G20+5,INDEX('Základní list'!$B:$B,MATCH($F20,'Základní list'!$A:$A,0),1)))</f>
        <v>4230</v>
      </c>
      <c r="I20" s="59">
        <f>IF($G20="","",INDEX('1. závod'!$A:$CH,$G20+5,INDEX('Základní list'!$B:$B,MATCH($F20,'Základní list'!$A:$A,0),1)+2))</f>
        <v>8</v>
      </c>
      <c r="J20" s="108" t="s">
        <v>56</v>
      </c>
      <c r="K20" s="150">
        <v>2</v>
      </c>
      <c r="L20" s="60">
        <f>IF($K20="","",INDEX('2. závod'!$A:$CH,$K20+5,INDEX('Základní list'!$B:$B,MATCH($J20,'Základní list'!$A:$A,0),1)))</f>
        <v>8760</v>
      </c>
      <c r="M20" s="59">
        <f>IF($K20="","",INDEX('2. závod'!$A:$CH,$K20+5,INDEX('Základní list'!$B:$B,MATCH($J20,'Základní list'!$A:$A,0),1)+2))</f>
        <v>2</v>
      </c>
      <c r="N20" s="122" t="str">
        <f t="shared" si="1"/>
        <v>A2</v>
      </c>
      <c r="O20" s="122" t="str">
        <f t="shared" si="2"/>
        <v>A2</v>
      </c>
      <c r="P20" s="61" t="str">
        <f t="shared" si="3"/>
        <v>Moravský Krumlov</v>
      </c>
      <c r="Q20" s="71">
        <f t="shared" si="4"/>
        <v>2</v>
      </c>
      <c r="R20" s="72">
        <f t="shared" si="5"/>
        <v>12990</v>
      </c>
      <c r="S20" s="73">
        <f t="shared" si="6"/>
        <v>10</v>
      </c>
      <c r="T20" s="74">
        <f t="shared" si="7"/>
        <v>12</v>
      </c>
    </row>
    <row r="21" spans="1:20" s="38" customFormat="1" ht="25.5" customHeight="1">
      <c r="A21" s="83">
        <v>22</v>
      </c>
      <c r="B21" s="114" t="s">
        <v>152</v>
      </c>
      <c r="C21" s="124" t="s">
        <v>153</v>
      </c>
      <c r="D21" s="115" t="s">
        <v>83</v>
      </c>
      <c r="E21" s="87" t="s">
        <v>148</v>
      </c>
      <c r="F21" s="108" t="s">
        <v>58</v>
      </c>
      <c r="G21" s="150">
        <v>1</v>
      </c>
      <c r="H21" s="60">
        <f>IF($G21="","",INDEX('1. závod'!$A:$CH,$G21+5,INDEX('Základní list'!$B:$B,MATCH($F21,'Základní list'!$A:$A,0),1)))</f>
        <v>9770</v>
      </c>
      <c r="I21" s="59">
        <f>IF($G21="","",INDEX('1. závod'!$A:$CH,$G21+5,INDEX('Základní list'!$B:$B,MATCH($F21,'Základní list'!$A:$A,0),1)+2))</f>
        <v>7</v>
      </c>
      <c r="J21" s="108" t="s">
        <v>57</v>
      </c>
      <c r="K21" s="150">
        <v>4</v>
      </c>
      <c r="L21" s="60">
        <f>IF($K21="","",INDEX('2. závod'!$A:$CH,$K21+5,INDEX('Základní list'!$B:$B,MATCH($J21,'Základní list'!$A:$A,0),1)))</f>
        <v>4810</v>
      </c>
      <c r="M21" s="59">
        <f>IF($K21="","",INDEX('2. závod'!$A:$CH,$K21+5,INDEX('Základní list'!$B:$B,MATCH($J21,'Základní list'!$A:$A,0),1)+2))</f>
        <v>5</v>
      </c>
      <c r="N21" s="122" t="str">
        <f t="shared" si="1"/>
        <v>C1</v>
      </c>
      <c r="O21" s="122" t="str">
        <f t="shared" si="2"/>
        <v>B4</v>
      </c>
      <c r="P21" s="61" t="str">
        <f t="shared" si="3"/>
        <v>Pohořelice</v>
      </c>
      <c r="Q21" s="71">
        <f t="shared" si="4"/>
        <v>2</v>
      </c>
      <c r="R21" s="72">
        <f t="shared" si="5"/>
        <v>14580</v>
      </c>
      <c r="S21" s="73">
        <f t="shared" si="6"/>
        <v>12</v>
      </c>
      <c r="T21" s="74">
        <f t="shared" si="7"/>
        <v>13</v>
      </c>
    </row>
    <row r="22" spans="1:20" s="38" customFormat="1" ht="25.5" customHeight="1">
      <c r="A22" s="83">
        <v>36</v>
      </c>
      <c r="B22" s="114">
        <v>6854</v>
      </c>
      <c r="C22" s="124" t="s">
        <v>154</v>
      </c>
      <c r="D22" s="115" t="s">
        <v>83</v>
      </c>
      <c r="E22" s="87" t="s">
        <v>129</v>
      </c>
      <c r="F22" s="108" t="s">
        <v>57</v>
      </c>
      <c r="G22" s="150">
        <v>10</v>
      </c>
      <c r="H22" s="60">
        <f>IF($G22="","",INDEX('1. závod'!$A:$CH,$G22+5,INDEX('Základní list'!$B:$B,MATCH($F22,'Základní list'!$A:$A,0),1)))</f>
        <v>7940</v>
      </c>
      <c r="I22" s="59">
        <f>IF($G22="","",INDEX('1. závod'!$A:$CH,$G22+5,INDEX('Základní list'!$B:$B,MATCH($F22,'Základní list'!$A:$A,0),1)+2))</f>
        <v>5</v>
      </c>
      <c r="J22" s="108" t="s">
        <v>58</v>
      </c>
      <c r="K22" s="150">
        <v>10</v>
      </c>
      <c r="L22" s="60">
        <f>IF($K22="","",INDEX('2. závod'!$A:$CH,$K22+5,INDEX('Základní list'!$B:$B,MATCH($J22,'Základní list'!$A:$A,0),1)))</f>
        <v>4730</v>
      </c>
      <c r="M22" s="59">
        <f>IF($K22="","",INDEX('2. závod'!$A:$CH,$K22+5,INDEX('Základní list'!$B:$B,MATCH($J22,'Základní list'!$A:$A,0),1)+2))</f>
        <v>7</v>
      </c>
      <c r="N22" s="122" t="str">
        <f t="shared" si="1"/>
        <v>B10</v>
      </c>
      <c r="O22" s="122" t="str">
        <f t="shared" si="2"/>
        <v>C10</v>
      </c>
      <c r="P22" s="61" t="str">
        <f t="shared" si="3"/>
        <v>Žďár nad Sázavou</v>
      </c>
      <c r="Q22" s="71">
        <f t="shared" si="4"/>
        <v>2</v>
      </c>
      <c r="R22" s="72">
        <f t="shared" si="5"/>
        <v>12670</v>
      </c>
      <c r="S22" s="73">
        <f t="shared" si="6"/>
        <v>12</v>
      </c>
      <c r="T22" s="74">
        <f t="shared" si="7"/>
        <v>14</v>
      </c>
    </row>
    <row r="23" spans="1:20" s="38" customFormat="1" ht="27" customHeight="1">
      <c r="A23" s="83">
        <v>30</v>
      </c>
      <c r="B23" s="114">
        <v>6592</v>
      </c>
      <c r="C23" s="124" t="s">
        <v>155</v>
      </c>
      <c r="D23" s="115" t="s">
        <v>83</v>
      </c>
      <c r="E23" s="87" t="s">
        <v>156</v>
      </c>
      <c r="F23" s="108" t="s">
        <v>57</v>
      </c>
      <c r="G23" s="150">
        <v>8</v>
      </c>
      <c r="H23" s="60">
        <f>IF($G23="","",INDEX('1. závod'!$A:$CH,$G23+5,INDEX('Základní list'!$B:$B,MATCH($F23,'Základní list'!$A:$A,0),1)))</f>
        <v>7880</v>
      </c>
      <c r="I23" s="59">
        <f>IF($G23="","",INDEX('1. závod'!$A:$CH,$G23+5,INDEX('Základní list'!$B:$B,MATCH($F23,'Základní list'!$A:$A,0),1)+2))</f>
        <v>6</v>
      </c>
      <c r="J23" s="108" t="s">
        <v>57</v>
      </c>
      <c r="K23" s="150">
        <v>6</v>
      </c>
      <c r="L23" s="60">
        <f>IF($K23="","",INDEX('2. závod'!$A:$CH,$K23+5,INDEX('Základní list'!$B:$B,MATCH($J23,'Základní list'!$A:$A,0),1)))</f>
        <v>4560</v>
      </c>
      <c r="M23" s="59">
        <f>IF($K23="","",INDEX('2. závod'!$A:$CH,$K23+5,INDEX('Základní list'!$B:$B,MATCH($J23,'Základní list'!$A:$A,0),1)+2))</f>
        <v>6</v>
      </c>
      <c r="N23" s="122" t="str">
        <f t="shared" si="1"/>
        <v>B8</v>
      </c>
      <c r="O23" s="122" t="str">
        <f t="shared" si="2"/>
        <v>B6</v>
      </c>
      <c r="P23" s="61" t="str">
        <f t="shared" si="3"/>
        <v>Tovačov</v>
      </c>
      <c r="Q23" s="71">
        <f t="shared" si="4"/>
        <v>2</v>
      </c>
      <c r="R23" s="72">
        <f t="shared" si="5"/>
        <v>12440</v>
      </c>
      <c r="S23" s="73">
        <f t="shared" si="6"/>
        <v>12</v>
      </c>
      <c r="T23" s="74">
        <f t="shared" si="7"/>
        <v>15</v>
      </c>
    </row>
    <row r="24" spans="1:20" s="38" customFormat="1" ht="25.5" customHeight="1">
      <c r="A24" s="83">
        <v>32</v>
      </c>
      <c r="B24" s="114">
        <v>2284</v>
      </c>
      <c r="C24" s="124" t="s">
        <v>157</v>
      </c>
      <c r="D24" s="115" t="s">
        <v>83</v>
      </c>
      <c r="E24" s="87" t="s">
        <v>129</v>
      </c>
      <c r="F24" s="108" t="s">
        <v>57</v>
      </c>
      <c r="G24" s="150">
        <v>7</v>
      </c>
      <c r="H24" s="60">
        <f>IF($G24="","",INDEX('1. závod'!$A:$CH,$G24+5,INDEX('Základní list'!$B:$B,MATCH($F24,'Základní list'!$A:$A,0),1)))</f>
        <v>6660</v>
      </c>
      <c r="I24" s="59">
        <f>IF($G24="","",INDEX('1. závod'!$A:$CH,$G24+5,INDEX('Základní list'!$B:$B,MATCH($F24,'Základní list'!$A:$A,0),1)+2))</f>
        <v>8</v>
      </c>
      <c r="J24" s="108" t="s">
        <v>57</v>
      </c>
      <c r="K24" s="150">
        <v>12</v>
      </c>
      <c r="L24" s="60">
        <f>IF($K24="","",INDEX('2. závod'!$A:$CH,$K24+5,INDEX('Základní list'!$B:$B,MATCH($J24,'Základní list'!$A:$A,0),1)))</f>
        <v>5100</v>
      </c>
      <c r="M24" s="59">
        <f>IF($K24="","",INDEX('2. závod'!$A:$CH,$K24+5,INDEX('Základní list'!$B:$B,MATCH($J24,'Základní list'!$A:$A,0),1)+2))</f>
        <v>4</v>
      </c>
      <c r="N24" s="122" t="str">
        <f t="shared" si="1"/>
        <v>B7</v>
      </c>
      <c r="O24" s="122" t="str">
        <f t="shared" si="2"/>
        <v>B12</v>
      </c>
      <c r="P24" s="61" t="str">
        <f t="shared" si="3"/>
        <v>Žďár nad Sázavou</v>
      </c>
      <c r="Q24" s="71">
        <f t="shared" si="4"/>
        <v>2</v>
      </c>
      <c r="R24" s="72">
        <f t="shared" si="5"/>
        <v>11760</v>
      </c>
      <c r="S24" s="73">
        <f t="shared" si="6"/>
        <v>12</v>
      </c>
      <c r="T24" s="74">
        <f t="shared" si="7"/>
        <v>16</v>
      </c>
    </row>
    <row r="25" spans="1:20" s="38" customFormat="1" ht="25.5" customHeight="1">
      <c r="A25" s="83">
        <v>10</v>
      </c>
      <c r="B25" s="114">
        <v>2429</v>
      </c>
      <c r="C25" s="124" t="s">
        <v>220</v>
      </c>
      <c r="D25" s="115" t="s">
        <v>83</v>
      </c>
      <c r="E25" s="87" t="s">
        <v>158</v>
      </c>
      <c r="F25" s="108" t="s">
        <v>57</v>
      </c>
      <c r="G25" s="150">
        <v>2</v>
      </c>
      <c r="H25" s="60">
        <f>IF($G25="","",INDEX('1. závod'!$A:$CH,$G25+5,INDEX('Základní list'!$B:$B,MATCH($F25,'Základní list'!$A:$A,0),1)))</f>
        <v>11550</v>
      </c>
      <c r="I25" s="59">
        <f>IF($G25="","",INDEX('1. závod'!$A:$CH,$G25+5,INDEX('Základní list'!$B:$B,MATCH($F25,'Základní list'!$A:$A,0),1)+2))</f>
        <v>3</v>
      </c>
      <c r="J25" s="108" t="s">
        <v>57</v>
      </c>
      <c r="K25" s="150">
        <v>10</v>
      </c>
      <c r="L25" s="60">
        <f>IF($K25="","",INDEX('2. závod'!$A:$CH,$K25+5,INDEX('Základní list'!$B:$B,MATCH($J25,'Základní list'!$A:$A,0),1)))</f>
        <v>2810</v>
      </c>
      <c r="M25" s="59">
        <f>IF($K25="","",INDEX('2. závod'!$A:$CH,$K25+5,INDEX('Základní list'!$B:$B,MATCH($J25,'Základní list'!$A:$A,0),1)+2))</f>
        <v>10</v>
      </c>
      <c r="N25" s="122" t="str">
        <f t="shared" si="1"/>
        <v>B2</v>
      </c>
      <c r="O25" s="122" t="str">
        <f t="shared" si="2"/>
        <v>B10</v>
      </c>
      <c r="P25" s="61" t="str">
        <f t="shared" si="3"/>
        <v>Mikulov</v>
      </c>
      <c r="Q25" s="71">
        <f t="shared" si="4"/>
        <v>2</v>
      </c>
      <c r="R25" s="72">
        <f t="shared" si="5"/>
        <v>14360</v>
      </c>
      <c r="S25" s="73">
        <f t="shared" si="6"/>
        <v>13</v>
      </c>
      <c r="T25" s="74">
        <f t="shared" si="7"/>
        <v>17</v>
      </c>
    </row>
    <row r="26" spans="1:20" s="38" customFormat="1" ht="25.5" customHeight="1">
      <c r="A26" s="173">
        <v>28</v>
      </c>
      <c r="B26" s="114" t="s">
        <v>159</v>
      </c>
      <c r="C26" s="124" t="s">
        <v>160</v>
      </c>
      <c r="D26" s="115" t="s">
        <v>83</v>
      </c>
      <c r="E26" s="87" t="s">
        <v>140</v>
      </c>
      <c r="F26" s="108" t="s">
        <v>58</v>
      </c>
      <c r="G26" s="150">
        <v>11</v>
      </c>
      <c r="H26" s="60">
        <f>IF($G26="","",INDEX('1. závod'!$A:$CH,$G26+5,INDEX('Základní list'!$B:$B,MATCH($F26,'Základní list'!$A:$A,0),1)))</f>
        <v>9960</v>
      </c>
      <c r="I26" s="59">
        <f>IF($G26="","",INDEX('1. závod'!$A:$CH,$G26+5,INDEX('Základní list'!$B:$B,MATCH($F26,'Základní list'!$A:$A,0),1)+2))</f>
        <v>6</v>
      </c>
      <c r="J26" s="108" t="s">
        <v>57</v>
      </c>
      <c r="K26" s="150">
        <v>1</v>
      </c>
      <c r="L26" s="60">
        <f>IF($K26="","",INDEX('2. závod'!$A:$CH,$K26+5,INDEX('Základní list'!$B:$B,MATCH($J26,'Základní list'!$A:$A,0),1)))</f>
        <v>3950</v>
      </c>
      <c r="M26" s="59">
        <f>IF($K26="","",INDEX('2. závod'!$A:$CH,$K26+5,INDEX('Základní list'!$B:$B,MATCH($J26,'Základní list'!$A:$A,0),1)+2))</f>
        <v>7</v>
      </c>
      <c r="N26" s="122" t="str">
        <f t="shared" si="1"/>
        <v>C11</v>
      </c>
      <c r="O26" s="122" t="str">
        <f t="shared" si="2"/>
        <v>B1</v>
      </c>
      <c r="P26" s="61" t="str">
        <f t="shared" si="3"/>
        <v>Třebíč</v>
      </c>
      <c r="Q26" s="71">
        <f t="shared" si="4"/>
        <v>2</v>
      </c>
      <c r="R26" s="72">
        <f t="shared" si="5"/>
        <v>13910</v>
      </c>
      <c r="S26" s="73">
        <f t="shared" si="6"/>
        <v>13</v>
      </c>
      <c r="T26" s="74">
        <f t="shared" si="7"/>
        <v>18</v>
      </c>
    </row>
    <row r="27" spans="1:20" s="38" customFormat="1" ht="25.5" customHeight="1">
      <c r="A27" s="83">
        <v>33</v>
      </c>
      <c r="B27" s="114">
        <v>1730</v>
      </c>
      <c r="C27" s="124" t="s">
        <v>161</v>
      </c>
      <c r="D27" s="115" t="s">
        <v>83</v>
      </c>
      <c r="E27" s="87" t="s">
        <v>162</v>
      </c>
      <c r="F27" s="108" t="s">
        <v>56</v>
      </c>
      <c r="G27" s="150">
        <v>5</v>
      </c>
      <c r="H27" s="60">
        <f>IF($G27="","",INDEX('1. závod'!$A:$CH,$G27+5,INDEX('Základní list'!$B:$B,MATCH($F27,'Základní list'!$A:$A,0),1)))</f>
        <v>4320</v>
      </c>
      <c r="I27" s="59">
        <f>IF($G27="","",INDEX('1. závod'!$A:$CH,$G27+5,INDEX('Základní list'!$B:$B,MATCH($F27,'Základní list'!$A:$A,0),1)+2))</f>
        <v>7</v>
      </c>
      <c r="J27" s="108" t="s">
        <v>56</v>
      </c>
      <c r="K27" s="150">
        <v>12</v>
      </c>
      <c r="L27" s="60">
        <f>IF($K27="","",INDEX('2. závod'!$A:$CH,$K27+5,INDEX('Základní list'!$B:$B,MATCH($J27,'Základní list'!$A:$A,0),1)))</f>
        <v>4540</v>
      </c>
      <c r="M27" s="59">
        <f>IF($K27="","",INDEX('2. závod'!$A:$CH,$K27+5,INDEX('Základní list'!$B:$B,MATCH($J27,'Základní list'!$A:$A,0),1)+2))</f>
        <v>6</v>
      </c>
      <c r="N27" s="122" t="str">
        <f t="shared" si="1"/>
        <v>A5</v>
      </c>
      <c r="O27" s="122" t="str">
        <f t="shared" si="2"/>
        <v>A12</v>
      </c>
      <c r="P27" s="61" t="str">
        <f t="shared" si="3"/>
        <v>Loštice</v>
      </c>
      <c r="Q27" s="71">
        <f t="shared" si="4"/>
        <v>2</v>
      </c>
      <c r="R27" s="72">
        <f t="shared" si="5"/>
        <v>8860</v>
      </c>
      <c r="S27" s="73">
        <f t="shared" si="6"/>
        <v>13</v>
      </c>
      <c r="T27" s="74">
        <f t="shared" si="7"/>
        <v>19</v>
      </c>
    </row>
    <row r="28" spans="1:20" s="38" customFormat="1" ht="25.5" customHeight="1">
      <c r="A28" s="83">
        <v>1</v>
      </c>
      <c r="B28" s="114" t="s">
        <v>163</v>
      </c>
      <c r="C28" s="124" t="s">
        <v>164</v>
      </c>
      <c r="D28" s="115" t="s">
        <v>83</v>
      </c>
      <c r="E28" s="87" t="s">
        <v>140</v>
      </c>
      <c r="F28" s="108" t="s">
        <v>56</v>
      </c>
      <c r="G28" s="150">
        <v>6</v>
      </c>
      <c r="H28" s="60">
        <f>IF($G28="","",INDEX('1. závod'!$A:$CH,$G28+5,INDEX('Základní list'!$B:$B,MATCH($F28,'Základní list'!$A:$A,0),1)))</f>
        <v>5270</v>
      </c>
      <c r="I28" s="59">
        <f>IF($G28="","",INDEX('1. závod'!$A:$CH,$G28+5,INDEX('Základní list'!$B:$B,MATCH($F28,'Základní list'!$A:$A,0),1)+2))</f>
        <v>4</v>
      </c>
      <c r="J28" s="108" t="s">
        <v>56</v>
      </c>
      <c r="K28" s="150">
        <v>3</v>
      </c>
      <c r="L28" s="60">
        <f>IF($K28="","",INDEX('2. závod'!$A:$CH,$K28+5,INDEX('Základní list'!$B:$B,MATCH($J28,'Základní list'!$A:$A,0),1)))</f>
        <v>2840</v>
      </c>
      <c r="M28" s="59">
        <f>IF($K28="","",INDEX('2. závod'!$A:$CH,$K28+5,INDEX('Základní list'!$B:$B,MATCH($J28,'Základní list'!$A:$A,0),1)+2))</f>
        <v>9</v>
      </c>
      <c r="N28" s="122" t="str">
        <f t="shared" si="1"/>
        <v>A6</v>
      </c>
      <c r="O28" s="122" t="str">
        <f t="shared" si="2"/>
        <v>A3</v>
      </c>
      <c r="P28" s="61" t="str">
        <f t="shared" si="3"/>
        <v>Třebíč</v>
      </c>
      <c r="Q28" s="71">
        <f t="shared" si="4"/>
        <v>2</v>
      </c>
      <c r="R28" s="72">
        <f t="shared" si="5"/>
        <v>8110</v>
      </c>
      <c r="S28" s="73">
        <f t="shared" si="6"/>
        <v>13</v>
      </c>
      <c r="T28" s="74">
        <f t="shared" si="7"/>
        <v>20</v>
      </c>
    </row>
    <row r="29" spans="1:20" s="38" customFormat="1" ht="25.5" customHeight="1">
      <c r="A29" s="83">
        <v>20</v>
      </c>
      <c r="B29" s="114" t="s">
        <v>165</v>
      </c>
      <c r="C29" s="124" t="s">
        <v>166</v>
      </c>
      <c r="D29" s="115" t="s">
        <v>167</v>
      </c>
      <c r="E29" s="87" t="s">
        <v>168</v>
      </c>
      <c r="F29" s="108" t="s">
        <v>58</v>
      </c>
      <c r="G29" s="150">
        <v>9</v>
      </c>
      <c r="H29" s="60">
        <f>IF($G29="","",INDEX('1. závod'!$A:$CH,$G29+5,INDEX('Základní list'!$B:$B,MATCH($F29,'Základní list'!$A:$A,0),1)))</f>
        <v>11990</v>
      </c>
      <c r="I29" s="59">
        <f>IF($G29="","",INDEX('1. závod'!$A:$CH,$G29+5,INDEX('Základní list'!$B:$B,MATCH($F29,'Základní list'!$A:$A,0),1)+2))</f>
        <v>5</v>
      </c>
      <c r="J29" s="108" t="s">
        <v>57</v>
      </c>
      <c r="K29" s="150">
        <v>3</v>
      </c>
      <c r="L29" s="60">
        <f>IF($K29="","",INDEX('2. závod'!$A:$CH,$K29+5,INDEX('Základní list'!$B:$B,MATCH($J29,'Základní list'!$A:$A,0),1)))</f>
        <v>3860</v>
      </c>
      <c r="M29" s="59">
        <f>IF($K29="","",INDEX('2. závod'!$A:$CH,$K29+5,INDEX('Základní list'!$B:$B,MATCH($J29,'Základní list'!$A:$A,0),1)+2))</f>
        <v>9</v>
      </c>
      <c r="N29" s="122" t="str">
        <f t="shared" si="1"/>
        <v>C9</v>
      </c>
      <c r="O29" s="122" t="str">
        <f t="shared" si="2"/>
        <v>B3</v>
      </c>
      <c r="P29" s="61" t="str">
        <f t="shared" si="3"/>
        <v>Hrušovany na Jevišovkou</v>
      </c>
      <c r="Q29" s="71">
        <f t="shared" si="4"/>
        <v>2</v>
      </c>
      <c r="R29" s="72">
        <f t="shared" si="5"/>
        <v>15850</v>
      </c>
      <c r="S29" s="73">
        <f t="shared" si="6"/>
        <v>14</v>
      </c>
      <c r="T29" s="74">
        <f t="shared" si="7"/>
        <v>21</v>
      </c>
    </row>
    <row r="30" spans="1:20" s="38" customFormat="1" ht="25.5" customHeight="1">
      <c r="A30" s="83">
        <v>12</v>
      </c>
      <c r="B30" s="114" t="s">
        <v>169</v>
      </c>
      <c r="C30" s="124" t="s">
        <v>170</v>
      </c>
      <c r="D30" s="115" t="s">
        <v>83</v>
      </c>
      <c r="E30" s="87" t="s">
        <v>171</v>
      </c>
      <c r="F30" s="108" t="s">
        <v>58</v>
      </c>
      <c r="G30" s="150">
        <v>2</v>
      </c>
      <c r="H30" s="60">
        <f>IF($G30="","",INDEX('1. závod'!$A:$CH,$G30+5,INDEX('Základní list'!$B:$B,MATCH($F30,'Základní list'!$A:$A,0),1)))</f>
        <v>6910</v>
      </c>
      <c r="I30" s="59">
        <f>IF($G30="","",INDEX('1. závod'!$A:$CH,$G30+5,INDEX('Základní list'!$B:$B,MATCH($F30,'Základní list'!$A:$A,0),1)+2))</f>
        <v>8</v>
      </c>
      <c r="J30" s="108" t="s">
        <v>58</v>
      </c>
      <c r="K30" s="150">
        <v>4</v>
      </c>
      <c r="L30" s="60">
        <f>IF($K30="","",INDEX('2. závod'!$A:$CH,$K30+5,INDEX('Základní list'!$B:$B,MATCH($J30,'Základní list'!$A:$A,0),1)))</f>
        <v>6730</v>
      </c>
      <c r="M30" s="59">
        <f>IF($K30="","",INDEX('2. závod'!$A:$CH,$K30+5,INDEX('Základní list'!$B:$B,MATCH($J30,'Základní list'!$A:$A,0),1)+2))</f>
        <v>6</v>
      </c>
      <c r="N30" s="122" t="str">
        <f t="shared" si="1"/>
        <v>C2</v>
      </c>
      <c r="O30" s="122" t="str">
        <f t="shared" si="2"/>
        <v>C4</v>
      </c>
      <c r="P30" s="61" t="str">
        <f t="shared" si="3"/>
        <v>Domašov nad Bystřicí</v>
      </c>
      <c r="Q30" s="71">
        <f t="shared" si="4"/>
        <v>2</v>
      </c>
      <c r="R30" s="72">
        <f t="shared" si="5"/>
        <v>13640</v>
      </c>
      <c r="S30" s="73">
        <f t="shared" si="6"/>
        <v>14</v>
      </c>
      <c r="T30" s="74">
        <f t="shared" si="7"/>
        <v>22</v>
      </c>
    </row>
    <row r="31" spans="1:20" s="38" customFormat="1" ht="25.5" customHeight="1">
      <c r="A31" s="83">
        <v>5</v>
      </c>
      <c r="B31" s="114" t="s">
        <v>172</v>
      </c>
      <c r="C31" s="124" t="s">
        <v>173</v>
      </c>
      <c r="D31" s="115" t="s">
        <v>174</v>
      </c>
      <c r="E31" s="87" t="s">
        <v>175</v>
      </c>
      <c r="F31" s="108" t="s">
        <v>58</v>
      </c>
      <c r="G31" s="150">
        <v>3</v>
      </c>
      <c r="H31" s="60">
        <f>IF($G31="","",INDEX('1. závod'!$A:$CH,$G31+5,INDEX('Základní list'!$B:$B,MATCH($F31,'Základní list'!$A:$A,0),1)))</f>
        <v>4830</v>
      </c>
      <c r="I31" s="59">
        <f>IF($G31="","",INDEX('1. závod'!$A:$CH,$G31+5,INDEX('Základní list'!$B:$B,MATCH($F31,'Základní list'!$A:$A,0),1)+2))</f>
        <v>10</v>
      </c>
      <c r="J31" s="108" t="s">
        <v>58</v>
      </c>
      <c r="K31" s="150">
        <v>11</v>
      </c>
      <c r="L31" s="60">
        <f>IF($K31="","",INDEX('2. závod'!$A:$CH,$K31+5,INDEX('Základní list'!$B:$B,MATCH($J31,'Základní list'!$A:$A,0),1)))</f>
        <v>7350</v>
      </c>
      <c r="M31" s="59">
        <f>IF($K31="","",INDEX('2. závod'!$A:$CH,$K31+5,INDEX('Základní list'!$B:$B,MATCH($J31,'Základní list'!$A:$A,0),1)+2))</f>
        <v>5</v>
      </c>
      <c r="N31" s="122" t="str">
        <f t="shared" si="1"/>
        <v>C3</v>
      </c>
      <c r="O31" s="122" t="str">
        <f t="shared" si="2"/>
        <v>C11</v>
      </c>
      <c r="P31" s="61" t="str">
        <f t="shared" si="3"/>
        <v>Hovorčovice</v>
      </c>
      <c r="Q31" s="71">
        <f t="shared" si="4"/>
        <v>2</v>
      </c>
      <c r="R31" s="72">
        <f t="shared" si="5"/>
        <v>12180</v>
      </c>
      <c r="S31" s="73">
        <f t="shared" si="6"/>
        <v>15</v>
      </c>
      <c r="T31" s="74">
        <f t="shared" si="7"/>
        <v>23</v>
      </c>
    </row>
    <row r="32" spans="1:20" s="38" customFormat="1" ht="25.5" customHeight="1">
      <c r="A32" s="83">
        <v>26</v>
      </c>
      <c r="B32" s="114" t="s">
        <v>176</v>
      </c>
      <c r="C32" s="124" t="s">
        <v>177</v>
      </c>
      <c r="D32" s="115" t="s">
        <v>83</v>
      </c>
      <c r="E32" s="87" t="s">
        <v>178</v>
      </c>
      <c r="F32" s="108" t="s">
        <v>57</v>
      </c>
      <c r="G32" s="150">
        <v>5</v>
      </c>
      <c r="H32" s="60">
        <f>IF($G32="","",INDEX('1. závod'!$A:$CH,$G32+5,INDEX('Základní list'!$B:$B,MATCH($F32,'Základní list'!$A:$A,0),1)))</f>
        <v>5490</v>
      </c>
      <c r="I32" s="59">
        <f>IF($G32="","",INDEX('1. závod'!$A:$CH,$G32+5,INDEX('Základní list'!$B:$B,MATCH($F32,'Základní list'!$A:$A,0),1)+2))</f>
        <v>12</v>
      </c>
      <c r="J32" s="108" t="s">
        <v>57</v>
      </c>
      <c r="K32" s="150">
        <v>13</v>
      </c>
      <c r="L32" s="60">
        <f>IF($K32="","",INDEX('2. závod'!$A:$CH,$K32+5,INDEX('Základní list'!$B:$B,MATCH($J32,'Základní list'!$A:$A,0),1)))</f>
        <v>5310</v>
      </c>
      <c r="M32" s="59">
        <f>IF($K32="","",INDEX('2. závod'!$A:$CH,$K32+5,INDEX('Základní list'!$B:$B,MATCH($J32,'Základní list'!$A:$A,0),1)+2))</f>
        <v>3</v>
      </c>
      <c r="N32" s="122" t="str">
        <f t="shared" si="1"/>
        <v>B5</v>
      </c>
      <c r="O32" s="122" t="str">
        <f t="shared" si="2"/>
        <v>B13</v>
      </c>
      <c r="P32" s="61" t="str">
        <f t="shared" si="3"/>
        <v>Kovalovice</v>
      </c>
      <c r="Q32" s="71">
        <f t="shared" si="4"/>
        <v>2</v>
      </c>
      <c r="R32" s="72">
        <f t="shared" si="5"/>
        <v>10800</v>
      </c>
      <c r="S32" s="73">
        <f t="shared" si="6"/>
        <v>15</v>
      </c>
      <c r="T32" s="74">
        <f t="shared" si="7"/>
        <v>24</v>
      </c>
    </row>
    <row r="33" spans="1:20" s="38" customFormat="1" ht="25.5" customHeight="1">
      <c r="A33" s="173">
        <v>4</v>
      </c>
      <c r="B33" s="114" t="s">
        <v>179</v>
      </c>
      <c r="C33" s="124" t="s">
        <v>180</v>
      </c>
      <c r="D33" s="115" t="s">
        <v>226</v>
      </c>
      <c r="E33" s="87" t="s">
        <v>175</v>
      </c>
      <c r="F33" s="108" t="s">
        <v>57</v>
      </c>
      <c r="G33" s="150">
        <v>1</v>
      </c>
      <c r="H33" s="60">
        <f>IF($G33="","",INDEX('1. závod'!$A:$CH,$G33+5,INDEX('Základní list'!$B:$B,MATCH($F33,'Základní list'!$A:$A,0),1)))</f>
        <v>9460</v>
      </c>
      <c r="I33" s="59">
        <f>IF($G33="","",INDEX('1. závod'!$A:$CH,$G33+5,INDEX('Základní list'!$B:$B,MATCH($F33,'Základní list'!$A:$A,0),1)+2))</f>
        <v>4</v>
      </c>
      <c r="J33" s="108" t="s">
        <v>56</v>
      </c>
      <c r="K33" s="150">
        <v>11</v>
      </c>
      <c r="L33" s="60">
        <f>IF($K33="","",INDEX('2. závod'!$A:$CH,$K33+5,INDEX('Základní list'!$B:$B,MATCH($J33,'Základní list'!$A:$A,0),1)))</f>
        <v>0</v>
      </c>
      <c r="M33" s="59">
        <f>IF($K33="","",INDEX('2. závod'!$A:$CH,$K33+5,INDEX('Základní list'!$B:$B,MATCH($J33,'Základní list'!$A:$A,0),1)+2))</f>
        <v>13</v>
      </c>
      <c r="N33" s="122" t="str">
        <f t="shared" si="1"/>
        <v>B1</v>
      </c>
      <c r="O33" s="122" t="str">
        <f t="shared" si="2"/>
        <v>A11</v>
      </c>
      <c r="P33" s="61" t="str">
        <f t="shared" si="3"/>
        <v>Hovorčovice</v>
      </c>
      <c r="Q33" s="71">
        <f t="shared" si="4"/>
        <v>2</v>
      </c>
      <c r="R33" s="72">
        <f t="shared" si="5"/>
        <v>9460</v>
      </c>
      <c r="S33" s="73">
        <f t="shared" si="6"/>
        <v>17</v>
      </c>
      <c r="T33" s="74">
        <f t="shared" si="7"/>
        <v>25</v>
      </c>
    </row>
    <row r="34" spans="1:20" s="38" customFormat="1" ht="25.5" customHeight="1">
      <c r="A34" s="83">
        <v>19</v>
      </c>
      <c r="B34" s="114">
        <v>6979</v>
      </c>
      <c r="C34" s="124" t="s">
        <v>181</v>
      </c>
      <c r="D34" s="115" t="s">
        <v>226</v>
      </c>
      <c r="E34" s="87" t="s">
        <v>182</v>
      </c>
      <c r="F34" s="108" t="s">
        <v>56</v>
      </c>
      <c r="G34" s="150">
        <v>7</v>
      </c>
      <c r="H34" s="60">
        <f>IF($G34="","",INDEX('1. závod'!$A:$CH,$G34+5,INDEX('Základní list'!$B:$B,MATCH($F34,'Základní list'!$A:$A,0),1)))</f>
        <v>5200</v>
      </c>
      <c r="I34" s="59">
        <f>IF($G34="","",INDEX('1. závod'!$A:$CH,$G34+5,INDEX('Základní list'!$B:$B,MATCH($F34,'Základní list'!$A:$A,0),1)+2))</f>
        <v>5</v>
      </c>
      <c r="J34" s="108" t="s">
        <v>58</v>
      </c>
      <c r="K34" s="150">
        <v>1</v>
      </c>
      <c r="L34" s="60">
        <f>IF($K34="","",INDEX('2. závod'!$A:$CH,$K34+5,INDEX('Základní list'!$B:$B,MATCH($J34,'Základní list'!$A:$A,0),1)))</f>
        <v>3130</v>
      </c>
      <c r="M34" s="59">
        <f>IF($K34="","",INDEX('2. závod'!$A:$CH,$K34+5,INDEX('Základní list'!$B:$B,MATCH($J34,'Základní list'!$A:$A,0),1)+2))</f>
        <v>12</v>
      </c>
      <c r="N34" s="122" t="str">
        <f t="shared" si="1"/>
        <v>A7</v>
      </c>
      <c r="O34" s="122" t="str">
        <f t="shared" si="2"/>
        <v>C1</v>
      </c>
      <c r="P34" s="61" t="str">
        <f t="shared" si="3"/>
        <v>Oslavany</v>
      </c>
      <c r="Q34" s="71">
        <f t="shared" si="4"/>
        <v>2</v>
      </c>
      <c r="R34" s="72">
        <f t="shared" si="5"/>
        <v>8330</v>
      </c>
      <c r="S34" s="73">
        <f t="shared" si="6"/>
        <v>17</v>
      </c>
      <c r="T34" s="74">
        <f t="shared" si="7"/>
        <v>26</v>
      </c>
    </row>
    <row r="35" spans="1:20" s="38" customFormat="1" ht="25.5" customHeight="1">
      <c r="A35" s="83">
        <v>6</v>
      </c>
      <c r="B35" s="114" t="s">
        <v>183</v>
      </c>
      <c r="C35" s="124" t="s">
        <v>184</v>
      </c>
      <c r="D35" s="115" t="s">
        <v>227</v>
      </c>
      <c r="E35" s="87" t="s">
        <v>175</v>
      </c>
      <c r="F35" s="108" t="s">
        <v>56</v>
      </c>
      <c r="G35" s="150">
        <v>10</v>
      </c>
      <c r="H35" s="60">
        <f>IF($G35="","",INDEX('1. závod'!$A:$CH,$G35+5,INDEX('Základní list'!$B:$B,MATCH($F35,'Základní list'!$A:$A,0),1)))</f>
        <v>4110</v>
      </c>
      <c r="I35" s="59">
        <f>IF($G35="","",INDEX('1. závod'!$A:$CH,$G35+5,INDEX('Základní list'!$B:$B,MATCH($F35,'Základní list'!$A:$A,0),1)+2))</f>
        <v>9</v>
      </c>
      <c r="J35" s="108" t="s">
        <v>57</v>
      </c>
      <c r="K35" s="150">
        <v>11</v>
      </c>
      <c r="L35" s="60">
        <f>IF($K35="","",INDEX('2. závod'!$A:$CH,$K35+5,INDEX('Základní list'!$B:$B,MATCH($J35,'Základní list'!$A:$A,0),1)))</f>
        <v>3920</v>
      </c>
      <c r="M35" s="59">
        <f>IF($K35="","",INDEX('2. závod'!$A:$CH,$K35+5,INDEX('Základní list'!$B:$B,MATCH($J35,'Základní list'!$A:$A,0),1)+2))</f>
        <v>8</v>
      </c>
      <c r="N35" s="122" t="str">
        <f t="shared" si="1"/>
        <v>A10</v>
      </c>
      <c r="O35" s="122" t="str">
        <f t="shared" si="2"/>
        <v>B11</v>
      </c>
      <c r="P35" s="61" t="str">
        <f t="shared" si="3"/>
        <v>Hovorčovice</v>
      </c>
      <c r="Q35" s="71">
        <f t="shared" si="4"/>
        <v>2</v>
      </c>
      <c r="R35" s="72">
        <f t="shared" si="5"/>
        <v>8030</v>
      </c>
      <c r="S35" s="73">
        <f t="shared" si="6"/>
        <v>17</v>
      </c>
      <c r="T35" s="74">
        <f t="shared" si="7"/>
        <v>27</v>
      </c>
    </row>
    <row r="36" spans="1:20" s="38" customFormat="1" ht="25.5" customHeight="1">
      <c r="A36" s="83">
        <v>27</v>
      </c>
      <c r="B36" s="114">
        <v>3540</v>
      </c>
      <c r="C36" s="124" t="s">
        <v>185</v>
      </c>
      <c r="D36" s="115" t="s">
        <v>83</v>
      </c>
      <c r="E36" s="87" t="s">
        <v>186</v>
      </c>
      <c r="F36" s="108" t="s">
        <v>56</v>
      </c>
      <c r="G36" s="150">
        <v>11</v>
      </c>
      <c r="H36" s="60">
        <f>IF($G36="","",INDEX('1. závod'!$A:$CH,$G36+5,INDEX('Základní list'!$B:$B,MATCH($F36,'Základní list'!$A:$A,0),1)))</f>
        <v>3080</v>
      </c>
      <c r="I36" s="59">
        <f>IF($G36="","",INDEX('1. závod'!$A:$CH,$G36+5,INDEX('Základní list'!$B:$B,MATCH($F36,'Základní list'!$A:$A,0),1)+2))</f>
        <v>12</v>
      </c>
      <c r="J36" s="108" t="s">
        <v>56</v>
      </c>
      <c r="K36" s="150">
        <v>4</v>
      </c>
      <c r="L36" s="60">
        <f>IF($K36="","",INDEX('2. závod'!$A:$CH,$K36+5,INDEX('Základní list'!$B:$B,MATCH($J36,'Základní list'!$A:$A,0),1)))</f>
        <v>4650</v>
      </c>
      <c r="M36" s="59">
        <f>IF($K36="","",INDEX('2. závod'!$A:$CH,$K36+5,INDEX('Základní list'!$B:$B,MATCH($J36,'Základní list'!$A:$A,0),1)+2))</f>
        <v>5</v>
      </c>
      <c r="N36" s="122" t="str">
        <f t="shared" si="1"/>
        <v>A11</v>
      </c>
      <c r="O36" s="122" t="str">
        <f t="shared" si="2"/>
        <v>A4</v>
      </c>
      <c r="P36" s="61" t="str">
        <f t="shared" si="3"/>
        <v>Bystřice nad Pernštejnem</v>
      </c>
      <c r="Q36" s="71">
        <f t="shared" si="4"/>
        <v>2</v>
      </c>
      <c r="R36" s="72">
        <f t="shared" si="5"/>
        <v>7730</v>
      </c>
      <c r="S36" s="73">
        <f t="shared" si="6"/>
        <v>17</v>
      </c>
      <c r="T36" s="74">
        <f t="shared" si="7"/>
        <v>28</v>
      </c>
    </row>
    <row r="37" spans="1:20" s="38" customFormat="1" ht="25.5" customHeight="1">
      <c r="A37" s="83">
        <v>2</v>
      </c>
      <c r="B37" s="114" t="s">
        <v>187</v>
      </c>
      <c r="C37" s="124" t="s">
        <v>188</v>
      </c>
      <c r="D37" s="115" t="s">
        <v>83</v>
      </c>
      <c r="E37" s="87" t="s">
        <v>189</v>
      </c>
      <c r="F37" s="108" t="s">
        <v>57</v>
      </c>
      <c r="G37" s="150">
        <v>4</v>
      </c>
      <c r="H37" s="60">
        <f>IF($G37="","",INDEX('1. závod'!$A:$CH,$G37+5,INDEX('Základní list'!$B:$B,MATCH($F37,'Základní list'!$A:$A,0),1)))</f>
        <v>6140</v>
      </c>
      <c r="I37" s="59">
        <f>IF($G37="","",INDEX('1. závod'!$A:$CH,$G37+5,INDEX('Základní list'!$B:$B,MATCH($F37,'Základní list'!$A:$A,0),1)+2))</f>
        <v>11</v>
      </c>
      <c r="J37" s="108" t="s">
        <v>58</v>
      </c>
      <c r="K37" s="150">
        <v>2</v>
      </c>
      <c r="L37" s="60">
        <f>IF($K37="","",INDEX('2. závod'!$A:$CH,$K37+5,INDEX('Základní list'!$B:$B,MATCH($J37,'Základní list'!$A:$A,0),1)))</f>
        <v>4540</v>
      </c>
      <c r="M37" s="59">
        <f>IF($K37="","",INDEX('2. závod'!$A:$CH,$K37+5,INDEX('Základní list'!$B:$B,MATCH($J37,'Základní list'!$A:$A,0),1)+2))</f>
        <v>8</v>
      </c>
      <c r="N37" s="122" t="str">
        <f t="shared" si="1"/>
        <v>B4</v>
      </c>
      <c r="O37" s="122" t="str">
        <f t="shared" si="2"/>
        <v>C2</v>
      </c>
      <c r="P37" s="61" t="str">
        <f t="shared" si="3"/>
        <v>Třešť</v>
      </c>
      <c r="Q37" s="71">
        <f t="shared" si="4"/>
        <v>2</v>
      </c>
      <c r="R37" s="72">
        <f t="shared" si="5"/>
        <v>10680</v>
      </c>
      <c r="S37" s="73">
        <f t="shared" si="6"/>
        <v>19</v>
      </c>
      <c r="T37" s="74">
        <f t="shared" si="7"/>
        <v>29</v>
      </c>
    </row>
    <row r="38" spans="1:20" s="38" customFormat="1" ht="25.5" customHeight="1">
      <c r="A38" s="83">
        <v>38</v>
      </c>
      <c r="B38" s="114">
        <v>3902</v>
      </c>
      <c r="C38" s="124" t="s">
        <v>190</v>
      </c>
      <c r="D38" s="115" t="s">
        <v>83</v>
      </c>
      <c r="E38" s="87" t="s">
        <v>191</v>
      </c>
      <c r="F38" s="108" t="s">
        <v>56</v>
      </c>
      <c r="G38" s="150">
        <v>8</v>
      </c>
      <c r="H38" s="60">
        <f>IF($G38="","",INDEX('1. závod'!$A:$CH,$G38+5,INDEX('Základní list'!$B:$B,MATCH($F38,'Základní list'!$A:$A,0),1)))</f>
        <v>3990</v>
      </c>
      <c r="I38" s="59">
        <f>IF($G38="","",INDEX('1. závod'!$A:$CH,$G38+5,INDEX('Základní list'!$B:$B,MATCH($F38,'Základní list'!$A:$A,0),1)+2))</f>
        <v>10</v>
      </c>
      <c r="J38" s="108" t="s">
        <v>58</v>
      </c>
      <c r="K38" s="150">
        <v>3</v>
      </c>
      <c r="L38" s="60">
        <f>IF($K38="","",INDEX('2. závod'!$A:$CH,$K38+5,INDEX('Základní list'!$B:$B,MATCH($J38,'Základní list'!$A:$A,0),1)))</f>
        <v>4510</v>
      </c>
      <c r="M38" s="59">
        <f>IF($K38="","",INDEX('2. závod'!$A:$CH,$K38+5,INDEX('Základní list'!$B:$B,MATCH($J38,'Základní list'!$A:$A,0),1)+2))</f>
        <v>9</v>
      </c>
      <c r="N38" s="122" t="str">
        <f t="shared" si="1"/>
        <v>A8</v>
      </c>
      <c r="O38" s="122" t="str">
        <f t="shared" si="2"/>
        <v>C3</v>
      </c>
      <c r="P38" s="61" t="str">
        <f t="shared" si="3"/>
        <v>Němčice nad Hanou</v>
      </c>
      <c r="Q38" s="71">
        <f t="shared" si="4"/>
        <v>2</v>
      </c>
      <c r="R38" s="72">
        <f t="shared" si="5"/>
        <v>8500</v>
      </c>
      <c r="S38" s="73">
        <f t="shared" si="6"/>
        <v>19</v>
      </c>
      <c r="T38" s="74">
        <f t="shared" si="7"/>
        <v>30</v>
      </c>
    </row>
    <row r="39" spans="1:20" s="38" customFormat="1" ht="25.5" customHeight="1">
      <c r="A39" s="173">
        <v>18</v>
      </c>
      <c r="B39" s="114" t="s">
        <v>192</v>
      </c>
      <c r="C39" s="124" t="s">
        <v>193</v>
      </c>
      <c r="D39" s="115" t="s">
        <v>83</v>
      </c>
      <c r="E39" s="87" t="s">
        <v>194</v>
      </c>
      <c r="F39" s="108" t="s">
        <v>57</v>
      </c>
      <c r="G39" s="150">
        <v>11</v>
      </c>
      <c r="H39" s="60">
        <f>IF($G39="","",INDEX('1. závod'!$A:$CH,$G39+5,INDEX('Základní list'!$B:$B,MATCH($F39,'Základní list'!$A:$A,0),1)))</f>
        <v>7250</v>
      </c>
      <c r="I39" s="59">
        <f>IF($G39="","",INDEX('1. závod'!$A:$CH,$G39+5,INDEX('Základní list'!$B:$B,MATCH($F39,'Základní list'!$A:$A,0),1)+2))</f>
        <v>7</v>
      </c>
      <c r="J39" s="108" t="s">
        <v>56</v>
      </c>
      <c r="K39" s="150">
        <v>1</v>
      </c>
      <c r="L39" s="60">
        <f>IF($K39="","",INDEX('2. závod'!$A:$CH,$K39+5,INDEX('Základní list'!$B:$B,MATCH($J39,'Základní list'!$A:$A,0),1)))</f>
        <v>920</v>
      </c>
      <c r="M39" s="59">
        <f>IF($K39="","",INDEX('2. závod'!$A:$CH,$K39+5,INDEX('Základní list'!$B:$B,MATCH($J39,'Základní list'!$A:$A,0),1)+2))</f>
        <v>12</v>
      </c>
      <c r="N39" s="122" t="str">
        <f t="shared" si="1"/>
        <v>B11</v>
      </c>
      <c r="O39" s="122" t="str">
        <f t="shared" si="2"/>
        <v>A1</v>
      </c>
      <c r="P39" s="61" t="str">
        <f t="shared" si="3"/>
        <v>Přelouč</v>
      </c>
      <c r="Q39" s="71">
        <f t="shared" si="4"/>
        <v>2</v>
      </c>
      <c r="R39" s="72">
        <f t="shared" si="5"/>
        <v>8170</v>
      </c>
      <c r="S39" s="73">
        <f t="shared" si="6"/>
        <v>19</v>
      </c>
      <c r="T39" s="74">
        <f t="shared" si="7"/>
        <v>31</v>
      </c>
    </row>
    <row r="40" spans="1:20" s="38" customFormat="1" ht="25.5" customHeight="1">
      <c r="A40" s="83">
        <v>37</v>
      </c>
      <c r="B40" s="114">
        <v>3301</v>
      </c>
      <c r="C40" s="124" t="s">
        <v>195</v>
      </c>
      <c r="D40" s="115" t="s">
        <v>83</v>
      </c>
      <c r="E40" s="87" t="s">
        <v>196</v>
      </c>
      <c r="F40" s="108" t="s">
        <v>57</v>
      </c>
      <c r="G40" s="150">
        <v>13</v>
      </c>
      <c r="H40" s="60">
        <f>IF($G40="","",INDEX('1. závod'!$A:$CH,$G40+5,INDEX('Základní list'!$B:$B,MATCH($F40,'Základní list'!$A:$A,0),1)))</f>
        <v>6310</v>
      </c>
      <c r="I40" s="59">
        <f>IF($G40="","",INDEX('1. závod'!$A:$CH,$G40+5,INDEX('Základní list'!$B:$B,MATCH($F40,'Základní list'!$A:$A,0),1)+2))</f>
        <v>10</v>
      </c>
      <c r="J40" s="108" t="s">
        <v>57</v>
      </c>
      <c r="K40" s="150">
        <v>7</v>
      </c>
      <c r="L40" s="60">
        <f>IF($K40="","",INDEX('2. závod'!$A:$CH,$K40+5,INDEX('Základní list'!$B:$B,MATCH($J40,'Základní list'!$A:$A,0),1)))</f>
        <v>2470</v>
      </c>
      <c r="M40" s="59">
        <f>IF($K40="","",INDEX('2. závod'!$A:$CH,$K40+5,INDEX('Základní list'!$B:$B,MATCH($J40,'Základní list'!$A:$A,0),1)+2))</f>
        <v>11</v>
      </c>
      <c r="N40" s="122" t="str">
        <f t="shared" si="1"/>
        <v>B13</v>
      </c>
      <c r="O40" s="122" t="str">
        <f t="shared" si="2"/>
        <v>B7</v>
      </c>
      <c r="P40" s="61" t="str">
        <f t="shared" si="3"/>
        <v>Havlíčkův Brod</v>
      </c>
      <c r="Q40" s="71">
        <f t="shared" si="4"/>
        <v>2</v>
      </c>
      <c r="R40" s="72">
        <f t="shared" si="5"/>
        <v>8780</v>
      </c>
      <c r="S40" s="73">
        <f t="shared" si="6"/>
        <v>21</v>
      </c>
      <c r="T40" s="74">
        <f t="shared" si="7"/>
        <v>32</v>
      </c>
    </row>
    <row r="41" spans="1:20" s="38" customFormat="1" ht="25.5" customHeight="1">
      <c r="A41" s="173">
        <v>25</v>
      </c>
      <c r="B41" s="114" t="s">
        <v>197</v>
      </c>
      <c r="C41" s="124" t="s">
        <v>198</v>
      </c>
      <c r="D41" s="115" t="s">
        <v>83</v>
      </c>
      <c r="E41" s="87" t="s">
        <v>142</v>
      </c>
      <c r="F41" s="108" t="s">
        <v>58</v>
      </c>
      <c r="G41" s="150">
        <v>7</v>
      </c>
      <c r="H41" s="60">
        <f>IF($G41="","",INDEX('1. závod'!$A:$CH,$G41+5,INDEX('Základní list'!$B:$B,MATCH($F41,'Základní list'!$A:$A,0),1)))</f>
        <v>4390</v>
      </c>
      <c r="I41" s="59">
        <f>IF($G41="","",INDEX('1. závod'!$A:$CH,$G41+5,INDEX('Základní list'!$B:$B,MATCH($F41,'Základní list'!$A:$A,0),1)+2))</f>
        <v>11</v>
      </c>
      <c r="J41" s="108" t="s">
        <v>58</v>
      </c>
      <c r="K41" s="150">
        <v>12</v>
      </c>
      <c r="L41" s="60">
        <f>IF($K41="","",INDEX('2. závod'!$A:$CH,$K41+5,INDEX('Základní list'!$B:$B,MATCH($J41,'Základní list'!$A:$A,0),1)))</f>
        <v>3970</v>
      </c>
      <c r="M41" s="59">
        <f>IF($K41="","",INDEX('2. závod'!$A:$CH,$K41+5,INDEX('Základní list'!$B:$B,MATCH($J41,'Základní list'!$A:$A,0),1)+2))</f>
        <v>11</v>
      </c>
      <c r="N41" s="122" t="str">
        <f t="shared" si="1"/>
        <v>C7</v>
      </c>
      <c r="O41" s="122" t="str">
        <f t="shared" si="2"/>
        <v>C12</v>
      </c>
      <c r="P41" s="61" t="str">
        <f t="shared" si="3"/>
        <v>Velké Meziříčí</v>
      </c>
      <c r="Q41" s="71">
        <f t="shared" si="4"/>
        <v>2</v>
      </c>
      <c r="R41" s="72">
        <f t="shared" si="5"/>
        <v>8360</v>
      </c>
      <c r="S41" s="73">
        <f t="shared" si="6"/>
        <v>22</v>
      </c>
      <c r="T41" s="74">
        <f t="shared" si="7"/>
        <v>33</v>
      </c>
    </row>
    <row r="42" spans="1:20" s="38" customFormat="1" ht="25.5" customHeight="1">
      <c r="A42" s="83">
        <v>3</v>
      </c>
      <c r="B42" s="114" t="s">
        <v>199</v>
      </c>
      <c r="C42" s="124" t="s">
        <v>200</v>
      </c>
      <c r="D42" s="115" t="s">
        <v>83</v>
      </c>
      <c r="E42" s="87" t="s">
        <v>201</v>
      </c>
      <c r="F42" s="108" t="s">
        <v>58</v>
      </c>
      <c r="G42" s="150">
        <v>8</v>
      </c>
      <c r="H42" s="60">
        <f>IF($G42="","",INDEX('1. závod'!$A:$CH,$G42+5,INDEX('Základní list'!$B:$B,MATCH($F42,'Základní list'!$A:$A,0),1)))</f>
        <v>6250</v>
      </c>
      <c r="I42" s="59">
        <f>IF($G42="","",INDEX('1. závod'!$A:$CH,$G42+5,INDEX('Základní list'!$B:$B,MATCH($F42,'Základní list'!$A:$A,0),1)+2))</f>
        <v>9</v>
      </c>
      <c r="J42" s="108" t="s">
        <v>57</v>
      </c>
      <c r="K42" s="150">
        <v>5</v>
      </c>
      <c r="L42" s="60">
        <f>IF($K42="","",INDEX('2. závod'!$A:$CH,$K42+5,INDEX('Základní list'!$B:$B,MATCH($J42,'Základní list'!$A:$A,0),1)))</f>
        <v>0</v>
      </c>
      <c r="M42" s="59">
        <f>IF($K42="","",INDEX('2. závod'!$A:$CH,$K42+5,INDEX('Základní list'!$B:$B,MATCH($J42,'Základní list'!$A:$A,0),1)+2))</f>
        <v>13</v>
      </c>
      <c r="N42" s="122" t="str">
        <f t="shared" si="1"/>
        <v>C8</v>
      </c>
      <c r="O42" s="122" t="str">
        <f t="shared" si="2"/>
        <v>B5</v>
      </c>
      <c r="P42" s="61" t="str">
        <f t="shared" si="3"/>
        <v>Hrušovany nad Jevišovkou</v>
      </c>
      <c r="Q42" s="71">
        <f t="shared" si="4"/>
        <v>2</v>
      </c>
      <c r="R42" s="72">
        <f t="shared" si="5"/>
        <v>6250</v>
      </c>
      <c r="S42" s="73">
        <f t="shared" si="6"/>
        <v>22</v>
      </c>
      <c r="T42" s="74">
        <f t="shared" si="7"/>
        <v>34</v>
      </c>
    </row>
    <row r="43" spans="1:20" s="38" customFormat="1" ht="25.5" customHeight="1">
      <c r="A43" s="83">
        <v>29</v>
      </c>
      <c r="B43" s="114" t="s">
        <v>202</v>
      </c>
      <c r="C43" s="124" t="s">
        <v>203</v>
      </c>
      <c r="D43" s="115" t="s">
        <v>227</v>
      </c>
      <c r="E43" s="87" t="s">
        <v>140</v>
      </c>
      <c r="F43" s="108" t="s">
        <v>56</v>
      </c>
      <c r="G43" s="150">
        <v>3</v>
      </c>
      <c r="H43" s="60">
        <f>IF($G43="","",INDEX('1. závod'!$A:$CH,$G43+5,INDEX('Základní list'!$B:$B,MATCH($F43,'Základní list'!$A:$A,0),1)))</f>
        <v>3600</v>
      </c>
      <c r="I43" s="59">
        <f>IF($G43="","",INDEX('1. závod'!$A:$CH,$G43+5,INDEX('Základní list'!$B:$B,MATCH($F43,'Základní list'!$A:$A,0),1)+2))</f>
        <v>11</v>
      </c>
      <c r="J43" s="108" t="s">
        <v>56</v>
      </c>
      <c r="K43" s="150">
        <v>6</v>
      </c>
      <c r="L43" s="60">
        <f>IF($K43="","",INDEX('2. závod'!$A:$CH,$K43+5,INDEX('Základní list'!$B:$B,MATCH($J43,'Základní list'!$A:$A,0),1)))</f>
        <v>1350</v>
      </c>
      <c r="M43" s="59">
        <f>IF($K43="","",INDEX('2. závod'!$A:$CH,$K43+5,INDEX('Základní list'!$B:$B,MATCH($J43,'Základní list'!$A:$A,0),1)+2))</f>
        <v>11</v>
      </c>
      <c r="N43" s="122" t="str">
        <f t="shared" si="1"/>
        <v>A3</v>
      </c>
      <c r="O43" s="122" t="str">
        <f t="shared" si="2"/>
        <v>A6</v>
      </c>
      <c r="P43" s="61" t="str">
        <f t="shared" si="3"/>
        <v>Třebíč</v>
      </c>
      <c r="Q43" s="71">
        <f t="shared" si="4"/>
        <v>2</v>
      </c>
      <c r="R43" s="72">
        <f t="shared" si="5"/>
        <v>4950</v>
      </c>
      <c r="S43" s="73">
        <f t="shared" si="6"/>
        <v>22</v>
      </c>
      <c r="T43" s="74">
        <f t="shared" si="7"/>
        <v>35</v>
      </c>
    </row>
    <row r="44" spans="1:20" s="38" customFormat="1" ht="25.5" customHeight="1">
      <c r="A44" s="83">
        <v>21</v>
      </c>
      <c r="B44" s="114" t="s">
        <v>204</v>
      </c>
      <c r="C44" s="124" t="s">
        <v>205</v>
      </c>
      <c r="D44" s="115" t="s">
        <v>83</v>
      </c>
      <c r="E44" s="87" t="s">
        <v>182</v>
      </c>
      <c r="F44" s="108" t="s">
        <v>57</v>
      </c>
      <c r="G44" s="150">
        <v>12</v>
      </c>
      <c r="H44" s="60">
        <f>IF($G44="","",INDEX('1. závod'!$A:$CH,$G44+5,INDEX('Základní list'!$B:$B,MATCH($F44,'Základní list'!$A:$A,0),1)))</f>
        <v>5280</v>
      </c>
      <c r="I44" s="59">
        <f>IF($G44="","",INDEX('1. závod'!$A:$CH,$G44+5,INDEX('Základní list'!$B:$B,MATCH($F44,'Základní list'!$A:$A,0),1)+2))</f>
        <v>13</v>
      </c>
      <c r="J44" s="108" t="s">
        <v>56</v>
      </c>
      <c r="K44" s="150">
        <v>5</v>
      </c>
      <c r="L44" s="60">
        <f>IF($K44="","",INDEX('2. závod'!$A:$CH,$K44+5,INDEX('Základní list'!$B:$B,MATCH($J44,'Základní list'!$A:$A,0),1)))</f>
        <v>1540</v>
      </c>
      <c r="M44" s="59">
        <f>IF($K44="","",INDEX('2. závod'!$A:$CH,$K44+5,INDEX('Základní list'!$B:$B,MATCH($J44,'Základní list'!$A:$A,0),1)+2))</f>
        <v>10</v>
      </c>
      <c r="N44" s="122" t="str">
        <f t="shared" si="1"/>
        <v>B12</v>
      </c>
      <c r="O44" s="122" t="str">
        <f t="shared" si="2"/>
        <v>A5</v>
      </c>
      <c r="P44" s="61" t="str">
        <f t="shared" si="3"/>
        <v>Oslavany</v>
      </c>
      <c r="Q44" s="71">
        <f t="shared" si="4"/>
        <v>2</v>
      </c>
      <c r="R44" s="72">
        <f t="shared" si="5"/>
        <v>6820</v>
      </c>
      <c r="S44" s="73">
        <f t="shared" si="6"/>
        <v>23</v>
      </c>
      <c r="T44" s="74">
        <f t="shared" si="7"/>
        <v>36</v>
      </c>
    </row>
    <row r="45" spans="1:20" s="38" customFormat="1" ht="25.5" customHeight="1">
      <c r="A45" s="83">
        <v>17</v>
      </c>
      <c r="B45" s="114">
        <v>6965</v>
      </c>
      <c r="C45" s="124" t="s">
        <v>206</v>
      </c>
      <c r="D45" s="115" t="s">
        <v>83</v>
      </c>
      <c r="E45" s="87" t="s">
        <v>120</v>
      </c>
      <c r="F45" s="108" t="s">
        <v>56</v>
      </c>
      <c r="G45" s="150">
        <v>4</v>
      </c>
      <c r="H45" s="60">
        <f>IF($G45="","",INDEX('1. závod'!$A:$CH,$G45+5,INDEX('Základní list'!$B:$B,MATCH($F45,'Základní list'!$A:$A,0),1)))</f>
        <v>2450</v>
      </c>
      <c r="I45" s="59">
        <f>IF($G45="","",INDEX('1. závod'!$A:$CH,$G45+5,INDEX('Základní list'!$B:$B,MATCH($F45,'Základní list'!$A:$A,0),1)+2))</f>
        <v>13</v>
      </c>
      <c r="J45" s="108" t="s">
        <v>58</v>
      </c>
      <c r="K45" s="150">
        <v>8</v>
      </c>
      <c r="L45" s="60">
        <f>IF($K45="","",INDEX('2. závod'!$A:$CH,$K45+5,INDEX('Základní list'!$B:$B,MATCH($J45,'Základní list'!$A:$A,0),1)))</f>
        <v>4180</v>
      </c>
      <c r="M45" s="59">
        <f>IF($K45="","",INDEX('2. závod'!$A:$CH,$K45+5,INDEX('Základní list'!$B:$B,MATCH($J45,'Základní list'!$A:$A,0),1)+2))</f>
        <v>10</v>
      </c>
      <c r="N45" s="122" t="str">
        <f t="shared" si="1"/>
        <v>A4</v>
      </c>
      <c r="O45" s="122" t="str">
        <f t="shared" si="2"/>
        <v>C8</v>
      </c>
      <c r="P45" s="61" t="str">
        <f t="shared" si="3"/>
        <v>Pardubice</v>
      </c>
      <c r="Q45" s="71">
        <f t="shared" si="4"/>
        <v>2</v>
      </c>
      <c r="R45" s="72">
        <f t="shared" si="5"/>
        <v>6630</v>
      </c>
      <c r="S45" s="73">
        <f t="shared" si="6"/>
        <v>23</v>
      </c>
      <c r="T45" s="74">
        <f t="shared" si="7"/>
        <v>37</v>
      </c>
    </row>
    <row r="46" spans="1:20" s="38" customFormat="1" ht="25.5" customHeight="1">
      <c r="A46" s="83">
        <v>16</v>
      </c>
      <c r="B46" s="114" t="s">
        <v>207</v>
      </c>
      <c r="C46" s="124" t="s">
        <v>208</v>
      </c>
      <c r="D46" s="115" t="s">
        <v>83</v>
      </c>
      <c r="E46" s="87" t="s">
        <v>120</v>
      </c>
      <c r="F46" s="108" t="s">
        <v>58</v>
      </c>
      <c r="G46" s="150">
        <v>10</v>
      </c>
      <c r="H46" s="60">
        <f>IF($G46="","",INDEX('1. závod'!$A:$CH,$G46+5,INDEX('Základní list'!$B:$B,MATCH($F46,'Základní list'!$A:$A,0),1)))</f>
        <v>1900</v>
      </c>
      <c r="I46" s="59">
        <f>IF($G46="","",INDEX('1. závod'!$A:$CH,$G46+5,INDEX('Základní list'!$B:$B,MATCH($F46,'Základní list'!$A:$A,0),1)+2))</f>
        <v>12</v>
      </c>
      <c r="J46" s="108" t="s">
        <v>57</v>
      </c>
      <c r="K46" s="150">
        <v>9</v>
      </c>
      <c r="L46" s="60">
        <f>IF($K46="","",INDEX('2. závod'!$A:$CH,$K46+5,INDEX('Základní list'!$B:$B,MATCH($J46,'Základní list'!$A:$A,0),1)))</f>
        <v>400</v>
      </c>
      <c r="M46" s="59">
        <f>IF($K46="","",INDEX('2. závod'!$A:$CH,$K46+5,INDEX('Základní list'!$B:$B,MATCH($J46,'Základní list'!$A:$A,0),1)+2))</f>
        <v>12</v>
      </c>
      <c r="N46" s="122" t="str">
        <f t="shared" si="1"/>
        <v>C10</v>
      </c>
      <c r="O46" s="122" t="str">
        <f t="shared" si="2"/>
        <v>B9</v>
      </c>
      <c r="P46" s="61" t="str">
        <f t="shared" si="3"/>
        <v>Pardubice</v>
      </c>
      <c r="Q46" s="71">
        <f t="shared" si="4"/>
        <v>2</v>
      </c>
      <c r="R46" s="72">
        <f t="shared" si="5"/>
        <v>2300</v>
      </c>
      <c r="S46" s="73">
        <f t="shared" si="6"/>
        <v>24</v>
      </c>
      <c r="T46" s="74">
        <f t="shared" si="7"/>
        <v>38</v>
      </c>
    </row>
    <row r="47" spans="1:20" s="38" customFormat="1" ht="25.5" customHeight="1">
      <c r="A47" s="83">
        <v>39</v>
      </c>
      <c r="B47" s="114"/>
      <c r="C47" s="124"/>
      <c r="D47" s="115"/>
      <c r="E47" s="87"/>
      <c r="F47" s="108"/>
      <c r="G47" s="105"/>
      <c r="H47" s="60">
        <f>IF($G47="","",INDEX('1. závod'!$A:$CH,$G47+5,INDEX('Základní list'!$B:$B,MATCH($F47,'Základní list'!$A:$A,0),1)))</f>
      </c>
      <c r="I47" s="59">
        <f>IF($G47="","",INDEX('1. závod'!$A:$CH,$G47+5,INDEX('Základní list'!$B:$B,MATCH($F47,'Základní list'!$A:$A,0),1)+2))</f>
      </c>
      <c r="J47" s="108"/>
      <c r="K47" s="105"/>
      <c r="L47" s="60">
        <f>IF($K47="","",INDEX('2. závod'!$A:$CH,$K47+5,INDEX('Základní list'!$B:$B,MATCH($J47,'Základní list'!$A:$A,0),1)))</f>
      </c>
      <c r="M47" s="59">
        <f>IF($K47="","",INDEX('2. závod'!$A:$CH,$K47+5,INDEX('Základní list'!$B:$B,MATCH($J47,'Základní list'!$A:$A,0),1)+2))</f>
      </c>
      <c r="N47" s="122">
        <f>CONCATENATE(F47,G47)</f>
      </c>
      <c r="O47" s="122">
        <f>CONCATENATE(J47,K47)</f>
      </c>
      <c r="P47" s="61">
        <f>IF(ISBLANK(E47),"",E47)</f>
      </c>
      <c r="Q47" s="71">
        <f>IF(ISBLANK($C47),"",COUNT(I47,M47))</f>
      </c>
      <c r="R47" s="72">
        <f>IF(ISBLANK($C47),"",SUM(H47,L47))</f>
      </c>
      <c r="S47" s="73">
        <f>IF(ISBLANK($C47),"",SUM(I47,M47))</f>
      </c>
      <c r="T47" s="74">
        <f t="shared" si="0"/>
      </c>
    </row>
    <row r="48" spans="1:20" s="38" customFormat="1" ht="25.5" customHeight="1">
      <c r="A48" s="83">
        <v>40</v>
      </c>
      <c r="B48" s="114"/>
      <c r="C48" s="124"/>
      <c r="D48" s="115"/>
      <c r="E48" s="87"/>
      <c r="F48" s="108"/>
      <c r="G48" s="105"/>
      <c r="H48" s="60">
        <f>IF($G48="","",INDEX('1. závod'!$A:$CH,$G48+5,INDEX('Základní list'!$B:$B,MATCH($F48,'Základní list'!$A:$A,0),1)))</f>
      </c>
      <c r="I48" s="59">
        <f>IF($G48="","",INDEX('1. závod'!$A:$CH,$G48+5,INDEX('Základní list'!$B:$B,MATCH($F48,'Základní list'!$A:$A,0),1)+2))</f>
      </c>
      <c r="J48" s="108"/>
      <c r="K48" s="105"/>
      <c r="L48" s="60">
        <f>IF($K48="","",INDEX('2. závod'!$A:$CH,$K48+5,INDEX('Základní list'!$B:$B,MATCH($J48,'Základní list'!$A:$A,0),1)))</f>
      </c>
      <c r="M48" s="59">
        <f>IF($K48="","",INDEX('2. závod'!$A:$CH,$K48+5,INDEX('Základní list'!$B:$B,MATCH($J48,'Základní list'!$A:$A,0),1)+2))</f>
      </c>
      <c r="N48" s="122">
        <f>CONCATENATE(F48,G48)</f>
      </c>
      <c r="O48" s="122">
        <f>CONCATENATE(J48,K48)</f>
      </c>
      <c r="P48" s="61">
        <f>IF(ISBLANK(E48),"",E48)</f>
      </c>
      <c r="Q48" s="71">
        <f>IF(ISBLANK($C48),"",COUNT(I48,M48))</f>
      </c>
      <c r="R48" s="72">
        <f>IF(ISBLANK($C48),"",SUM(H48,L48))</f>
      </c>
      <c r="S48" s="73">
        <f>IF(ISBLANK($C48),"",SUM(I48,M48))</f>
      </c>
      <c r="T48" s="74">
        <f t="shared" si="0"/>
      </c>
    </row>
    <row r="49" spans="1:20" s="38" customFormat="1" ht="25.5" customHeight="1">
      <c r="A49" s="83">
        <v>41</v>
      </c>
      <c r="B49" s="114"/>
      <c r="C49" s="124"/>
      <c r="D49" s="115"/>
      <c r="E49" s="87"/>
      <c r="F49" s="108"/>
      <c r="G49" s="105"/>
      <c r="H49" s="60">
        <f>IF($G49="","",INDEX('1. závod'!$A:$CH,$G49+5,INDEX('Základní list'!$B:$B,MATCH($F49,'Základní list'!$A:$A,0),1)))</f>
      </c>
      <c r="I49" s="59">
        <f>IF($G49="","",INDEX('1. závod'!$A:$CH,$G49+5,INDEX('Základní list'!$B:$B,MATCH($F49,'Základní list'!$A:$A,0),1)+2))</f>
      </c>
      <c r="J49" s="108"/>
      <c r="K49" s="105"/>
      <c r="L49" s="60">
        <f>IF($K49="","",INDEX('2. závod'!$A:$CH,$K49+5,INDEX('Základní list'!$B:$B,MATCH($J49,'Základní list'!$A:$A,0),1)))</f>
      </c>
      <c r="M49" s="59">
        <f>IF($K49="","",INDEX('2. závod'!$A:$CH,$K49+5,INDEX('Základní list'!$B:$B,MATCH($J49,'Základní list'!$A:$A,0),1)+2))</f>
      </c>
      <c r="N49" s="122">
        <f>CONCATENATE(F49,G49)</f>
      </c>
      <c r="O49" s="122">
        <f>CONCATENATE(J49,K49)</f>
      </c>
      <c r="P49" s="61">
        <f>IF(ISBLANK(E49),"",E49)</f>
      </c>
      <c r="Q49" s="71">
        <f>IF(ISBLANK($C49),"",COUNT(I49,M49))</f>
      </c>
      <c r="R49" s="72">
        <f>IF(ISBLANK($C49),"",SUM(H49,L49))</f>
      </c>
      <c r="S49" s="73">
        <f>IF(ISBLANK($C49),"",SUM(I49,M49))</f>
      </c>
      <c r="T49" s="74">
        <f t="shared" si="0"/>
      </c>
    </row>
    <row r="50" spans="1:20" s="38" customFormat="1" ht="25.5" customHeight="1">
      <c r="A50" s="83">
        <v>42</v>
      </c>
      <c r="B50" s="114"/>
      <c r="C50" s="124"/>
      <c r="D50" s="115"/>
      <c r="E50" s="87"/>
      <c r="F50" s="108"/>
      <c r="G50" s="105"/>
      <c r="H50" s="60">
        <f>IF($G50="","",INDEX('1. závod'!$A:$CH,$G50+5,INDEX('Základní list'!$B:$B,MATCH($F50,'Základní list'!$A:$A,0),1)))</f>
      </c>
      <c r="I50" s="59">
        <f>IF($G50="","",INDEX('1. závod'!$A:$CH,$G50+5,INDEX('Základní list'!$B:$B,MATCH($F50,'Základní list'!$A:$A,0),1)+2))</f>
      </c>
      <c r="J50" s="108"/>
      <c r="K50" s="105"/>
      <c r="L50" s="60">
        <f>IF($K50="","",INDEX('2. závod'!$A:$CH,$K50+5,INDEX('Základní list'!$B:$B,MATCH($J50,'Základní list'!$A:$A,0),1)))</f>
      </c>
      <c r="M50" s="59">
        <f>IF($K50="","",INDEX('2. závod'!$A:$CH,$K50+5,INDEX('Základní list'!$B:$B,MATCH($J50,'Základní list'!$A:$A,0),1)+2))</f>
      </c>
      <c r="N50" s="122">
        <f>CONCATENATE(F50,G50)</f>
      </c>
      <c r="O50" s="122">
        <f>CONCATENATE(J50,K50)</f>
      </c>
      <c r="P50" s="61">
        <f>IF(ISBLANK(E50),"",E50)</f>
      </c>
      <c r="Q50" s="71">
        <f>IF(ISBLANK($C50),"",COUNT(I50,M50))</f>
      </c>
      <c r="R50" s="72">
        <f>IF(ISBLANK($C50),"",SUM(H50,L50))</f>
      </c>
      <c r="S50" s="73">
        <f>IF(ISBLANK($C50),"",SUM(I50,M50))</f>
      </c>
      <c r="T50" s="74">
        <f t="shared" si="0"/>
      </c>
    </row>
    <row r="51" spans="1:20" s="38" customFormat="1" ht="25.5" customHeight="1">
      <c r="A51" s="83">
        <v>43</v>
      </c>
      <c r="B51" s="114"/>
      <c r="C51" s="124"/>
      <c r="D51" s="115"/>
      <c r="E51" s="87"/>
      <c r="F51" s="108"/>
      <c r="G51" s="105"/>
      <c r="H51" s="60">
        <f>IF($G51="","",INDEX('1. závod'!$A:$CH,$G51+5,INDEX('Základní list'!$B:$B,MATCH($F51,'Základní list'!$A:$A,0),1)))</f>
      </c>
      <c r="I51" s="59">
        <f>IF($G51="","",INDEX('1. závod'!$A:$CH,$G51+5,INDEX('Základní list'!$B:$B,MATCH($F51,'Základní list'!$A:$A,0),1)+2))</f>
      </c>
      <c r="J51" s="108"/>
      <c r="K51" s="105"/>
      <c r="L51" s="60">
        <f>IF($K51="","",INDEX('2. závod'!$A:$CH,$K51+5,INDEX('Základní list'!$B:$B,MATCH($J51,'Základní list'!$A:$A,0),1)))</f>
      </c>
      <c r="M51" s="59">
        <f>IF($K51="","",INDEX('2. závod'!$A:$CH,$K51+5,INDEX('Základní list'!$B:$B,MATCH($J51,'Základní list'!$A:$A,0),1)+2))</f>
      </c>
      <c r="N51" s="122">
        <f>CONCATENATE(F51,G51)</f>
      </c>
      <c r="O51" s="122">
        <f>CONCATENATE(J51,K51)</f>
      </c>
      <c r="P51" s="61">
        <f>IF(ISBLANK(E51),"",E51)</f>
      </c>
      <c r="Q51" s="71">
        <f>IF(ISBLANK($C51),"",COUNT(I51,M51))</f>
      </c>
      <c r="R51" s="72">
        <f>IF(ISBLANK($C51),"",SUM(H51,L51))</f>
      </c>
      <c r="S51" s="73">
        <f>IF(ISBLANK($C51),"",SUM(I51,M51))</f>
      </c>
      <c r="T51" s="74">
        <f t="shared" si="0"/>
      </c>
    </row>
    <row r="52" spans="1:20" s="38" customFormat="1" ht="25.5" customHeight="1">
      <c r="A52" s="83">
        <v>44</v>
      </c>
      <c r="B52" s="114"/>
      <c r="C52" s="124"/>
      <c r="D52" s="115"/>
      <c r="E52" s="87"/>
      <c r="F52" s="108"/>
      <c r="G52" s="105"/>
      <c r="H52" s="60">
        <f>IF($G52="","",INDEX('1. závod'!$A:$CH,$G52+5,INDEX('Základní list'!$B:$B,MATCH($F52,'Základní list'!$A:$A,0),1)))</f>
      </c>
      <c r="I52" s="59">
        <f>IF($G52="","",INDEX('1. závod'!$A:$CH,$G52+5,INDEX('Základní list'!$B:$B,MATCH($F52,'Základní list'!$A:$A,0),1)+2))</f>
      </c>
      <c r="J52" s="108"/>
      <c r="K52" s="105"/>
      <c r="L52" s="60">
        <f>IF($K52="","",INDEX('2. závod'!$A:$CH,$K52+5,INDEX('Základní list'!$B:$B,MATCH($J52,'Základní list'!$A:$A,0),1)))</f>
      </c>
      <c r="M52" s="59">
        <f>IF($K52="","",INDEX('2. závod'!$A:$CH,$K52+5,INDEX('Základní list'!$B:$B,MATCH($J52,'Základní list'!$A:$A,0),1)+2))</f>
      </c>
      <c r="N52" s="122">
        <f>CONCATENATE(F52,G52)</f>
      </c>
      <c r="O52" s="122">
        <f>CONCATENATE(J52,K52)</f>
      </c>
      <c r="P52" s="61">
        <f>IF(ISBLANK(E52),"",E52)</f>
      </c>
      <c r="Q52" s="71">
        <f>IF(ISBLANK($C52),"",COUNT(I52,M52))</f>
      </c>
      <c r="R52" s="72">
        <f>IF(ISBLANK($C52),"",SUM(H52,L52))</f>
      </c>
      <c r="S52" s="73">
        <f>IF(ISBLANK($C52),"",SUM(I52,M52))</f>
      </c>
      <c r="T52" s="74">
        <f t="shared" si="0"/>
      </c>
    </row>
    <row r="53" spans="1:20" s="38" customFormat="1" ht="25.5" customHeight="1">
      <c r="A53" s="83">
        <v>45</v>
      </c>
      <c r="B53" s="123"/>
      <c r="C53" s="124"/>
      <c r="D53" s="115"/>
      <c r="E53" s="87"/>
      <c r="F53" s="108"/>
      <c r="G53" s="105"/>
      <c r="H53" s="60">
        <f>IF($G53="","",INDEX('1. závod'!$A:$CH,$G53+5,INDEX('Základní list'!$B:$B,MATCH($F53,'Základní list'!$A:$A,0),1)))</f>
      </c>
      <c r="I53" s="59">
        <f>IF($G53="","",INDEX('1. závod'!$A:$CH,$G53+5,INDEX('Základní list'!$B:$B,MATCH($F53,'Základní list'!$A:$A,0),1)+2))</f>
      </c>
      <c r="J53" s="108"/>
      <c r="K53" s="105"/>
      <c r="L53" s="60">
        <f>IF($K53="","",INDEX('2. závod'!$A:$CH,$K53+5,INDEX('Základní list'!$B:$B,MATCH($J53,'Základní list'!$A:$A,0),1)))</f>
      </c>
      <c r="M53" s="59">
        <f>IF($K53="","",INDEX('2. závod'!$A:$CH,$K53+5,INDEX('Základní list'!$B:$B,MATCH($J53,'Základní list'!$A:$A,0),1)+2))</f>
      </c>
      <c r="N53" s="122">
        <f>CONCATENATE(F53,G53)</f>
      </c>
      <c r="O53" s="122">
        <f>CONCATENATE(J53,K53)</f>
      </c>
      <c r="P53" s="61">
        <f>IF(ISBLANK(E53),"",E53)</f>
      </c>
      <c r="Q53" s="71">
        <f>IF(ISBLANK($C53),"",COUNT(I53,M53))</f>
      </c>
      <c r="R53" s="72">
        <f>IF(ISBLANK($C53),"",SUM(H53,L53))</f>
      </c>
      <c r="S53" s="73">
        <f>IF(ISBLANK($C53),"",SUM(I53,M53))</f>
      </c>
      <c r="T53" s="74">
        <f t="shared" si="0"/>
      </c>
    </row>
    <row r="54" spans="1:20" s="38" customFormat="1" ht="25.5" customHeight="1">
      <c r="A54" s="83">
        <v>46</v>
      </c>
      <c r="B54" s="114"/>
      <c r="C54" s="124"/>
      <c r="D54" s="115"/>
      <c r="E54" s="87"/>
      <c r="F54" s="108"/>
      <c r="G54" s="105"/>
      <c r="H54" s="60">
        <f>IF($G54="","",INDEX('1. závod'!$A:$CH,$G54+5,INDEX('Základní list'!$B:$B,MATCH($F54,'Základní list'!$A:$A,0),1)))</f>
      </c>
      <c r="I54" s="59">
        <f>IF($G54="","",INDEX('1. závod'!$A:$CH,$G54+5,INDEX('Základní list'!$B:$B,MATCH($F54,'Základní list'!$A:$A,0),1)+2))</f>
      </c>
      <c r="J54" s="108"/>
      <c r="K54" s="105"/>
      <c r="L54" s="60">
        <f>IF($K54="","",INDEX('2. závod'!$A:$CH,$K54+5,INDEX('Základní list'!$B:$B,MATCH($J54,'Základní list'!$A:$A,0),1)))</f>
      </c>
      <c r="M54" s="59">
        <f>IF($K54="","",INDEX('2. závod'!$A:$CH,$K54+5,INDEX('Základní list'!$B:$B,MATCH($J54,'Základní list'!$A:$A,0),1)+2))</f>
      </c>
      <c r="N54" s="122">
        <f>CONCATENATE(F54,G54)</f>
      </c>
      <c r="O54" s="122">
        <f>CONCATENATE(J54,K54)</f>
      </c>
      <c r="P54" s="61">
        <f>IF(ISBLANK(E54),"",E54)</f>
      </c>
      <c r="Q54" s="71">
        <f>IF(ISBLANK($C54),"",COUNT(I54,M54))</f>
      </c>
      <c r="R54" s="72">
        <f>IF(ISBLANK($C54),"",SUM(H54,L54))</f>
      </c>
      <c r="S54" s="73">
        <f>IF(ISBLANK($C54),"",SUM(I54,M54))</f>
      </c>
      <c r="T54" s="74">
        <f t="shared" si="0"/>
      </c>
    </row>
    <row r="55" spans="1:20" s="38" customFormat="1" ht="25.5" customHeight="1">
      <c r="A55" s="83">
        <v>47</v>
      </c>
      <c r="B55" s="114"/>
      <c r="C55" s="124"/>
      <c r="D55" s="115"/>
      <c r="E55" s="87"/>
      <c r="F55" s="108"/>
      <c r="G55" s="105"/>
      <c r="H55" s="60">
        <f>IF($G55="","",INDEX('1. závod'!$A:$CH,$G55+5,INDEX('Základní list'!$B:$B,MATCH($F55,'Základní list'!$A:$A,0),1)))</f>
      </c>
      <c r="I55" s="59">
        <f>IF($G55="","",INDEX('1. závod'!$A:$CH,$G55+5,INDEX('Základní list'!$B:$B,MATCH($F55,'Základní list'!$A:$A,0),1)+2))</f>
      </c>
      <c r="J55" s="108"/>
      <c r="K55" s="105"/>
      <c r="L55" s="60">
        <f>IF($K55="","",INDEX('2. závod'!$A:$CH,$K55+5,INDEX('Základní list'!$B:$B,MATCH($J55,'Základní list'!$A:$A,0),1)))</f>
      </c>
      <c r="M55" s="59">
        <f>IF($K55="","",INDEX('2. závod'!$A:$CH,$K55+5,INDEX('Základní list'!$B:$B,MATCH($J55,'Základní list'!$A:$A,0),1)+2))</f>
      </c>
      <c r="N55" s="122">
        <f>CONCATENATE(F55,G55)</f>
      </c>
      <c r="O55" s="122">
        <f>CONCATENATE(J55,K55)</f>
      </c>
      <c r="P55" s="61">
        <f>IF(ISBLANK(E55),"",E55)</f>
      </c>
      <c r="Q55" s="71">
        <f>IF(ISBLANK($C55),"",COUNT(I55,M55))</f>
      </c>
      <c r="R55" s="72">
        <f>IF(ISBLANK($C55),"",SUM(H55,L55))</f>
      </c>
      <c r="S55" s="73">
        <f>IF(ISBLANK($C55),"",SUM(I55,M55))</f>
      </c>
      <c r="T55" s="74">
        <f t="shared" si="0"/>
      </c>
    </row>
    <row r="56" spans="1:20" s="38" customFormat="1" ht="25.5" customHeight="1">
      <c r="A56" s="83">
        <v>48</v>
      </c>
      <c r="B56" s="114"/>
      <c r="C56" s="124"/>
      <c r="D56" s="115"/>
      <c r="E56" s="87"/>
      <c r="F56" s="108"/>
      <c r="G56" s="105"/>
      <c r="H56" s="60">
        <f>IF($G56="","",INDEX('1. závod'!$A:$CH,$G56+5,INDEX('Základní list'!$B:$B,MATCH($F56,'Základní list'!$A:$A,0),1)))</f>
      </c>
      <c r="I56" s="59">
        <f>IF($G56="","",INDEX('1. závod'!$A:$CH,$G56+5,INDEX('Základní list'!$B:$B,MATCH($F56,'Základní list'!$A:$A,0),1)+2))</f>
      </c>
      <c r="J56" s="108"/>
      <c r="K56" s="105"/>
      <c r="L56" s="60">
        <f>IF($K56="","",INDEX('2. závod'!$A:$CH,$K56+5,INDEX('Základní list'!$B:$B,MATCH($J56,'Základní list'!$A:$A,0),1)))</f>
      </c>
      <c r="M56" s="59">
        <f>IF($K56="","",INDEX('2. závod'!$A:$CH,$K56+5,INDEX('Základní list'!$B:$B,MATCH($J56,'Základní list'!$A:$A,0),1)+2))</f>
      </c>
      <c r="N56" s="122">
        <f>CONCATENATE(F56,G56)</f>
      </c>
      <c r="O56" s="122">
        <f>CONCATENATE(J56,K56)</f>
      </c>
      <c r="P56" s="61">
        <f>IF(ISBLANK(E56),"",E56)</f>
      </c>
      <c r="Q56" s="71">
        <f>IF(ISBLANK($C56),"",COUNT(I56,M56))</f>
      </c>
      <c r="R56" s="72">
        <f>IF(ISBLANK($C56),"",SUM(H56,L56))</f>
      </c>
      <c r="S56" s="73">
        <f>IF(ISBLANK($C56),"",SUM(I56,M56))</f>
      </c>
      <c r="T56" s="74">
        <f t="shared" si="0"/>
      </c>
    </row>
    <row r="57" spans="1:20" s="38" customFormat="1" ht="25.5" customHeight="1">
      <c r="A57" s="83">
        <v>49</v>
      </c>
      <c r="B57" s="114"/>
      <c r="C57" s="124"/>
      <c r="D57" s="115"/>
      <c r="E57" s="87"/>
      <c r="F57" s="108"/>
      <c r="G57" s="105"/>
      <c r="H57" s="60">
        <f>IF($G57="","",INDEX('1. závod'!$A:$CH,$G57+5,INDEX('Základní list'!$B:$B,MATCH($F57,'Základní list'!$A:$A,0),1)))</f>
      </c>
      <c r="I57" s="59">
        <f>IF($G57="","",INDEX('1. závod'!$A:$CH,$G57+5,INDEX('Základní list'!$B:$B,MATCH($F57,'Základní list'!$A:$A,0),1)+2))</f>
      </c>
      <c r="J57" s="108"/>
      <c r="K57" s="105"/>
      <c r="L57" s="60">
        <f>IF($K57="","",INDEX('2. závod'!$A:$CH,$K57+5,INDEX('Základní list'!$B:$B,MATCH($J57,'Základní list'!$A:$A,0),1)))</f>
      </c>
      <c r="M57" s="59">
        <f>IF($K57="","",INDEX('2. závod'!$A:$CH,$K57+5,INDEX('Základní list'!$B:$B,MATCH($J57,'Základní list'!$A:$A,0),1)+2))</f>
      </c>
      <c r="N57" s="122">
        <f>CONCATENATE(F57,G57)</f>
      </c>
      <c r="O57" s="122">
        <f>CONCATENATE(J57,K57)</f>
      </c>
      <c r="P57" s="61">
        <f>IF(ISBLANK(E57),"",E57)</f>
      </c>
      <c r="Q57" s="71">
        <f>IF(ISBLANK($C57),"",COUNT(I57,M57))</f>
      </c>
      <c r="R57" s="72">
        <f>IF(ISBLANK($C57),"",SUM(H57,L57))</f>
      </c>
      <c r="S57" s="73">
        <f>IF(ISBLANK($C57),"",SUM(I57,M57))</f>
      </c>
      <c r="T57" s="74">
        <f t="shared" si="0"/>
      </c>
    </row>
    <row r="58" spans="1:20" s="38" customFormat="1" ht="25.5" customHeight="1">
      <c r="A58" s="83">
        <v>50</v>
      </c>
      <c r="B58" s="114"/>
      <c r="C58" s="124"/>
      <c r="D58" s="115"/>
      <c r="E58" s="87"/>
      <c r="F58" s="108"/>
      <c r="G58" s="105"/>
      <c r="H58" s="60">
        <f>IF($G58="","",INDEX('1. závod'!$A:$CH,$G58+5,INDEX('Základní list'!$B:$B,MATCH($F58,'Základní list'!$A:$A,0),1)))</f>
      </c>
      <c r="I58" s="59">
        <f>IF($G58="","",INDEX('1. závod'!$A:$CH,$G58+5,INDEX('Základní list'!$B:$B,MATCH($F58,'Základní list'!$A:$A,0),1)+2))</f>
      </c>
      <c r="J58" s="108"/>
      <c r="K58" s="105"/>
      <c r="L58" s="60">
        <f>IF($K58="","",INDEX('2. závod'!$A:$CH,$K58+5,INDEX('Základní list'!$B:$B,MATCH($J58,'Základní list'!$A:$A,0),1)))</f>
      </c>
      <c r="M58" s="59">
        <f>IF($K58="","",INDEX('2. závod'!$A:$CH,$K58+5,INDEX('Základní list'!$B:$B,MATCH($J58,'Základní list'!$A:$A,0),1)+2))</f>
      </c>
      <c r="N58" s="122">
        <f>CONCATENATE(F58,G58)</f>
      </c>
      <c r="O58" s="122">
        <f>CONCATENATE(J58,K58)</f>
      </c>
      <c r="P58" s="61">
        <f>IF(ISBLANK(E58),"",E58)</f>
      </c>
      <c r="Q58" s="71">
        <f>IF(ISBLANK($C58),"",COUNT(I58,M58))</f>
      </c>
      <c r="R58" s="72">
        <f>IF(ISBLANK($C58),"",SUM(H58,L58))</f>
      </c>
      <c r="S58" s="73">
        <f>IF(ISBLANK($C58),"",SUM(I58,M58))</f>
      </c>
      <c r="T58" s="74">
        <f t="shared" si="0"/>
      </c>
    </row>
    <row r="59" spans="1:20" s="38" customFormat="1" ht="25.5" customHeight="1">
      <c r="A59" s="83">
        <v>51</v>
      </c>
      <c r="B59" s="114"/>
      <c r="C59" s="124"/>
      <c r="D59" s="115"/>
      <c r="E59" s="87"/>
      <c r="F59" s="108"/>
      <c r="G59" s="105"/>
      <c r="H59" s="60">
        <f>IF($G59="","",INDEX('1. závod'!$A:$CH,$G59+5,INDEX('Základní list'!$B:$B,MATCH($F59,'Základní list'!$A:$A,0),1)))</f>
      </c>
      <c r="I59" s="59">
        <f>IF($G59="","",INDEX('1. závod'!$A:$CH,$G59+5,INDEX('Základní list'!$B:$B,MATCH($F59,'Základní list'!$A:$A,0),1)+2))</f>
      </c>
      <c r="J59" s="108"/>
      <c r="K59" s="105"/>
      <c r="L59" s="60">
        <f>IF($K59="","",INDEX('2. závod'!$A:$CH,$K59+5,INDEX('Základní list'!$B:$B,MATCH($J59,'Základní list'!$A:$A,0),1)))</f>
      </c>
      <c r="M59" s="59">
        <f>IF($K59="","",INDEX('2. závod'!$A:$CH,$K59+5,INDEX('Základní list'!$B:$B,MATCH($J59,'Základní list'!$A:$A,0),1)+2))</f>
      </c>
      <c r="N59" s="122">
        <f>CONCATENATE(F59,G59)</f>
      </c>
      <c r="O59" s="122">
        <f>CONCATENATE(J59,K59)</f>
      </c>
      <c r="P59" s="61">
        <f>IF(ISBLANK(E59),"",E59)</f>
      </c>
      <c r="Q59" s="71">
        <f>IF(ISBLANK($C59),"",COUNT(I59,M59))</f>
      </c>
      <c r="R59" s="72">
        <f>IF(ISBLANK($C59),"",SUM(H59,L59))</f>
      </c>
      <c r="S59" s="73">
        <f>IF(ISBLANK($C59),"",SUM(I59,M59))</f>
      </c>
      <c r="T59" s="74">
        <f t="shared" si="0"/>
      </c>
    </row>
    <row r="60" spans="1:20" s="38" customFormat="1" ht="25.5" customHeight="1">
      <c r="A60" s="83">
        <v>52</v>
      </c>
      <c r="B60" s="114"/>
      <c r="C60" s="124"/>
      <c r="D60" s="115"/>
      <c r="E60" s="87"/>
      <c r="F60" s="108"/>
      <c r="G60" s="105"/>
      <c r="H60" s="60">
        <f>IF($G60="","",INDEX('1. závod'!$A:$CH,$G60+5,INDEX('Základní list'!$B:$B,MATCH($F60,'Základní list'!$A:$A,0),1)))</f>
      </c>
      <c r="I60" s="59">
        <f>IF($G60="","",INDEX('1. závod'!$A:$CH,$G60+5,INDEX('Základní list'!$B:$B,MATCH($F60,'Základní list'!$A:$A,0),1)+2))</f>
      </c>
      <c r="J60" s="108"/>
      <c r="K60" s="105"/>
      <c r="L60" s="60">
        <f>IF($K60="","",INDEX('2. závod'!$A:$CH,$K60+5,INDEX('Základní list'!$B:$B,MATCH($J60,'Základní list'!$A:$A,0),1)))</f>
      </c>
      <c r="M60" s="59">
        <f>IF($K60="","",INDEX('2. závod'!$A:$CH,$K60+5,INDEX('Základní list'!$B:$B,MATCH($J60,'Základní list'!$A:$A,0),1)+2))</f>
      </c>
      <c r="N60" s="122">
        <f>CONCATENATE(F60,G60)</f>
      </c>
      <c r="O60" s="122">
        <f>CONCATENATE(J60,K60)</f>
      </c>
      <c r="P60" s="61">
        <f>IF(ISBLANK(E60),"",E60)</f>
      </c>
      <c r="Q60" s="71">
        <f>IF(ISBLANK($C60),"",COUNT(I60,M60))</f>
      </c>
      <c r="R60" s="72">
        <f>IF(ISBLANK($C60),"",SUM(H60,L60))</f>
      </c>
      <c r="S60" s="73">
        <f>IF(ISBLANK($C60),"",SUM(I60,M60))</f>
      </c>
      <c r="T60" s="74">
        <f t="shared" si="0"/>
      </c>
    </row>
    <row r="61" spans="1:20" s="38" customFormat="1" ht="25.5" customHeight="1">
      <c r="A61" s="83">
        <v>53</v>
      </c>
      <c r="B61" s="114"/>
      <c r="C61" s="124"/>
      <c r="D61" s="115"/>
      <c r="E61" s="87"/>
      <c r="F61" s="108"/>
      <c r="G61" s="105"/>
      <c r="H61" s="60">
        <f>IF($G61="","",INDEX('1. závod'!$A:$CH,$G61+5,INDEX('Základní list'!$B:$B,MATCH($F61,'Základní list'!$A:$A,0),1)))</f>
      </c>
      <c r="I61" s="59">
        <f>IF($G61="","",INDEX('1. závod'!$A:$CH,$G61+5,INDEX('Základní list'!$B:$B,MATCH($F61,'Základní list'!$A:$A,0),1)+2))</f>
      </c>
      <c r="J61" s="108"/>
      <c r="K61" s="105"/>
      <c r="L61" s="60">
        <f>IF($K61="","",INDEX('2. závod'!$A:$CH,$K61+5,INDEX('Základní list'!$B:$B,MATCH($J61,'Základní list'!$A:$A,0),1)))</f>
      </c>
      <c r="M61" s="59">
        <f>IF($K61="","",INDEX('2. závod'!$A:$CH,$K61+5,INDEX('Základní list'!$B:$B,MATCH($J61,'Základní list'!$A:$A,0),1)+2))</f>
      </c>
      <c r="N61" s="122">
        <f>CONCATENATE(F61,G61)</f>
      </c>
      <c r="O61" s="122">
        <f>CONCATENATE(J61,K61)</f>
      </c>
      <c r="P61" s="61">
        <f>IF(ISBLANK(E61),"",E61)</f>
      </c>
      <c r="Q61" s="71">
        <f>IF(ISBLANK($C61),"",COUNT(I61,M61))</f>
      </c>
      <c r="R61" s="72">
        <f>IF(ISBLANK($C61),"",SUM(H61,L61))</f>
      </c>
      <c r="S61" s="73">
        <f>IF(ISBLANK($C61),"",SUM(I61,M61))</f>
      </c>
      <c r="T61" s="74">
        <f t="shared" si="0"/>
      </c>
    </row>
    <row r="62" spans="1:20" s="38" customFormat="1" ht="25.5" customHeight="1">
      <c r="A62" s="83">
        <v>54</v>
      </c>
      <c r="B62" s="114"/>
      <c r="C62" s="124"/>
      <c r="D62" s="115"/>
      <c r="E62" s="87"/>
      <c r="F62" s="108"/>
      <c r="G62" s="105"/>
      <c r="H62" s="60">
        <f>IF($G62="","",INDEX('1. závod'!$A:$CH,$G62+5,INDEX('Základní list'!$B:$B,MATCH($F62,'Základní list'!$A:$A,0),1)))</f>
      </c>
      <c r="I62" s="59">
        <f>IF($G62="","",INDEX('1. závod'!$A:$CH,$G62+5,INDEX('Základní list'!$B:$B,MATCH($F62,'Základní list'!$A:$A,0),1)+2))</f>
      </c>
      <c r="J62" s="108"/>
      <c r="K62" s="105"/>
      <c r="L62" s="60">
        <f>IF($K62="","",INDEX('2. závod'!$A:$CH,$K62+5,INDEX('Základní list'!$B:$B,MATCH($J62,'Základní list'!$A:$A,0),1)))</f>
      </c>
      <c r="M62" s="59">
        <f>IF($K62="","",INDEX('2. závod'!$A:$CH,$K62+5,INDEX('Základní list'!$B:$B,MATCH($J62,'Základní list'!$A:$A,0),1)+2))</f>
      </c>
      <c r="N62" s="122">
        <f>CONCATENATE(F62,G62)</f>
      </c>
      <c r="O62" s="122">
        <f>CONCATENATE(J62,K62)</f>
      </c>
      <c r="P62" s="61">
        <f>IF(ISBLANK(E62),"",E62)</f>
      </c>
      <c r="Q62" s="71">
        <f>IF(ISBLANK($C62),"",COUNT(I62,M62))</f>
      </c>
      <c r="R62" s="72">
        <f>IF(ISBLANK($C62),"",SUM(H62,L62))</f>
      </c>
      <c r="S62" s="73">
        <f>IF(ISBLANK($C62),"",SUM(I62,M62))</f>
      </c>
      <c r="T62" s="74">
        <f t="shared" si="0"/>
      </c>
    </row>
    <row r="63" spans="1:20" s="38" customFormat="1" ht="25.5" customHeight="1">
      <c r="A63" s="83">
        <v>55</v>
      </c>
      <c r="B63" s="114"/>
      <c r="C63" s="124"/>
      <c r="D63" s="115"/>
      <c r="E63" s="87"/>
      <c r="F63" s="108"/>
      <c r="G63" s="105"/>
      <c r="H63" s="60">
        <f>IF($G63="","",INDEX('1. závod'!$A:$CH,$G63+5,INDEX('Základní list'!$B:$B,MATCH($F63,'Základní list'!$A:$A,0),1)))</f>
      </c>
      <c r="I63" s="59">
        <f>IF($G63="","",INDEX('1. závod'!$A:$CH,$G63+5,INDEX('Základní list'!$B:$B,MATCH($F63,'Základní list'!$A:$A,0),1)+2))</f>
      </c>
      <c r="J63" s="108"/>
      <c r="K63" s="105"/>
      <c r="L63" s="60">
        <f>IF($K63="","",INDEX('2. závod'!$A:$CH,$K63+5,INDEX('Základní list'!$B:$B,MATCH($J63,'Základní list'!$A:$A,0),1)))</f>
      </c>
      <c r="M63" s="59">
        <f>IF($K63="","",INDEX('2. závod'!$A:$CH,$K63+5,INDEX('Základní list'!$B:$B,MATCH($J63,'Základní list'!$A:$A,0),1)+2))</f>
      </c>
      <c r="N63" s="122">
        <f>CONCATENATE(F63,G63)</f>
      </c>
      <c r="O63" s="122">
        <f>CONCATENATE(J63,K63)</f>
      </c>
      <c r="P63" s="61">
        <f>IF(ISBLANK(E63),"",E63)</f>
      </c>
      <c r="Q63" s="71">
        <f>IF(ISBLANK($C63),"",COUNT(I63,M63))</f>
      </c>
      <c r="R63" s="72">
        <f>IF(ISBLANK($C63),"",SUM(H63,L63))</f>
      </c>
      <c r="S63" s="73">
        <f>IF(ISBLANK($C63),"",SUM(I63,M63))</f>
      </c>
      <c r="T63" s="74">
        <f t="shared" si="0"/>
      </c>
    </row>
    <row r="64" spans="1:20" s="38" customFormat="1" ht="25.5" customHeight="1">
      <c r="A64" s="83">
        <v>56</v>
      </c>
      <c r="B64" s="114"/>
      <c r="C64" s="124"/>
      <c r="D64" s="115"/>
      <c r="E64" s="87"/>
      <c r="F64" s="108"/>
      <c r="G64" s="105"/>
      <c r="H64" s="60">
        <f>IF($G64="","",INDEX('1. závod'!$A:$CH,$G64+5,INDEX('Základní list'!$B:$B,MATCH($F64,'Základní list'!$A:$A,0),1)))</f>
      </c>
      <c r="I64" s="59">
        <f>IF($G64="","",INDEX('1. závod'!$A:$CH,$G64+5,INDEX('Základní list'!$B:$B,MATCH($F64,'Základní list'!$A:$A,0),1)+2))</f>
      </c>
      <c r="J64" s="108"/>
      <c r="K64" s="105"/>
      <c r="L64" s="60">
        <f>IF($K64="","",INDEX('2. závod'!$A:$CH,$K64+5,INDEX('Základní list'!$B:$B,MATCH($J64,'Základní list'!$A:$A,0),1)))</f>
      </c>
      <c r="M64" s="59">
        <f>IF($K64="","",INDEX('2. závod'!$A:$CH,$K64+5,INDEX('Základní list'!$B:$B,MATCH($J64,'Základní list'!$A:$A,0),1)+2))</f>
      </c>
      <c r="N64" s="122">
        <f>CONCATENATE(F64,G64)</f>
      </c>
      <c r="O64" s="122">
        <f>CONCATENATE(J64,K64)</f>
      </c>
      <c r="P64" s="61">
        <f>IF(ISBLANK(E64),"",E64)</f>
      </c>
      <c r="Q64" s="71">
        <f>IF(ISBLANK($C64),"",COUNT(I64,M64))</f>
      </c>
      <c r="R64" s="72">
        <f>IF(ISBLANK($C64),"",SUM(H64,L64))</f>
      </c>
      <c r="S64" s="73">
        <f>IF(ISBLANK($C64),"",SUM(I64,M64))</f>
      </c>
      <c r="T64" s="74">
        <f t="shared" si="0"/>
      </c>
    </row>
    <row r="65" spans="1:20" s="38" customFormat="1" ht="25.5" customHeight="1">
      <c r="A65" s="83">
        <v>57</v>
      </c>
      <c r="B65" s="114"/>
      <c r="C65" s="124"/>
      <c r="D65" s="115"/>
      <c r="E65" s="87"/>
      <c r="F65" s="108"/>
      <c r="G65" s="105"/>
      <c r="H65" s="60">
        <f>IF($G65="","",INDEX('1. závod'!$A:$CH,$G65+5,INDEX('Základní list'!$B:$B,MATCH($F65,'Základní list'!$A:$A,0),1)))</f>
      </c>
      <c r="I65" s="59">
        <f>IF($G65="","",INDEX('1. závod'!$A:$CH,$G65+5,INDEX('Základní list'!$B:$B,MATCH($F65,'Základní list'!$A:$A,0),1)+2))</f>
      </c>
      <c r="J65" s="108"/>
      <c r="K65" s="105"/>
      <c r="L65" s="60">
        <f>IF($K65="","",INDEX('2. závod'!$A:$CH,$K65+5,INDEX('Základní list'!$B:$B,MATCH($J65,'Základní list'!$A:$A,0),1)))</f>
      </c>
      <c r="M65" s="59">
        <f>IF($K65="","",INDEX('2. závod'!$A:$CH,$K65+5,INDEX('Základní list'!$B:$B,MATCH($J65,'Základní list'!$A:$A,0),1)+2))</f>
      </c>
      <c r="N65" s="122">
        <f>CONCATENATE(F65,G65)</f>
      </c>
      <c r="O65" s="122">
        <f>CONCATENATE(J65,K65)</f>
      </c>
      <c r="P65" s="61">
        <f>IF(ISBLANK(E65),"",E65)</f>
      </c>
      <c r="Q65" s="71">
        <f>IF(ISBLANK($C65),"",COUNT(I65,M65))</f>
      </c>
      <c r="R65" s="72">
        <f>IF(ISBLANK($C65),"",SUM(H65,L65))</f>
      </c>
      <c r="S65" s="73">
        <f>IF(ISBLANK($C65),"",SUM(I65,M65))</f>
      </c>
      <c r="T65" s="74">
        <f t="shared" si="0"/>
      </c>
    </row>
    <row r="66" spans="1:20" s="38" customFormat="1" ht="25.5" customHeight="1">
      <c r="A66" s="83">
        <v>58</v>
      </c>
      <c r="B66" s="114"/>
      <c r="C66" s="124"/>
      <c r="D66" s="115"/>
      <c r="E66" s="87"/>
      <c r="F66" s="108"/>
      <c r="G66" s="148"/>
      <c r="H66" s="60">
        <f>IF($G66="","",INDEX('1. závod'!$A:$CH,$G66+5,INDEX('Základní list'!$B:$B,MATCH($F66,'Základní list'!$A:$A,0),1)))</f>
      </c>
      <c r="I66" s="149">
        <f>IF($G66="","",INDEX('1. závod'!$A:$CH,$G66+5,INDEX('Základní list'!$B:$B,MATCH($F66,'Základní list'!$A:$A,0),1)+2))</f>
      </c>
      <c r="J66" s="108"/>
      <c r="K66" s="148"/>
      <c r="L66" s="60">
        <f>IF($K66="","",INDEX('2. závod'!$A:$CH,$K66+5,INDEX('Základní list'!$B:$B,MATCH($J66,'Základní list'!$A:$A,0),1)))</f>
      </c>
      <c r="M66" s="149">
        <f>IF($K66="","",INDEX('2. závod'!$A:$CH,$K66+5,INDEX('Základní list'!$B:$B,MATCH($J66,'Základní list'!$A:$A,0),1)+2))</f>
      </c>
      <c r="N66" s="122">
        <f aca="true" t="shared" si="8" ref="N66:N73">CONCATENATE(F66,G66)</f>
      </c>
      <c r="O66" s="122">
        <f aca="true" t="shared" si="9" ref="O66:O73">CONCATENATE(J66,K66)</f>
      </c>
      <c r="P66" s="61">
        <f aca="true" t="shared" si="10" ref="P66:P73">IF(ISBLANK(E66),"",E66)</f>
      </c>
      <c r="Q66" s="71">
        <f aca="true" t="shared" si="11" ref="Q66:Q73">IF(ISBLANK($C66),"",COUNT(I66,M66))</f>
      </c>
      <c r="R66" s="72">
        <f aca="true" t="shared" si="12" ref="R66:R73">IF(ISBLANK($C66),"",SUM(H66,L66))</f>
      </c>
      <c r="S66" s="73">
        <f aca="true" t="shared" si="13" ref="S66:S73">IF(ISBLANK($C66),"",SUM(I66,M66))</f>
      </c>
      <c r="T66" s="74">
        <f t="shared" si="0"/>
      </c>
    </row>
    <row r="67" spans="1:20" s="38" customFormat="1" ht="25.5" customHeight="1">
      <c r="A67" s="83">
        <v>59</v>
      </c>
      <c r="B67" s="114"/>
      <c r="C67" s="124"/>
      <c r="D67" s="115"/>
      <c r="E67" s="87"/>
      <c r="F67" s="108"/>
      <c r="G67" s="148"/>
      <c r="H67" s="60">
        <f>IF($G67="","",INDEX('1. závod'!$A:$CH,$G67+5,INDEX('Základní list'!$B:$B,MATCH($F67,'Základní list'!$A:$A,0),1)))</f>
      </c>
      <c r="I67" s="149">
        <f>IF($G67="","",INDEX('1. závod'!$A:$CH,$G67+5,INDEX('Základní list'!$B:$B,MATCH($F67,'Základní list'!$A:$A,0),1)+2))</f>
      </c>
      <c r="J67" s="108"/>
      <c r="K67" s="148"/>
      <c r="L67" s="60">
        <f>IF($K67="","",INDEX('2. závod'!$A:$CH,$K67+5,INDEX('Základní list'!$B:$B,MATCH($J67,'Základní list'!$A:$A,0),1)))</f>
      </c>
      <c r="M67" s="149">
        <f>IF($K67="","",INDEX('2. závod'!$A:$CH,$K67+5,INDEX('Základní list'!$B:$B,MATCH($J67,'Základní list'!$A:$A,0),1)+2))</f>
      </c>
      <c r="N67" s="122">
        <f t="shared" si="8"/>
      </c>
      <c r="O67" s="122">
        <f t="shared" si="9"/>
      </c>
      <c r="P67" s="61">
        <f t="shared" si="10"/>
      </c>
      <c r="Q67" s="71">
        <f t="shared" si="11"/>
      </c>
      <c r="R67" s="72">
        <f t="shared" si="12"/>
      </c>
      <c r="S67" s="73">
        <f t="shared" si="13"/>
      </c>
      <c r="T67" s="74">
        <f t="shared" si="0"/>
      </c>
    </row>
    <row r="68" spans="1:20" s="38" customFormat="1" ht="25.5" customHeight="1">
      <c r="A68" s="83">
        <v>60</v>
      </c>
      <c r="B68" s="114"/>
      <c r="C68" s="124"/>
      <c r="D68" s="115"/>
      <c r="E68" s="87"/>
      <c r="F68" s="108"/>
      <c r="G68" s="148"/>
      <c r="H68" s="60">
        <f>IF($G68="","",INDEX('1. závod'!$A:$CH,$G68+5,INDEX('Základní list'!$B:$B,MATCH($F68,'Základní list'!$A:$A,0),1)))</f>
      </c>
      <c r="I68" s="149">
        <f>IF($G68="","",INDEX('1. závod'!$A:$CH,$G68+5,INDEX('Základní list'!$B:$B,MATCH($F68,'Základní list'!$A:$A,0),1)+2))</f>
      </c>
      <c r="J68" s="108"/>
      <c r="K68" s="148"/>
      <c r="L68" s="60">
        <f>IF($K68="","",INDEX('2. závod'!$A:$CH,$K68+5,INDEX('Základní list'!$B:$B,MATCH($J68,'Základní list'!$A:$A,0),1)))</f>
      </c>
      <c r="M68" s="149">
        <f>IF($K68="","",INDEX('2. závod'!$A:$CH,$K68+5,INDEX('Základní list'!$B:$B,MATCH($J68,'Základní list'!$A:$A,0),1)+2))</f>
      </c>
      <c r="N68" s="122">
        <f t="shared" si="8"/>
      </c>
      <c r="O68" s="122">
        <f t="shared" si="9"/>
      </c>
      <c r="P68" s="61">
        <f t="shared" si="10"/>
      </c>
      <c r="Q68" s="71">
        <f t="shared" si="11"/>
      </c>
      <c r="R68" s="72">
        <f t="shared" si="12"/>
      </c>
      <c r="S68" s="73">
        <f t="shared" si="13"/>
      </c>
      <c r="T68" s="74">
        <f t="shared" si="0"/>
      </c>
    </row>
    <row r="69" spans="1:20" s="38" customFormat="1" ht="25.5" customHeight="1">
      <c r="A69" s="83">
        <v>61</v>
      </c>
      <c r="B69" s="114"/>
      <c r="C69" s="124"/>
      <c r="D69" s="115"/>
      <c r="E69" s="87"/>
      <c r="F69" s="108"/>
      <c r="G69" s="148"/>
      <c r="H69" s="60">
        <f>IF($G69="","",INDEX('1. závod'!$A:$CH,$G69+5,INDEX('Základní list'!$B:$B,MATCH($F69,'Základní list'!$A:$A,0),1)))</f>
      </c>
      <c r="I69" s="149">
        <f>IF($G69="","",INDEX('1. závod'!$A:$CH,$G69+5,INDEX('Základní list'!$B:$B,MATCH($F69,'Základní list'!$A:$A,0),1)+2))</f>
      </c>
      <c r="J69" s="108"/>
      <c r="K69" s="148"/>
      <c r="L69" s="60">
        <f>IF($K69="","",INDEX('2. závod'!$A:$CH,$K69+5,INDEX('Základní list'!$B:$B,MATCH($J69,'Základní list'!$A:$A,0),1)))</f>
      </c>
      <c r="M69" s="149">
        <f>IF($K69="","",INDEX('2. závod'!$A:$CH,$K69+5,INDEX('Základní list'!$B:$B,MATCH($J69,'Základní list'!$A:$A,0),1)+2))</f>
      </c>
      <c r="N69" s="122">
        <f t="shared" si="8"/>
      </c>
      <c r="O69" s="122">
        <f t="shared" si="9"/>
      </c>
      <c r="P69" s="61">
        <f t="shared" si="10"/>
      </c>
      <c r="Q69" s="71">
        <f t="shared" si="11"/>
      </c>
      <c r="R69" s="72">
        <f t="shared" si="12"/>
      </c>
      <c r="S69" s="73">
        <f t="shared" si="13"/>
      </c>
      <c r="T69" s="74">
        <f t="shared" si="0"/>
      </c>
    </row>
    <row r="70" spans="1:20" s="38" customFormat="1" ht="25.5" customHeight="1">
      <c r="A70" s="83">
        <v>62</v>
      </c>
      <c r="B70" s="114"/>
      <c r="C70" s="124"/>
      <c r="D70" s="115"/>
      <c r="E70" s="87"/>
      <c r="F70" s="108"/>
      <c r="G70" s="148"/>
      <c r="H70" s="60">
        <f>IF($G70="","",INDEX('1. závod'!$A:$CH,$G70+5,INDEX('Základní list'!$B:$B,MATCH($F70,'Základní list'!$A:$A,0),1)))</f>
      </c>
      <c r="I70" s="149">
        <f>IF($G70="","",INDEX('1. závod'!$A:$CH,$G70+5,INDEX('Základní list'!$B:$B,MATCH($F70,'Základní list'!$A:$A,0),1)+2))</f>
      </c>
      <c r="J70" s="108"/>
      <c r="K70" s="148"/>
      <c r="L70" s="60">
        <f>IF($K70="","",INDEX('2. závod'!$A:$CH,$K70+5,INDEX('Základní list'!$B:$B,MATCH($J70,'Základní list'!$A:$A,0),1)))</f>
      </c>
      <c r="M70" s="149">
        <f>IF($K70="","",INDEX('2. závod'!$A:$CH,$K70+5,INDEX('Základní list'!$B:$B,MATCH($J70,'Základní list'!$A:$A,0),1)+2))</f>
      </c>
      <c r="N70" s="122">
        <f t="shared" si="8"/>
      </c>
      <c r="O70" s="122">
        <f t="shared" si="9"/>
      </c>
      <c r="P70" s="61">
        <f t="shared" si="10"/>
      </c>
      <c r="Q70" s="71">
        <f t="shared" si="11"/>
      </c>
      <c r="R70" s="72">
        <f t="shared" si="12"/>
      </c>
      <c r="S70" s="73">
        <f t="shared" si="13"/>
      </c>
      <c r="T70" s="74">
        <f t="shared" si="0"/>
      </c>
    </row>
    <row r="71" spans="1:20" s="38" customFormat="1" ht="25.5" customHeight="1">
      <c r="A71" s="83">
        <v>63</v>
      </c>
      <c r="B71" s="114"/>
      <c r="C71" s="124"/>
      <c r="D71" s="115"/>
      <c r="E71" s="87"/>
      <c r="F71" s="108"/>
      <c r="G71" s="148"/>
      <c r="H71" s="60">
        <f>IF($G71="","",INDEX('1. závod'!$A:$CH,$G71+5,INDEX('Základní list'!$B:$B,MATCH($F71,'Základní list'!$A:$A,0),1)))</f>
      </c>
      <c r="I71" s="149">
        <f>IF($G71="","",INDEX('1. závod'!$A:$CH,$G71+5,INDEX('Základní list'!$B:$B,MATCH($F71,'Základní list'!$A:$A,0),1)+2))</f>
      </c>
      <c r="J71" s="108"/>
      <c r="K71" s="148"/>
      <c r="L71" s="60">
        <f>IF($K71="","",INDEX('2. závod'!$A:$CH,$K71+5,INDEX('Základní list'!$B:$B,MATCH($J71,'Základní list'!$A:$A,0),1)))</f>
      </c>
      <c r="M71" s="149">
        <f>IF($K71="","",INDEX('2. závod'!$A:$CH,$K71+5,INDEX('Základní list'!$B:$B,MATCH($J71,'Základní list'!$A:$A,0),1)+2))</f>
      </c>
      <c r="N71" s="122">
        <f t="shared" si="8"/>
      </c>
      <c r="O71" s="122">
        <f t="shared" si="9"/>
      </c>
      <c r="P71" s="61">
        <f t="shared" si="10"/>
      </c>
      <c r="Q71" s="71">
        <f t="shared" si="11"/>
      </c>
      <c r="R71" s="72">
        <f t="shared" si="12"/>
      </c>
      <c r="S71" s="73">
        <f t="shared" si="13"/>
      </c>
      <c r="T71" s="74">
        <f t="shared" si="0"/>
      </c>
    </row>
    <row r="72" spans="1:20" s="38" customFormat="1" ht="25.5" customHeight="1">
      <c r="A72" s="83">
        <v>64</v>
      </c>
      <c r="B72" s="114"/>
      <c r="C72" s="124"/>
      <c r="D72" s="115"/>
      <c r="E72" s="87"/>
      <c r="F72" s="108"/>
      <c r="G72" s="148"/>
      <c r="H72" s="60">
        <f>IF($G72="","",INDEX('1. závod'!$A:$CH,$G72+5,INDEX('Základní list'!$B:$B,MATCH($F72,'Základní list'!$A:$A,0),1)))</f>
      </c>
      <c r="I72" s="149">
        <f>IF($G72="","",INDEX('1. závod'!$A:$CH,$G72+5,INDEX('Základní list'!$B:$B,MATCH($F72,'Základní list'!$A:$A,0),1)+2))</f>
      </c>
      <c r="J72" s="108"/>
      <c r="K72" s="148"/>
      <c r="L72" s="60">
        <f>IF($K72="","",INDEX('2. závod'!$A:$CH,$K72+5,INDEX('Základní list'!$B:$B,MATCH($J72,'Základní list'!$A:$A,0),1)))</f>
      </c>
      <c r="M72" s="149">
        <f>IF($K72="","",INDEX('2. závod'!$A:$CH,$K72+5,INDEX('Základní list'!$B:$B,MATCH($J72,'Základní list'!$A:$A,0),1)+2))</f>
      </c>
      <c r="N72" s="122">
        <f t="shared" si="8"/>
      </c>
      <c r="O72" s="122">
        <f t="shared" si="9"/>
      </c>
      <c r="P72" s="61">
        <f t="shared" si="10"/>
      </c>
      <c r="Q72" s="71">
        <f t="shared" si="11"/>
      </c>
      <c r="R72" s="72">
        <f t="shared" si="12"/>
      </c>
      <c r="S72" s="73">
        <f t="shared" si="13"/>
      </c>
      <c r="T72" s="74">
        <f t="shared" si="0"/>
      </c>
    </row>
    <row r="73" spans="1:20" s="38" customFormat="1" ht="25.5" customHeight="1">
      <c r="A73" s="83">
        <v>65</v>
      </c>
      <c r="B73" s="114"/>
      <c r="C73" s="124"/>
      <c r="D73" s="115"/>
      <c r="E73" s="87"/>
      <c r="F73" s="108"/>
      <c r="G73" s="148"/>
      <c r="H73" s="60">
        <f>IF($G73="","",INDEX('1. závod'!$A:$CH,$G73+5,INDEX('Základní list'!$B:$B,MATCH($F73,'Základní list'!$A:$A,0),1)))</f>
      </c>
      <c r="I73" s="149">
        <f>IF($G73="","",INDEX('1. závod'!$A:$CH,$G73+5,INDEX('Základní list'!$B:$B,MATCH($F73,'Základní list'!$A:$A,0),1)+2))</f>
      </c>
      <c r="J73" s="108"/>
      <c r="K73" s="148"/>
      <c r="L73" s="60">
        <f>IF($K73="","",INDEX('2. závod'!$A:$CH,$K73+5,INDEX('Základní list'!$B:$B,MATCH($J73,'Základní list'!$A:$A,0),1)))</f>
      </c>
      <c r="M73" s="149">
        <f>IF($K73="","",INDEX('2. závod'!$A:$CH,$K73+5,INDEX('Základní list'!$B:$B,MATCH($J73,'Základní list'!$A:$A,0),1)+2))</f>
      </c>
      <c r="N73" s="122">
        <f t="shared" si="8"/>
      </c>
      <c r="O73" s="122">
        <f t="shared" si="9"/>
      </c>
      <c r="P73" s="61">
        <f t="shared" si="10"/>
      </c>
      <c r="Q73" s="71">
        <f t="shared" si="11"/>
      </c>
      <c r="R73" s="72">
        <f t="shared" si="12"/>
      </c>
      <c r="S73" s="73">
        <f t="shared" si="13"/>
      </c>
      <c r="T73" s="74">
        <f t="shared" si="0"/>
      </c>
    </row>
    <row r="74" spans="1:20" s="38" customFormat="1" ht="25.5" customHeight="1">
      <c r="A74" s="83">
        <v>66</v>
      </c>
      <c r="B74" s="114"/>
      <c r="C74" s="124"/>
      <c r="D74" s="115"/>
      <c r="E74" s="87"/>
      <c r="F74" s="108"/>
      <c r="G74" s="148"/>
      <c r="H74" s="60">
        <f>IF($G74="","",INDEX('1. závod'!$A:$CH,$G74+5,INDEX('Základní list'!$B:$B,MATCH($F74,'Základní list'!$A:$A,0),1)))</f>
      </c>
      <c r="I74" s="149">
        <f>IF($G74="","",INDEX('1. závod'!$A:$CH,$G74+5,INDEX('Základní list'!$B:$B,MATCH($F74,'Základní list'!$A:$A,0),1)+2))</f>
      </c>
      <c r="J74" s="108"/>
      <c r="K74" s="148"/>
      <c r="L74" s="60">
        <f>IF($K74="","",INDEX('2. závod'!$A:$CH,$K74+5,INDEX('Základní list'!$B:$B,MATCH($J74,'Základní list'!$A:$A,0),1)))</f>
      </c>
      <c r="M74" s="149">
        <f>IF($K74="","",INDEX('2. závod'!$A:$CH,$K74+5,INDEX('Základní list'!$B:$B,MATCH($J74,'Základní list'!$A:$A,0),1)+2))</f>
      </c>
      <c r="N74" s="122">
        <f aca="true" t="shared" si="14" ref="N74:N105">CONCATENATE(F74,G74)</f>
      </c>
      <c r="O74" s="122">
        <f aca="true" t="shared" si="15" ref="O74:O105">CONCATENATE(J74,K74)</f>
      </c>
      <c r="P74" s="61">
        <f aca="true" t="shared" si="16" ref="P74:P105">IF(ISBLANK(E74),"",E74)</f>
      </c>
      <c r="Q74" s="71">
        <f aca="true" t="shared" si="17" ref="Q74:Q105">IF(ISBLANK($C74),"",COUNT(I74,M74))</f>
      </c>
      <c r="R74" s="72">
        <f aca="true" t="shared" si="18" ref="R74:R105">IF(ISBLANK($C74),"",SUM(H74,L74))</f>
      </c>
      <c r="S74" s="73">
        <f aca="true" t="shared" si="19" ref="S74:S105">IF(ISBLANK($C74),"",SUM(I74,M74))</f>
      </c>
      <c r="T74" s="74">
        <f t="shared" si="0"/>
      </c>
    </row>
    <row r="75" spans="1:20" s="38" customFormat="1" ht="25.5" customHeight="1">
      <c r="A75" s="83">
        <v>67</v>
      </c>
      <c r="B75" s="114"/>
      <c r="C75" s="124"/>
      <c r="D75" s="115"/>
      <c r="E75" s="87"/>
      <c r="F75" s="108"/>
      <c r="G75" s="148"/>
      <c r="H75" s="60">
        <f>IF($G75="","",INDEX('1. závod'!$A:$CH,$G75+5,INDEX('Základní list'!$B:$B,MATCH($F75,'Základní list'!$A:$A,0),1)))</f>
      </c>
      <c r="I75" s="149">
        <f>IF($G75="","",INDEX('1. závod'!$A:$CH,$G75+5,INDEX('Základní list'!$B:$B,MATCH($F75,'Základní list'!$A:$A,0),1)+2))</f>
      </c>
      <c r="J75" s="108"/>
      <c r="K75" s="148"/>
      <c r="L75" s="60">
        <f>IF($K75="","",INDEX('2. závod'!$A:$CH,$K75+5,INDEX('Základní list'!$B:$B,MATCH($J75,'Základní list'!$A:$A,0),1)))</f>
      </c>
      <c r="M75" s="149">
        <f>IF($K75="","",INDEX('2. závod'!$A:$CH,$K75+5,INDEX('Základní list'!$B:$B,MATCH($J75,'Základní list'!$A:$A,0),1)+2))</f>
      </c>
      <c r="N75" s="122">
        <f t="shared" si="14"/>
      </c>
      <c r="O75" s="122">
        <f t="shared" si="15"/>
      </c>
      <c r="P75" s="61">
        <f t="shared" si="16"/>
      </c>
      <c r="Q75" s="71">
        <f t="shared" si="17"/>
      </c>
      <c r="R75" s="72">
        <f t="shared" si="18"/>
      </c>
      <c r="S75" s="73">
        <f t="shared" si="19"/>
      </c>
      <c r="T75" s="74">
        <f t="shared" si="0"/>
      </c>
    </row>
    <row r="76" spans="1:20" s="38" customFormat="1" ht="25.5" customHeight="1">
      <c r="A76" s="83">
        <v>68</v>
      </c>
      <c r="B76" s="114"/>
      <c r="C76" s="124"/>
      <c r="D76" s="115"/>
      <c r="E76" s="87"/>
      <c r="F76" s="108"/>
      <c r="G76" s="148"/>
      <c r="H76" s="60">
        <f>IF($G76="","",INDEX('1. závod'!$A:$CH,$G76+5,INDEX('Základní list'!$B:$B,MATCH($F76,'Základní list'!$A:$A,0),1)))</f>
      </c>
      <c r="I76" s="149">
        <f>IF($G76="","",INDEX('1. závod'!$A:$CH,$G76+5,INDEX('Základní list'!$B:$B,MATCH($F76,'Základní list'!$A:$A,0),1)+2))</f>
      </c>
      <c r="J76" s="108"/>
      <c r="K76" s="148"/>
      <c r="L76" s="60">
        <f>IF($K76="","",INDEX('2. závod'!$A:$CH,$K76+5,INDEX('Základní list'!$B:$B,MATCH($J76,'Základní list'!$A:$A,0),1)))</f>
      </c>
      <c r="M76" s="149">
        <f>IF($K76="","",INDEX('2. závod'!$A:$CH,$K76+5,INDEX('Základní list'!$B:$B,MATCH($J76,'Základní list'!$A:$A,0),1)+2))</f>
      </c>
      <c r="N76" s="122">
        <f t="shared" si="14"/>
      </c>
      <c r="O76" s="122">
        <f t="shared" si="15"/>
      </c>
      <c r="P76" s="61">
        <f t="shared" si="16"/>
      </c>
      <c r="Q76" s="71">
        <f t="shared" si="17"/>
      </c>
      <c r="R76" s="72">
        <f t="shared" si="18"/>
      </c>
      <c r="S76" s="73">
        <f t="shared" si="19"/>
      </c>
      <c r="T76" s="74">
        <f t="shared" si="0"/>
      </c>
    </row>
    <row r="77" spans="1:20" s="38" customFormat="1" ht="25.5" customHeight="1">
      <c r="A77" s="83">
        <v>69</v>
      </c>
      <c r="B77" s="114"/>
      <c r="C77" s="124"/>
      <c r="D77" s="115"/>
      <c r="E77" s="87"/>
      <c r="F77" s="108"/>
      <c r="G77" s="148"/>
      <c r="H77" s="60">
        <f>IF($G77="","",INDEX('1. závod'!$A:$CH,$G77+5,INDEX('Základní list'!$B:$B,MATCH($F77,'Základní list'!$A:$A,0),1)))</f>
      </c>
      <c r="I77" s="149">
        <f>IF($G77="","",INDEX('1. závod'!$A:$CH,$G77+5,INDEX('Základní list'!$B:$B,MATCH($F77,'Základní list'!$A:$A,0),1)+2))</f>
      </c>
      <c r="J77" s="108"/>
      <c r="K77" s="148"/>
      <c r="L77" s="60">
        <f>IF($K77="","",INDEX('2. závod'!$A:$CH,$K77+5,INDEX('Základní list'!$B:$B,MATCH($J77,'Základní list'!$A:$A,0),1)))</f>
      </c>
      <c r="M77" s="149">
        <f>IF($K77="","",INDEX('2. závod'!$A:$CH,$K77+5,INDEX('Základní list'!$B:$B,MATCH($J77,'Základní list'!$A:$A,0),1)+2))</f>
      </c>
      <c r="N77" s="122">
        <f t="shared" si="14"/>
      </c>
      <c r="O77" s="122">
        <f t="shared" si="15"/>
      </c>
      <c r="P77" s="61">
        <f t="shared" si="16"/>
      </c>
      <c r="Q77" s="71">
        <f t="shared" si="17"/>
      </c>
      <c r="R77" s="72">
        <f t="shared" si="18"/>
      </c>
      <c r="S77" s="73">
        <f t="shared" si="19"/>
      </c>
      <c r="T77" s="74">
        <f t="shared" si="0"/>
      </c>
    </row>
    <row r="78" spans="1:20" s="38" customFormat="1" ht="25.5" customHeight="1">
      <c r="A78" s="83">
        <v>70</v>
      </c>
      <c r="B78" s="114"/>
      <c r="C78" s="124"/>
      <c r="D78" s="115"/>
      <c r="E78" s="87"/>
      <c r="F78" s="108"/>
      <c r="G78" s="148"/>
      <c r="H78" s="60">
        <f>IF($G78="","",INDEX('1. závod'!$A:$CH,$G78+5,INDEX('Základní list'!$B:$B,MATCH($F78,'Základní list'!$A:$A,0),1)))</f>
      </c>
      <c r="I78" s="149">
        <f>IF($G78="","",INDEX('1. závod'!$A:$CH,$G78+5,INDEX('Základní list'!$B:$B,MATCH($F78,'Základní list'!$A:$A,0),1)+2))</f>
      </c>
      <c r="J78" s="108"/>
      <c r="K78" s="148"/>
      <c r="L78" s="60">
        <f>IF($K78="","",INDEX('2. závod'!$A:$CH,$K78+5,INDEX('Základní list'!$B:$B,MATCH($J78,'Základní list'!$A:$A,0),1)))</f>
      </c>
      <c r="M78" s="149">
        <f>IF($K78="","",INDEX('2. závod'!$A:$CH,$K78+5,INDEX('Základní list'!$B:$B,MATCH($J78,'Základní list'!$A:$A,0),1)+2))</f>
      </c>
      <c r="N78" s="122">
        <f t="shared" si="14"/>
      </c>
      <c r="O78" s="122">
        <f t="shared" si="15"/>
      </c>
      <c r="P78" s="61">
        <f t="shared" si="16"/>
      </c>
      <c r="Q78" s="71">
        <f t="shared" si="17"/>
      </c>
      <c r="R78" s="72">
        <f t="shared" si="18"/>
      </c>
      <c r="S78" s="73">
        <f t="shared" si="19"/>
      </c>
      <c r="T78" s="74">
        <f t="shared" si="0"/>
      </c>
    </row>
    <row r="79" spans="1:20" s="38" customFormat="1" ht="25.5" customHeight="1">
      <c r="A79" s="83">
        <v>71</v>
      </c>
      <c r="B79" s="114"/>
      <c r="C79" s="124"/>
      <c r="D79" s="115"/>
      <c r="E79" s="87"/>
      <c r="F79" s="108"/>
      <c r="G79" s="148"/>
      <c r="H79" s="60">
        <f>IF($G79="","",INDEX('1. závod'!$A:$CH,$G79+5,INDEX('Základní list'!$B:$B,MATCH($F79,'Základní list'!$A:$A,0),1)))</f>
      </c>
      <c r="I79" s="149">
        <f>IF($G79="","",INDEX('1. závod'!$A:$CH,$G79+5,INDEX('Základní list'!$B:$B,MATCH($F79,'Základní list'!$A:$A,0),1)+2))</f>
      </c>
      <c r="J79" s="108"/>
      <c r="K79" s="148"/>
      <c r="L79" s="60">
        <f>IF($K79="","",INDEX('2. závod'!$A:$CH,$K79+5,INDEX('Základní list'!$B:$B,MATCH($J79,'Základní list'!$A:$A,0),1)))</f>
      </c>
      <c r="M79" s="149">
        <f>IF($K79="","",INDEX('2. závod'!$A:$CH,$K79+5,INDEX('Základní list'!$B:$B,MATCH($J79,'Základní list'!$A:$A,0),1)+2))</f>
      </c>
      <c r="N79" s="122">
        <f t="shared" si="14"/>
      </c>
      <c r="O79" s="122">
        <f t="shared" si="15"/>
      </c>
      <c r="P79" s="61">
        <f t="shared" si="16"/>
      </c>
      <c r="Q79" s="71">
        <f t="shared" si="17"/>
      </c>
      <c r="R79" s="72">
        <f t="shared" si="18"/>
      </c>
      <c r="S79" s="73">
        <f t="shared" si="19"/>
      </c>
      <c r="T79" s="74">
        <f t="shared" si="0"/>
      </c>
    </row>
    <row r="80" spans="1:20" s="38" customFormat="1" ht="25.5" customHeight="1">
      <c r="A80" s="83">
        <v>72</v>
      </c>
      <c r="B80" s="114"/>
      <c r="C80" s="124"/>
      <c r="D80" s="115"/>
      <c r="E80" s="87"/>
      <c r="F80" s="108"/>
      <c r="G80" s="148"/>
      <c r="H80" s="60">
        <f>IF($G80="","",INDEX('1. závod'!$A:$CH,$G80+5,INDEX('Základní list'!$B:$B,MATCH($F80,'Základní list'!$A:$A,0),1)))</f>
      </c>
      <c r="I80" s="149">
        <f>IF($G80="","",INDEX('1. závod'!$A:$CH,$G80+5,INDEX('Základní list'!$B:$B,MATCH($F80,'Základní list'!$A:$A,0),1)+2))</f>
      </c>
      <c r="J80" s="108"/>
      <c r="K80" s="148"/>
      <c r="L80" s="60">
        <f>IF($K80="","",INDEX('2. závod'!$A:$CH,$K80+5,INDEX('Základní list'!$B:$B,MATCH($J80,'Základní list'!$A:$A,0),1)))</f>
      </c>
      <c r="M80" s="149">
        <f>IF($K80="","",INDEX('2. závod'!$A:$CH,$K80+5,INDEX('Základní list'!$B:$B,MATCH($J80,'Základní list'!$A:$A,0),1)+2))</f>
      </c>
      <c r="N80" s="122">
        <f t="shared" si="14"/>
      </c>
      <c r="O80" s="122">
        <f t="shared" si="15"/>
      </c>
      <c r="P80" s="61">
        <f t="shared" si="16"/>
      </c>
      <c r="Q80" s="71">
        <f t="shared" si="17"/>
      </c>
      <c r="R80" s="72">
        <f t="shared" si="18"/>
      </c>
      <c r="S80" s="73">
        <f t="shared" si="19"/>
      </c>
      <c r="T80" s="74">
        <f t="shared" si="0"/>
      </c>
    </row>
    <row r="81" spans="1:20" s="38" customFormat="1" ht="25.5" customHeight="1">
      <c r="A81" s="83">
        <v>73</v>
      </c>
      <c r="B81" s="114"/>
      <c r="C81" s="124"/>
      <c r="D81" s="115"/>
      <c r="E81" s="87"/>
      <c r="F81" s="108"/>
      <c r="G81" s="148"/>
      <c r="H81" s="60">
        <f>IF($G81="","",INDEX('1. závod'!$A:$CH,$G81+5,INDEX('Základní list'!$B:$B,MATCH($F81,'Základní list'!$A:$A,0),1)))</f>
      </c>
      <c r="I81" s="149">
        <f>IF($G81="","",INDEX('1. závod'!$A:$CH,$G81+5,INDEX('Základní list'!$B:$B,MATCH($F81,'Základní list'!$A:$A,0),1)+2))</f>
      </c>
      <c r="J81" s="108"/>
      <c r="K81" s="148"/>
      <c r="L81" s="60">
        <f>IF($K81="","",INDEX('2. závod'!$A:$CH,$K81+5,INDEX('Základní list'!$B:$B,MATCH($J81,'Základní list'!$A:$A,0),1)))</f>
      </c>
      <c r="M81" s="149">
        <f>IF($K81="","",INDEX('2. závod'!$A:$CH,$K81+5,INDEX('Základní list'!$B:$B,MATCH($J81,'Základní list'!$A:$A,0),1)+2))</f>
      </c>
      <c r="N81" s="122">
        <f t="shared" si="14"/>
      </c>
      <c r="O81" s="122">
        <f t="shared" si="15"/>
      </c>
      <c r="P81" s="61">
        <f t="shared" si="16"/>
      </c>
      <c r="Q81" s="71">
        <f t="shared" si="17"/>
      </c>
      <c r="R81" s="72">
        <f t="shared" si="18"/>
      </c>
      <c r="S81" s="73">
        <f t="shared" si="19"/>
      </c>
      <c r="T81" s="74">
        <f t="shared" si="0"/>
      </c>
    </row>
    <row r="82" spans="1:20" s="38" customFormat="1" ht="25.5" customHeight="1">
      <c r="A82" s="83">
        <v>74</v>
      </c>
      <c r="B82" s="114"/>
      <c r="C82" s="124"/>
      <c r="D82" s="115"/>
      <c r="E82" s="87"/>
      <c r="F82" s="108"/>
      <c r="G82" s="148"/>
      <c r="H82" s="60">
        <f>IF($G82="","",INDEX('1. závod'!$A:$CH,$G82+5,INDEX('Základní list'!$B:$B,MATCH($F82,'Základní list'!$A:$A,0),1)))</f>
      </c>
      <c r="I82" s="149">
        <f>IF($G82="","",INDEX('1. závod'!$A:$CH,$G82+5,INDEX('Základní list'!$B:$B,MATCH($F82,'Základní list'!$A:$A,0),1)+2))</f>
      </c>
      <c r="J82" s="108"/>
      <c r="K82" s="148"/>
      <c r="L82" s="60">
        <f>IF($K82="","",INDEX('2. závod'!$A:$CH,$K82+5,INDEX('Základní list'!$B:$B,MATCH($J82,'Základní list'!$A:$A,0),1)))</f>
      </c>
      <c r="M82" s="149">
        <f>IF($K82="","",INDEX('2. závod'!$A:$CH,$K82+5,INDEX('Základní list'!$B:$B,MATCH($J82,'Základní list'!$A:$A,0),1)+2))</f>
      </c>
      <c r="N82" s="122">
        <f t="shared" si="14"/>
      </c>
      <c r="O82" s="122">
        <f t="shared" si="15"/>
      </c>
      <c r="P82" s="61">
        <f t="shared" si="16"/>
      </c>
      <c r="Q82" s="71">
        <f t="shared" si="17"/>
      </c>
      <c r="R82" s="72">
        <f t="shared" si="18"/>
      </c>
      <c r="S82" s="73">
        <f t="shared" si="19"/>
      </c>
      <c r="T82" s="74">
        <f t="shared" si="0"/>
      </c>
    </row>
    <row r="83" spans="1:20" s="38" customFormat="1" ht="25.5" customHeight="1">
      <c r="A83" s="83">
        <v>75</v>
      </c>
      <c r="B83" s="114"/>
      <c r="C83" s="124"/>
      <c r="D83" s="115"/>
      <c r="E83" s="87"/>
      <c r="F83" s="108"/>
      <c r="G83" s="148"/>
      <c r="H83" s="60">
        <f>IF($G83="","",INDEX('1. závod'!$A:$CH,$G83+5,INDEX('Základní list'!$B:$B,MATCH($F83,'Základní list'!$A:$A,0),1)))</f>
      </c>
      <c r="I83" s="149">
        <f>IF($G83="","",INDEX('1. závod'!$A:$CH,$G83+5,INDEX('Základní list'!$B:$B,MATCH($F83,'Základní list'!$A:$A,0),1)+2))</f>
      </c>
      <c r="J83" s="108"/>
      <c r="K83" s="148"/>
      <c r="L83" s="60">
        <f>IF($K83="","",INDEX('2. závod'!$A:$CH,$K83+5,INDEX('Základní list'!$B:$B,MATCH($J83,'Základní list'!$A:$A,0),1)))</f>
      </c>
      <c r="M83" s="149">
        <f>IF($K83="","",INDEX('2. závod'!$A:$CH,$K83+5,INDEX('Základní list'!$B:$B,MATCH($J83,'Základní list'!$A:$A,0),1)+2))</f>
      </c>
      <c r="N83" s="122">
        <f t="shared" si="14"/>
      </c>
      <c r="O83" s="122">
        <f t="shared" si="15"/>
      </c>
      <c r="P83" s="61">
        <f t="shared" si="16"/>
      </c>
      <c r="Q83" s="71">
        <f t="shared" si="17"/>
      </c>
      <c r="R83" s="72">
        <f t="shared" si="18"/>
      </c>
      <c r="S83" s="73">
        <f t="shared" si="19"/>
      </c>
      <c r="T83" s="74">
        <f t="shared" si="0"/>
      </c>
    </row>
    <row r="84" spans="1:20" s="38" customFormat="1" ht="25.5" customHeight="1">
      <c r="A84" s="83">
        <v>76</v>
      </c>
      <c r="B84" s="114"/>
      <c r="C84" s="124"/>
      <c r="D84" s="115"/>
      <c r="E84" s="87"/>
      <c r="F84" s="108"/>
      <c r="G84" s="148"/>
      <c r="H84" s="60">
        <f>IF($G84="","",INDEX('1. závod'!$A:$CH,$G84+5,INDEX('Základní list'!$B:$B,MATCH($F84,'Základní list'!$A:$A,0),1)))</f>
      </c>
      <c r="I84" s="149">
        <f>IF($G84="","",INDEX('1. závod'!$A:$CH,$G84+5,INDEX('Základní list'!$B:$B,MATCH($F84,'Základní list'!$A:$A,0),1)+2))</f>
      </c>
      <c r="J84" s="108"/>
      <c r="K84" s="148"/>
      <c r="L84" s="60">
        <f>IF($K84="","",INDEX('2. závod'!$A:$CH,$K84+5,INDEX('Základní list'!$B:$B,MATCH($J84,'Základní list'!$A:$A,0),1)))</f>
      </c>
      <c r="M84" s="149">
        <f>IF($K84="","",INDEX('2. závod'!$A:$CH,$K84+5,INDEX('Základní list'!$B:$B,MATCH($J84,'Základní list'!$A:$A,0),1)+2))</f>
      </c>
      <c r="N84" s="122">
        <f t="shared" si="14"/>
      </c>
      <c r="O84" s="122">
        <f t="shared" si="15"/>
      </c>
      <c r="P84" s="61">
        <f t="shared" si="16"/>
      </c>
      <c r="Q84" s="71">
        <f t="shared" si="17"/>
      </c>
      <c r="R84" s="72">
        <f t="shared" si="18"/>
      </c>
      <c r="S84" s="73">
        <f t="shared" si="19"/>
      </c>
      <c r="T84" s="74">
        <f t="shared" si="0"/>
      </c>
    </row>
    <row r="85" spans="1:20" s="38" customFormat="1" ht="25.5" customHeight="1">
      <c r="A85" s="83">
        <v>77</v>
      </c>
      <c r="B85" s="114"/>
      <c r="C85" s="124"/>
      <c r="D85" s="115"/>
      <c r="E85" s="87"/>
      <c r="F85" s="108"/>
      <c r="G85" s="148"/>
      <c r="H85" s="60">
        <f>IF($G85="","",INDEX('1. závod'!$A:$CH,$G85+5,INDEX('Základní list'!$B:$B,MATCH($F85,'Základní list'!$A:$A,0),1)))</f>
      </c>
      <c r="I85" s="149">
        <f>IF($G85="","",INDEX('1. závod'!$A:$CH,$G85+5,INDEX('Základní list'!$B:$B,MATCH($F85,'Základní list'!$A:$A,0),1)+2))</f>
      </c>
      <c r="J85" s="108"/>
      <c r="K85" s="148"/>
      <c r="L85" s="60">
        <f>IF($K85="","",INDEX('2. závod'!$A:$CH,$K85+5,INDEX('Základní list'!$B:$B,MATCH($J85,'Základní list'!$A:$A,0),1)))</f>
      </c>
      <c r="M85" s="149">
        <f>IF($K85="","",INDEX('2. závod'!$A:$CH,$K85+5,INDEX('Základní list'!$B:$B,MATCH($J85,'Základní list'!$A:$A,0),1)+2))</f>
      </c>
      <c r="N85" s="122">
        <f t="shared" si="14"/>
      </c>
      <c r="O85" s="122">
        <f t="shared" si="15"/>
      </c>
      <c r="P85" s="61">
        <f t="shared" si="16"/>
      </c>
      <c r="Q85" s="71">
        <f t="shared" si="17"/>
      </c>
      <c r="R85" s="72">
        <f t="shared" si="18"/>
      </c>
      <c r="S85" s="73">
        <f t="shared" si="19"/>
      </c>
      <c r="T85" s="74">
        <f t="shared" si="0"/>
      </c>
    </row>
    <row r="86" spans="1:20" s="38" customFormat="1" ht="25.5" customHeight="1">
      <c r="A86" s="83">
        <v>78</v>
      </c>
      <c r="B86" s="114"/>
      <c r="C86" s="124"/>
      <c r="D86" s="115"/>
      <c r="E86" s="87"/>
      <c r="F86" s="108"/>
      <c r="G86" s="148"/>
      <c r="H86" s="60">
        <f>IF($G86="","",INDEX('1. závod'!$A:$CH,$G86+5,INDEX('Základní list'!$B:$B,MATCH($F86,'Základní list'!$A:$A,0),1)))</f>
      </c>
      <c r="I86" s="149">
        <f>IF($G86="","",INDEX('1. závod'!$A:$CH,$G86+5,INDEX('Základní list'!$B:$B,MATCH($F86,'Základní list'!$A:$A,0),1)+2))</f>
      </c>
      <c r="J86" s="108"/>
      <c r="K86" s="148"/>
      <c r="L86" s="60">
        <f>IF($K86="","",INDEX('2. závod'!$A:$CH,$K86+5,INDEX('Základní list'!$B:$B,MATCH($J86,'Základní list'!$A:$A,0),1)))</f>
      </c>
      <c r="M86" s="149">
        <f>IF($K86="","",INDEX('2. závod'!$A:$CH,$K86+5,INDEX('Základní list'!$B:$B,MATCH($J86,'Základní list'!$A:$A,0),1)+2))</f>
      </c>
      <c r="N86" s="122">
        <f t="shared" si="14"/>
      </c>
      <c r="O86" s="122">
        <f t="shared" si="15"/>
      </c>
      <c r="P86" s="61">
        <f t="shared" si="16"/>
      </c>
      <c r="Q86" s="71">
        <f t="shared" si="17"/>
      </c>
      <c r="R86" s="72">
        <f t="shared" si="18"/>
      </c>
      <c r="S86" s="73">
        <f t="shared" si="19"/>
      </c>
      <c r="T86" s="74">
        <f t="shared" si="0"/>
      </c>
    </row>
    <row r="87" spans="1:20" s="38" customFormat="1" ht="25.5" customHeight="1">
      <c r="A87" s="83">
        <v>79</v>
      </c>
      <c r="B87" s="114"/>
      <c r="C87" s="124"/>
      <c r="D87" s="115"/>
      <c r="E87" s="87"/>
      <c r="F87" s="108"/>
      <c r="G87" s="148"/>
      <c r="H87" s="60">
        <f>IF($G87="","",INDEX('1. závod'!$A:$CH,$G87+5,INDEX('Základní list'!$B:$B,MATCH($F87,'Základní list'!$A:$A,0),1)))</f>
      </c>
      <c r="I87" s="149">
        <f>IF($G87="","",INDEX('1. závod'!$A:$CH,$G87+5,INDEX('Základní list'!$B:$B,MATCH($F87,'Základní list'!$A:$A,0),1)+2))</f>
      </c>
      <c r="J87" s="108"/>
      <c r="K87" s="148"/>
      <c r="L87" s="60">
        <f>IF($K87="","",INDEX('2. závod'!$A:$CH,$K87+5,INDEX('Základní list'!$B:$B,MATCH($J87,'Základní list'!$A:$A,0),1)))</f>
      </c>
      <c r="M87" s="149">
        <f>IF($K87="","",INDEX('2. závod'!$A:$CH,$K87+5,INDEX('Základní list'!$B:$B,MATCH($J87,'Základní list'!$A:$A,0),1)+2))</f>
      </c>
      <c r="N87" s="122">
        <f t="shared" si="14"/>
      </c>
      <c r="O87" s="122">
        <f t="shared" si="15"/>
      </c>
      <c r="P87" s="61">
        <f t="shared" si="16"/>
      </c>
      <c r="Q87" s="71">
        <f t="shared" si="17"/>
      </c>
      <c r="R87" s="72">
        <f t="shared" si="18"/>
      </c>
      <c r="S87" s="73">
        <f t="shared" si="19"/>
      </c>
      <c r="T87" s="74">
        <f t="shared" si="0"/>
      </c>
    </row>
    <row r="88" spans="1:20" s="38" customFormat="1" ht="25.5" customHeight="1">
      <c r="A88" s="83">
        <v>80</v>
      </c>
      <c r="B88" s="114"/>
      <c r="C88" s="124"/>
      <c r="D88" s="115"/>
      <c r="E88" s="87"/>
      <c r="F88" s="108"/>
      <c r="G88" s="148"/>
      <c r="H88" s="60">
        <f>IF($G88="","",INDEX('1. závod'!$A:$CH,$G88+5,INDEX('Základní list'!$B:$B,MATCH($F88,'Základní list'!$A:$A,0),1)))</f>
      </c>
      <c r="I88" s="149">
        <f>IF($G88="","",INDEX('1. závod'!$A:$CH,$G88+5,INDEX('Základní list'!$B:$B,MATCH($F88,'Základní list'!$A:$A,0),1)+2))</f>
      </c>
      <c r="J88" s="108"/>
      <c r="K88" s="148"/>
      <c r="L88" s="60">
        <f>IF($K88="","",INDEX('2. závod'!$A:$CH,$K88+5,INDEX('Základní list'!$B:$B,MATCH($J88,'Základní list'!$A:$A,0),1)))</f>
      </c>
      <c r="M88" s="149">
        <f>IF($K88="","",INDEX('2. závod'!$A:$CH,$K88+5,INDEX('Základní list'!$B:$B,MATCH($J88,'Základní list'!$A:$A,0),1)+2))</f>
      </c>
      <c r="N88" s="122">
        <f t="shared" si="14"/>
      </c>
      <c r="O88" s="122">
        <f t="shared" si="15"/>
      </c>
      <c r="P88" s="61">
        <f t="shared" si="16"/>
      </c>
      <c r="Q88" s="71">
        <f t="shared" si="17"/>
      </c>
      <c r="R88" s="72">
        <f t="shared" si="18"/>
      </c>
      <c r="S88" s="73">
        <f t="shared" si="19"/>
      </c>
      <c r="T88" s="74">
        <f t="shared" si="0"/>
      </c>
    </row>
    <row r="89" spans="1:20" s="38" customFormat="1" ht="25.5" customHeight="1">
      <c r="A89" s="83">
        <v>81</v>
      </c>
      <c r="B89" s="114"/>
      <c r="C89" s="124"/>
      <c r="D89" s="115"/>
      <c r="E89" s="87"/>
      <c r="F89" s="108"/>
      <c r="G89" s="148"/>
      <c r="H89" s="60">
        <f>IF($G89="","",INDEX('1. závod'!$A:$CH,$G89+5,INDEX('Základní list'!$B:$B,MATCH($F89,'Základní list'!$A:$A,0),1)))</f>
      </c>
      <c r="I89" s="149">
        <f>IF($G89="","",INDEX('1. závod'!$A:$CH,$G89+5,INDEX('Základní list'!$B:$B,MATCH($F89,'Základní list'!$A:$A,0),1)+2))</f>
      </c>
      <c r="J89" s="108"/>
      <c r="K89" s="148"/>
      <c r="L89" s="60">
        <f>IF($K89="","",INDEX('2. závod'!$A:$CH,$K89+5,INDEX('Základní list'!$B:$B,MATCH($J89,'Základní list'!$A:$A,0),1)))</f>
      </c>
      <c r="M89" s="149">
        <f>IF($K89="","",INDEX('2. závod'!$A:$CH,$K89+5,INDEX('Základní list'!$B:$B,MATCH($J89,'Základní list'!$A:$A,0),1)+2))</f>
      </c>
      <c r="N89" s="122">
        <f t="shared" si="14"/>
      </c>
      <c r="O89" s="122">
        <f t="shared" si="15"/>
      </c>
      <c r="P89" s="61">
        <f t="shared" si="16"/>
      </c>
      <c r="Q89" s="71">
        <f t="shared" si="17"/>
      </c>
      <c r="R89" s="72">
        <f t="shared" si="18"/>
      </c>
      <c r="S89" s="73">
        <f t="shared" si="19"/>
      </c>
      <c r="T89" s="74">
        <f t="shared" si="0"/>
      </c>
    </row>
    <row r="90" spans="1:20" s="38" customFormat="1" ht="25.5" customHeight="1">
      <c r="A90" s="83">
        <v>82</v>
      </c>
      <c r="B90" s="114"/>
      <c r="C90" s="124"/>
      <c r="D90" s="115"/>
      <c r="E90" s="87"/>
      <c r="F90" s="108"/>
      <c r="G90" s="148"/>
      <c r="H90" s="60">
        <f>IF($G90="","",INDEX('1. závod'!$A:$CH,$G90+5,INDEX('Základní list'!$B:$B,MATCH($F90,'Základní list'!$A:$A,0),1)))</f>
      </c>
      <c r="I90" s="149">
        <f>IF($G90="","",INDEX('1. závod'!$A:$CH,$G90+5,INDEX('Základní list'!$B:$B,MATCH($F90,'Základní list'!$A:$A,0),1)+2))</f>
      </c>
      <c r="J90" s="108"/>
      <c r="K90" s="148"/>
      <c r="L90" s="60">
        <f>IF($K90="","",INDEX('2. závod'!$A:$CH,$K90+5,INDEX('Základní list'!$B:$B,MATCH($J90,'Základní list'!$A:$A,0),1)))</f>
      </c>
      <c r="M90" s="149">
        <f>IF($K90="","",INDEX('2. závod'!$A:$CH,$K90+5,INDEX('Základní list'!$B:$B,MATCH($J90,'Základní list'!$A:$A,0),1)+2))</f>
      </c>
      <c r="N90" s="122">
        <f t="shared" si="14"/>
      </c>
      <c r="O90" s="122">
        <f t="shared" si="15"/>
      </c>
      <c r="P90" s="61">
        <f t="shared" si="16"/>
      </c>
      <c r="Q90" s="71">
        <f t="shared" si="17"/>
      </c>
      <c r="R90" s="72">
        <f t="shared" si="18"/>
      </c>
      <c r="S90" s="73">
        <f t="shared" si="19"/>
      </c>
      <c r="T90" s="74">
        <f t="shared" si="0"/>
      </c>
    </row>
    <row r="91" spans="1:20" s="38" customFormat="1" ht="25.5" customHeight="1">
      <c r="A91" s="83">
        <v>83</v>
      </c>
      <c r="B91" s="114"/>
      <c r="C91" s="124"/>
      <c r="D91" s="115"/>
      <c r="E91" s="87"/>
      <c r="F91" s="108"/>
      <c r="G91" s="148"/>
      <c r="H91" s="60">
        <f>IF($G91="","",INDEX('1. závod'!$A:$CH,$G91+5,INDEX('Základní list'!$B:$B,MATCH($F91,'Základní list'!$A:$A,0),1)))</f>
      </c>
      <c r="I91" s="149">
        <f>IF($G91="","",INDEX('1. závod'!$A:$CH,$G91+5,INDEX('Základní list'!$B:$B,MATCH($F91,'Základní list'!$A:$A,0),1)+2))</f>
      </c>
      <c r="J91" s="108"/>
      <c r="K91" s="148"/>
      <c r="L91" s="60">
        <f>IF($K91="","",INDEX('2. závod'!$A:$CH,$K91+5,INDEX('Základní list'!$B:$B,MATCH($J91,'Základní list'!$A:$A,0),1)))</f>
      </c>
      <c r="M91" s="149">
        <f>IF($K91="","",INDEX('2. závod'!$A:$CH,$K91+5,INDEX('Základní list'!$B:$B,MATCH($J91,'Základní list'!$A:$A,0),1)+2))</f>
      </c>
      <c r="N91" s="122">
        <f t="shared" si="14"/>
      </c>
      <c r="O91" s="122">
        <f t="shared" si="15"/>
      </c>
      <c r="P91" s="61">
        <f t="shared" si="16"/>
      </c>
      <c r="Q91" s="71">
        <f t="shared" si="17"/>
      </c>
      <c r="R91" s="72">
        <f t="shared" si="18"/>
      </c>
      <c r="S91" s="73">
        <f t="shared" si="19"/>
      </c>
      <c r="T91" s="74">
        <f t="shared" si="0"/>
      </c>
    </row>
    <row r="92" spans="1:20" s="38" customFormat="1" ht="25.5" customHeight="1">
      <c r="A92" s="83">
        <v>84</v>
      </c>
      <c r="B92" s="114"/>
      <c r="C92" s="124"/>
      <c r="D92" s="115"/>
      <c r="E92" s="87"/>
      <c r="F92" s="108"/>
      <c r="G92" s="148"/>
      <c r="H92" s="60">
        <f>IF($G92="","",INDEX('1. závod'!$A:$CH,$G92+5,INDEX('Základní list'!$B:$B,MATCH($F92,'Základní list'!$A:$A,0),1)))</f>
      </c>
      <c r="I92" s="149">
        <f>IF($G92="","",INDEX('1. závod'!$A:$CH,$G92+5,INDEX('Základní list'!$B:$B,MATCH($F92,'Základní list'!$A:$A,0),1)+2))</f>
      </c>
      <c r="J92" s="108"/>
      <c r="K92" s="148"/>
      <c r="L92" s="60">
        <f>IF($K92="","",INDEX('2. závod'!$A:$CH,$K92+5,INDEX('Základní list'!$B:$B,MATCH($J92,'Základní list'!$A:$A,0),1)))</f>
      </c>
      <c r="M92" s="149">
        <f>IF($K92="","",INDEX('2. závod'!$A:$CH,$K92+5,INDEX('Základní list'!$B:$B,MATCH($J92,'Základní list'!$A:$A,0),1)+2))</f>
      </c>
      <c r="N92" s="122">
        <f t="shared" si="14"/>
      </c>
      <c r="O92" s="122">
        <f t="shared" si="15"/>
      </c>
      <c r="P92" s="61">
        <f t="shared" si="16"/>
      </c>
      <c r="Q92" s="71">
        <f t="shared" si="17"/>
      </c>
      <c r="R92" s="72">
        <f t="shared" si="18"/>
      </c>
      <c r="S92" s="73">
        <f t="shared" si="19"/>
      </c>
      <c r="T92" s="74">
        <f t="shared" si="0"/>
      </c>
    </row>
    <row r="93" spans="1:20" s="38" customFormat="1" ht="25.5" customHeight="1">
      <c r="A93" s="83">
        <v>85</v>
      </c>
      <c r="B93" s="114"/>
      <c r="C93" s="124"/>
      <c r="D93" s="115"/>
      <c r="E93" s="87"/>
      <c r="F93" s="108"/>
      <c r="G93" s="148"/>
      <c r="H93" s="60">
        <f>IF($G93="","",INDEX('1. závod'!$A:$CH,$G93+5,INDEX('Základní list'!$B:$B,MATCH($F93,'Základní list'!$A:$A,0),1)))</f>
      </c>
      <c r="I93" s="149">
        <f>IF($G93="","",INDEX('1. závod'!$A:$CH,$G93+5,INDEX('Základní list'!$B:$B,MATCH($F93,'Základní list'!$A:$A,0),1)+2))</f>
      </c>
      <c r="J93" s="108"/>
      <c r="K93" s="148"/>
      <c r="L93" s="60">
        <f>IF($K93="","",INDEX('2. závod'!$A:$CH,$K93+5,INDEX('Základní list'!$B:$B,MATCH($J93,'Základní list'!$A:$A,0),1)))</f>
      </c>
      <c r="M93" s="149">
        <f>IF($K93="","",INDEX('2. závod'!$A:$CH,$K93+5,INDEX('Základní list'!$B:$B,MATCH($J93,'Základní list'!$A:$A,0),1)+2))</f>
      </c>
      <c r="N93" s="122">
        <f t="shared" si="14"/>
      </c>
      <c r="O93" s="122">
        <f t="shared" si="15"/>
      </c>
      <c r="P93" s="61">
        <f t="shared" si="16"/>
      </c>
      <c r="Q93" s="71">
        <f t="shared" si="17"/>
      </c>
      <c r="R93" s="72">
        <f t="shared" si="18"/>
      </c>
      <c r="S93" s="73">
        <f t="shared" si="19"/>
      </c>
      <c r="T93" s="74">
        <f t="shared" si="0"/>
      </c>
    </row>
    <row r="94" spans="1:20" s="38" customFormat="1" ht="25.5" customHeight="1">
      <c r="A94" s="83">
        <v>86</v>
      </c>
      <c r="B94" s="114"/>
      <c r="C94" s="124"/>
      <c r="D94" s="115"/>
      <c r="E94" s="87"/>
      <c r="F94" s="108"/>
      <c r="G94" s="148"/>
      <c r="H94" s="60">
        <f>IF($G94="","",INDEX('1. závod'!$A:$CH,$G94+5,INDEX('Základní list'!$B:$B,MATCH($F94,'Základní list'!$A:$A,0),1)))</f>
      </c>
      <c r="I94" s="149">
        <f>IF($G94="","",INDEX('1. závod'!$A:$CH,$G94+5,INDEX('Základní list'!$B:$B,MATCH($F94,'Základní list'!$A:$A,0),1)+2))</f>
      </c>
      <c r="J94" s="108"/>
      <c r="K94" s="148"/>
      <c r="L94" s="60">
        <f>IF($K94="","",INDEX('2. závod'!$A:$CH,$K94+5,INDEX('Základní list'!$B:$B,MATCH($J94,'Základní list'!$A:$A,0),1)))</f>
      </c>
      <c r="M94" s="149">
        <f>IF($K94="","",INDEX('2. závod'!$A:$CH,$K94+5,INDEX('Základní list'!$B:$B,MATCH($J94,'Základní list'!$A:$A,0),1)+2))</f>
      </c>
      <c r="N94" s="122">
        <f t="shared" si="14"/>
      </c>
      <c r="O94" s="122">
        <f t="shared" si="15"/>
      </c>
      <c r="P94" s="61">
        <f t="shared" si="16"/>
      </c>
      <c r="Q94" s="71">
        <f t="shared" si="17"/>
      </c>
      <c r="R94" s="72">
        <f t="shared" si="18"/>
      </c>
      <c r="S94" s="73">
        <f t="shared" si="19"/>
      </c>
      <c r="T94" s="74">
        <f t="shared" si="0"/>
      </c>
    </row>
    <row r="95" spans="1:20" s="38" customFormat="1" ht="25.5" customHeight="1">
      <c r="A95" s="83">
        <v>87</v>
      </c>
      <c r="B95" s="114"/>
      <c r="C95" s="124"/>
      <c r="D95" s="115"/>
      <c r="E95" s="87"/>
      <c r="F95" s="108"/>
      <c r="G95" s="148"/>
      <c r="H95" s="60">
        <f>IF($G95="","",INDEX('1. závod'!$A:$CH,$G95+5,INDEX('Základní list'!$B:$B,MATCH($F95,'Základní list'!$A:$A,0),1)))</f>
      </c>
      <c r="I95" s="149">
        <f>IF($G95="","",INDEX('1. závod'!$A:$CH,$G95+5,INDEX('Základní list'!$B:$B,MATCH($F95,'Základní list'!$A:$A,0),1)+2))</f>
      </c>
      <c r="J95" s="108"/>
      <c r="K95" s="148"/>
      <c r="L95" s="60">
        <f>IF($K95="","",INDEX('2. závod'!$A:$CH,$K95+5,INDEX('Základní list'!$B:$B,MATCH($J95,'Základní list'!$A:$A,0),1)))</f>
      </c>
      <c r="M95" s="149">
        <f>IF($K95="","",INDEX('2. závod'!$A:$CH,$K95+5,INDEX('Základní list'!$B:$B,MATCH($J95,'Základní list'!$A:$A,0),1)+2))</f>
      </c>
      <c r="N95" s="122">
        <f t="shared" si="14"/>
      </c>
      <c r="O95" s="122">
        <f t="shared" si="15"/>
      </c>
      <c r="P95" s="61">
        <f t="shared" si="16"/>
      </c>
      <c r="Q95" s="71">
        <f t="shared" si="17"/>
      </c>
      <c r="R95" s="72">
        <f t="shared" si="18"/>
      </c>
      <c r="S95" s="73">
        <f t="shared" si="19"/>
      </c>
      <c r="T95" s="74">
        <f t="shared" si="0"/>
      </c>
    </row>
    <row r="96" spans="1:20" s="38" customFormat="1" ht="25.5" customHeight="1">
      <c r="A96" s="83">
        <v>88</v>
      </c>
      <c r="B96" s="114"/>
      <c r="C96" s="124"/>
      <c r="D96" s="115"/>
      <c r="E96" s="87"/>
      <c r="F96" s="108"/>
      <c r="G96" s="148"/>
      <c r="H96" s="60">
        <f>IF($G96="","",INDEX('1. závod'!$A:$CH,$G96+5,INDEX('Základní list'!$B:$B,MATCH($F96,'Základní list'!$A:$A,0),1)))</f>
      </c>
      <c r="I96" s="149">
        <f>IF($G96="","",INDEX('1. závod'!$A:$CH,$G96+5,INDEX('Základní list'!$B:$B,MATCH($F96,'Základní list'!$A:$A,0),1)+2))</f>
      </c>
      <c r="J96" s="108"/>
      <c r="K96" s="148"/>
      <c r="L96" s="60">
        <f>IF($K96="","",INDEX('2. závod'!$A:$CH,$K96+5,INDEX('Základní list'!$B:$B,MATCH($J96,'Základní list'!$A:$A,0),1)))</f>
      </c>
      <c r="M96" s="149">
        <f>IF($K96="","",INDEX('2. závod'!$A:$CH,$K96+5,INDEX('Základní list'!$B:$B,MATCH($J96,'Základní list'!$A:$A,0),1)+2))</f>
      </c>
      <c r="N96" s="122">
        <f t="shared" si="14"/>
      </c>
      <c r="O96" s="122">
        <f t="shared" si="15"/>
      </c>
      <c r="P96" s="61">
        <f t="shared" si="16"/>
      </c>
      <c r="Q96" s="71">
        <f t="shared" si="17"/>
      </c>
      <c r="R96" s="72">
        <f t="shared" si="18"/>
      </c>
      <c r="S96" s="73">
        <f t="shared" si="19"/>
      </c>
      <c r="T96" s="74">
        <f t="shared" si="0"/>
      </c>
    </row>
    <row r="97" spans="1:20" s="38" customFormat="1" ht="25.5" customHeight="1">
      <c r="A97" s="83">
        <v>89</v>
      </c>
      <c r="B97" s="114"/>
      <c r="C97" s="124"/>
      <c r="D97" s="115"/>
      <c r="E97" s="87"/>
      <c r="F97" s="108"/>
      <c r="G97" s="148"/>
      <c r="H97" s="60">
        <f>IF($G97="","",INDEX('1. závod'!$A:$CH,$G97+5,INDEX('Základní list'!$B:$B,MATCH($F97,'Základní list'!$A:$A,0),1)))</f>
      </c>
      <c r="I97" s="149">
        <f>IF($G97="","",INDEX('1. závod'!$A:$CH,$G97+5,INDEX('Základní list'!$B:$B,MATCH($F97,'Základní list'!$A:$A,0),1)+2))</f>
      </c>
      <c r="J97" s="108"/>
      <c r="K97" s="148"/>
      <c r="L97" s="60">
        <f>IF($K97="","",INDEX('2. závod'!$A:$CH,$K97+5,INDEX('Základní list'!$B:$B,MATCH($J97,'Základní list'!$A:$A,0),1)))</f>
      </c>
      <c r="M97" s="149">
        <f>IF($K97="","",INDEX('2. závod'!$A:$CH,$K97+5,INDEX('Základní list'!$B:$B,MATCH($J97,'Základní list'!$A:$A,0),1)+2))</f>
      </c>
      <c r="N97" s="122">
        <f t="shared" si="14"/>
      </c>
      <c r="O97" s="122">
        <f t="shared" si="15"/>
      </c>
      <c r="P97" s="61">
        <f t="shared" si="16"/>
      </c>
      <c r="Q97" s="71">
        <f t="shared" si="17"/>
      </c>
      <c r="R97" s="72">
        <f t="shared" si="18"/>
      </c>
      <c r="S97" s="73">
        <f t="shared" si="19"/>
      </c>
      <c r="T97" s="74">
        <f t="shared" si="0"/>
      </c>
    </row>
    <row r="98" spans="1:20" s="38" customFormat="1" ht="25.5" customHeight="1">
      <c r="A98" s="83">
        <v>90</v>
      </c>
      <c r="B98" s="114"/>
      <c r="C98" s="124"/>
      <c r="D98" s="115"/>
      <c r="E98" s="87"/>
      <c r="F98" s="108"/>
      <c r="G98" s="148"/>
      <c r="H98" s="60">
        <f>IF($G98="","",INDEX('1. závod'!$A:$CH,$G98+5,INDEX('Základní list'!$B:$B,MATCH($F98,'Základní list'!$A:$A,0),1)))</f>
      </c>
      <c r="I98" s="149">
        <f>IF($G98="","",INDEX('1. závod'!$A:$CH,$G98+5,INDEX('Základní list'!$B:$B,MATCH($F98,'Základní list'!$A:$A,0),1)+2))</f>
      </c>
      <c r="J98" s="108"/>
      <c r="K98" s="148"/>
      <c r="L98" s="60">
        <f>IF($K98="","",INDEX('2. závod'!$A:$CH,$K98+5,INDEX('Základní list'!$B:$B,MATCH($J98,'Základní list'!$A:$A,0),1)))</f>
      </c>
      <c r="M98" s="149">
        <f>IF($K98="","",INDEX('2. závod'!$A:$CH,$K98+5,INDEX('Základní list'!$B:$B,MATCH($J98,'Základní list'!$A:$A,0),1)+2))</f>
      </c>
      <c r="N98" s="122">
        <f t="shared" si="14"/>
      </c>
      <c r="O98" s="122">
        <f t="shared" si="15"/>
      </c>
      <c r="P98" s="61">
        <f t="shared" si="16"/>
      </c>
      <c r="Q98" s="71">
        <f t="shared" si="17"/>
      </c>
      <c r="R98" s="72">
        <f t="shared" si="18"/>
      </c>
      <c r="S98" s="73">
        <f t="shared" si="19"/>
      </c>
      <c r="T98" s="74">
        <f t="shared" si="0"/>
      </c>
    </row>
    <row r="99" spans="1:20" s="38" customFormat="1" ht="25.5" customHeight="1">
      <c r="A99" s="83">
        <v>91</v>
      </c>
      <c r="B99" s="114"/>
      <c r="C99" s="124"/>
      <c r="D99" s="115"/>
      <c r="E99" s="87"/>
      <c r="F99" s="108"/>
      <c r="G99" s="148"/>
      <c r="H99" s="60">
        <f>IF($G99="","",INDEX('1. závod'!$A:$CH,$G99+5,INDEX('Základní list'!$B:$B,MATCH($F99,'Základní list'!$A:$A,0),1)))</f>
      </c>
      <c r="I99" s="149">
        <f>IF($G99="","",INDEX('1. závod'!$A:$CH,$G99+5,INDEX('Základní list'!$B:$B,MATCH($F99,'Základní list'!$A:$A,0),1)+2))</f>
      </c>
      <c r="J99" s="108"/>
      <c r="K99" s="148"/>
      <c r="L99" s="60">
        <f>IF($K99="","",INDEX('2. závod'!$A:$CH,$K99+5,INDEX('Základní list'!$B:$B,MATCH($J99,'Základní list'!$A:$A,0),1)))</f>
      </c>
      <c r="M99" s="149">
        <f>IF($K99="","",INDEX('2. závod'!$A:$CH,$K99+5,INDEX('Základní list'!$B:$B,MATCH($J99,'Základní list'!$A:$A,0),1)+2))</f>
      </c>
      <c r="N99" s="122">
        <f t="shared" si="14"/>
      </c>
      <c r="O99" s="122">
        <f t="shared" si="15"/>
      </c>
      <c r="P99" s="61">
        <f t="shared" si="16"/>
      </c>
      <c r="Q99" s="71">
        <f t="shared" si="17"/>
      </c>
      <c r="R99" s="72">
        <f t="shared" si="18"/>
      </c>
      <c r="S99" s="73">
        <f t="shared" si="19"/>
      </c>
      <c r="T99" s="74">
        <f t="shared" si="0"/>
      </c>
    </row>
    <row r="100" spans="1:20" s="38" customFormat="1" ht="25.5" customHeight="1">
      <c r="A100" s="83">
        <v>92</v>
      </c>
      <c r="B100" s="114"/>
      <c r="C100" s="124"/>
      <c r="D100" s="115"/>
      <c r="E100" s="87"/>
      <c r="F100" s="108"/>
      <c r="G100" s="148"/>
      <c r="H100" s="60">
        <f>IF($G100="","",INDEX('1. závod'!$A:$CH,$G100+5,INDEX('Základní list'!$B:$B,MATCH($F100,'Základní list'!$A:$A,0),1)))</f>
      </c>
      <c r="I100" s="149">
        <f>IF($G100="","",INDEX('1. závod'!$A:$CH,$G100+5,INDEX('Základní list'!$B:$B,MATCH($F100,'Základní list'!$A:$A,0),1)+2))</f>
      </c>
      <c r="J100" s="108"/>
      <c r="K100" s="148"/>
      <c r="L100" s="60">
        <f>IF($K100="","",INDEX('2. závod'!$A:$CH,$K100+5,INDEX('Základní list'!$B:$B,MATCH($J100,'Základní list'!$A:$A,0),1)))</f>
      </c>
      <c r="M100" s="149">
        <f>IF($K100="","",INDEX('2. závod'!$A:$CH,$K100+5,INDEX('Základní list'!$B:$B,MATCH($J100,'Základní list'!$A:$A,0),1)+2))</f>
      </c>
      <c r="N100" s="122">
        <f t="shared" si="14"/>
      </c>
      <c r="O100" s="122">
        <f t="shared" si="15"/>
      </c>
      <c r="P100" s="61">
        <f t="shared" si="16"/>
      </c>
      <c r="Q100" s="71">
        <f t="shared" si="17"/>
      </c>
      <c r="R100" s="72">
        <f t="shared" si="18"/>
      </c>
      <c r="S100" s="73">
        <f t="shared" si="19"/>
      </c>
      <c r="T100" s="74">
        <f t="shared" si="0"/>
      </c>
    </row>
    <row r="101" spans="1:20" s="38" customFormat="1" ht="25.5" customHeight="1">
      <c r="A101" s="83">
        <v>93</v>
      </c>
      <c r="B101" s="114"/>
      <c r="C101" s="124"/>
      <c r="D101" s="115"/>
      <c r="E101" s="87"/>
      <c r="F101" s="108"/>
      <c r="G101" s="148"/>
      <c r="H101" s="60">
        <f>IF($G101="","",INDEX('1. závod'!$A:$CH,$G101+5,INDEX('Základní list'!$B:$B,MATCH($F101,'Základní list'!$A:$A,0),1)))</f>
      </c>
      <c r="I101" s="149">
        <f>IF($G101="","",INDEX('1. závod'!$A:$CH,$G101+5,INDEX('Základní list'!$B:$B,MATCH($F101,'Základní list'!$A:$A,0),1)+2))</f>
      </c>
      <c r="J101" s="108"/>
      <c r="K101" s="148"/>
      <c r="L101" s="60">
        <f>IF($K101="","",INDEX('2. závod'!$A:$CH,$K101+5,INDEX('Základní list'!$B:$B,MATCH($J101,'Základní list'!$A:$A,0),1)))</f>
      </c>
      <c r="M101" s="149">
        <f>IF($K101="","",INDEX('2. závod'!$A:$CH,$K101+5,INDEX('Základní list'!$B:$B,MATCH($J101,'Základní list'!$A:$A,0),1)+2))</f>
      </c>
      <c r="N101" s="122">
        <f t="shared" si="14"/>
      </c>
      <c r="O101" s="122">
        <f t="shared" si="15"/>
      </c>
      <c r="P101" s="61">
        <f t="shared" si="16"/>
      </c>
      <c r="Q101" s="71">
        <f t="shared" si="17"/>
      </c>
      <c r="R101" s="72">
        <f t="shared" si="18"/>
      </c>
      <c r="S101" s="73">
        <f t="shared" si="19"/>
      </c>
      <c r="T101" s="74">
        <f t="shared" si="0"/>
      </c>
    </row>
    <row r="102" spans="1:20" s="38" customFormat="1" ht="25.5" customHeight="1">
      <c r="A102" s="83">
        <v>94</v>
      </c>
      <c r="B102" s="114"/>
      <c r="C102" s="124"/>
      <c r="D102" s="115"/>
      <c r="E102" s="87"/>
      <c r="F102" s="108"/>
      <c r="G102" s="148"/>
      <c r="H102" s="60">
        <f>IF($G102="","",INDEX('1. závod'!$A:$CH,$G102+5,INDEX('Základní list'!$B:$B,MATCH($F102,'Základní list'!$A:$A,0),1)))</f>
      </c>
      <c r="I102" s="149">
        <f>IF($G102="","",INDEX('1. závod'!$A:$CH,$G102+5,INDEX('Základní list'!$B:$B,MATCH($F102,'Základní list'!$A:$A,0),1)+2))</f>
      </c>
      <c r="J102" s="108"/>
      <c r="K102" s="148"/>
      <c r="L102" s="60">
        <f>IF($K102="","",INDEX('2. závod'!$A:$CH,$K102+5,INDEX('Základní list'!$B:$B,MATCH($J102,'Základní list'!$A:$A,0),1)))</f>
      </c>
      <c r="M102" s="149">
        <f>IF($K102="","",INDEX('2. závod'!$A:$CH,$K102+5,INDEX('Základní list'!$B:$B,MATCH($J102,'Základní list'!$A:$A,0),1)+2))</f>
      </c>
      <c r="N102" s="122">
        <f t="shared" si="14"/>
      </c>
      <c r="O102" s="122">
        <f t="shared" si="15"/>
      </c>
      <c r="P102" s="61">
        <f t="shared" si="16"/>
      </c>
      <c r="Q102" s="71">
        <f t="shared" si="17"/>
      </c>
      <c r="R102" s="72">
        <f t="shared" si="18"/>
      </c>
      <c r="S102" s="73">
        <f t="shared" si="19"/>
      </c>
      <c r="T102" s="74">
        <f t="shared" si="0"/>
      </c>
    </row>
    <row r="103" spans="1:20" s="38" customFormat="1" ht="25.5" customHeight="1">
      <c r="A103" s="83">
        <v>95</v>
      </c>
      <c r="B103" s="114"/>
      <c r="C103" s="124"/>
      <c r="D103" s="115"/>
      <c r="E103" s="87"/>
      <c r="F103" s="108"/>
      <c r="G103" s="148"/>
      <c r="H103" s="60">
        <f>IF($G103="","",INDEX('1. závod'!$A:$CH,$G103+5,INDEX('Základní list'!$B:$B,MATCH($F103,'Základní list'!$A:$A,0),1)))</f>
      </c>
      <c r="I103" s="149">
        <f>IF($G103="","",INDEX('1. závod'!$A:$CH,$G103+5,INDEX('Základní list'!$B:$B,MATCH($F103,'Základní list'!$A:$A,0),1)+2))</f>
      </c>
      <c r="J103" s="108"/>
      <c r="K103" s="148"/>
      <c r="L103" s="60">
        <f>IF($K103="","",INDEX('2. závod'!$A:$CH,$K103+5,INDEX('Základní list'!$B:$B,MATCH($J103,'Základní list'!$A:$A,0),1)))</f>
      </c>
      <c r="M103" s="149">
        <f>IF($K103="","",INDEX('2. závod'!$A:$CH,$K103+5,INDEX('Základní list'!$B:$B,MATCH($J103,'Základní list'!$A:$A,0),1)+2))</f>
      </c>
      <c r="N103" s="122">
        <f t="shared" si="14"/>
      </c>
      <c r="O103" s="122">
        <f t="shared" si="15"/>
      </c>
      <c r="P103" s="61">
        <f t="shared" si="16"/>
      </c>
      <c r="Q103" s="71">
        <f t="shared" si="17"/>
      </c>
      <c r="R103" s="72">
        <f t="shared" si="18"/>
      </c>
      <c r="S103" s="73">
        <f t="shared" si="19"/>
      </c>
      <c r="T103" s="74">
        <f t="shared" si="0"/>
      </c>
    </row>
    <row r="104" spans="1:20" s="38" customFormat="1" ht="25.5" customHeight="1">
      <c r="A104" s="83">
        <v>96</v>
      </c>
      <c r="B104" s="114"/>
      <c r="C104" s="124"/>
      <c r="D104" s="115"/>
      <c r="E104" s="87"/>
      <c r="F104" s="108"/>
      <c r="G104" s="148"/>
      <c r="H104" s="60">
        <f>IF($G104="","",INDEX('1. závod'!$A:$CH,$G104+5,INDEX('Základní list'!$B:$B,MATCH($F104,'Základní list'!$A:$A,0),1)))</f>
      </c>
      <c r="I104" s="149">
        <f>IF($G104="","",INDEX('1. závod'!$A:$CH,$G104+5,INDEX('Základní list'!$B:$B,MATCH($F104,'Základní list'!$A:$A,0),1)+2))</f>
      </c>
      <c r="J104" s="108"/>
      <c r="K104" s="148"/>
      <c r="L104" s="60">
        <f>IF($K104="","",INDEX('2. závod'!$A:$CH,$K104+5,INDEX('Základní list'!$B:$B,MATCH($J104,'Základní list'!$A:$A,0),1)))</f>
      </c>
      <c r="M104" s="149">
        <f>IF($K104="","",INDEX('2. závod'!$A:$CH,$K104+5,INDEX('Základní list'!$B:$B,MATCH($J104,'Základní list'!$A:$A,0),1)+2))</f>
      </c>
      <c r="N104" s="122">
        <f t="shared" si="14"/>
      </c>
      <c r="O104" s="122">
        <f t="shared" si="15"/>
      </c>
      <c r="P104" s="61">
        <f t="shared" si="16"/>
      </c>
      <c r="Q104" s="71">
        <f t="shared" si="17"/>
      </c>
      <c r="R104" s="72">
        <f t="shared" si="18"/>
      </c>
      <c r="S104" s="73">
        <f t="shared" si="19"/>
      </c>
      <c r="T104" s="74">
        <f t="shared" si="0"/>
      </c>
    </row>
    <row r="105" spans="1:20" s="38" customFormat="1" ht="25.5" customHeight="1">
      <c r="A105" s="83">
        <v>97</v>
      </c>
      <c r="B105" s="114"/>
      <c r="C105" s="124"/>
      <c r="D105" s="115"/>
      <c r="E105" s="87"/>
      <c r="F105" s="108"/>
      <c r="G105" s="148"/>
      <c r="H105" s="60">
        <f>IF($G105="","",INDEX('1. závod'!$A:$CH,$G105+5,INDEX('Základní list'!$B:$B,MATCH($F105,'Základní list'!$A:$A,0),1)))</f>
      </c>
      <c r="I105" s="149">
        <f>IF($G105="","",INDEX('1. závod'!$A:$CH,$G105+5,INDEX('Základní list'!$B:$B,MATCH($F105,'Základní list'!$A:$A,0),1)+2))</f>
      </c>
      <c r="J105" s="108"/>
      <c r="K105" s="148"/>
      <c r="L105" s="60">
        <f>IF($K105="","",INDEX('2. závod'!$A:$CH,$K105+5,INDEX('Základní list'!$B:$B,MATCH($J105,'Základní list'!$A:$A,0),1)))</f>
      </c>
      <c r="M105" s="149">
        <f>IF($K105="","",INDEX('2. závod'!$A:$CH,$K105+5,INDEX('Základní list'!$B:$B,MATCH($J105,'Základní list'!$A:$A,0),1)+2))</f>
      </c>
      <c r="N105" s="122">
        <f t="shared" si="14"/>
      </c>
      <c r="O105" s="122">
        <f t="shared" si="15"/>
      </c>
      <c r="P105" s="61">
        <f t="shared" si="16"/>
      </c>
      <c r="Q105" s="71">
        <f t="shared" si="17"/>
      </c>
      <c r="R105" s="72">
        <f t="shared" si="18"/>
      </c>
      <c r="S105" s="73">
        <f t="shared" si="19"/>
      </c>
      <c r="T105" s="74">
        <f t="shared" si="0"/>
      </c>
    </row>
    <row r="106" spans="1:20" s="38" customFormat="1" ht="25.5" customHeight="1">
      <c r="A106" s="83">
        <v>98</v>
      </c>
      <c r="B106" s="114"/>
      <c r="C106" s="124"/>
      <c r="D106" s="115"/>
      <c r="E106" s="87"/>
      <c r="F106" s="108"/>
      <c r="G106" s="105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8"/>
      <c r="K106" s="105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22">
        <f>CONCATENATE(F106,G106)</f>
      </c>
      <c r="O106" s="122">
        <f>CONCATENATE(J106,K106)</f>
      </c>
      <c r="P106" s="61">
        <f>IF(ISBLANK(E106),"",E106)</f>
      </c>
      <c r="Q106" s="71">
        <f>IF(ISBLANK($C106),"",COUNT(I106,M106))</f>
      </c>
      <c r="R106" s="72">
        <f>IF(ISBLANK($C106),"",SUM(H106,L106))</f>
      </c>
      <c r="S106" s="73">
        <f>IF(ISBLANK($C106),"",SUM(I106,M106))</f>
      </c>
      <c r="T106" s="74">
        <f>IF(ISBLANK($C106),"",IF(ISTEXT(T65),1,T65+1))</f>
      </c>
    </row>
    <row r="107" spans="1:20" s="38" customFormat="1" ht="25.5" customHeight="1">
      <c r="A107" s="83">
        <v>99</v>
      </c>
      <c r="B107" s="114"/>
      <c r="C107" s="124"/>
      <c r="D107" s="115"/>
      <c r="E107" s="87"/>
      <c r="F107" s="108"/>
      <c r="G107" s="105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8"/>
      <c r="K107" s="105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22">
        <f>CONCATENATE(F107,G107)</f>
      </c>
      <c r="O107" s="122">
        <f>CONCATENATE(J107,K107)</f>
      </c>
      <c r="P107" s="61">
        <f>IF(ISBLANK(E107),"",E107)</f>
      </c>
      <c r="Q107" s="71">
        <f>IF(ISBLANK($C107),"",COUNT(I107,M107))</f>
      </c>
      <c r="R107" s="72">
        <f>IF(ISBLANK($C107),"",SUM(H107,L107))</f>
      </c>
      <c r="S107" s="73">
        <f>IF(ISBLANK($C107),"",SUM(I107,M107))</f>
      </c>
      <c r="T107" s="74">
        <f t="shared" si="0"/>
      </c>
    </row>
    <row r="108" spans="1:20" s="38" customFormat="1" ht="25.5" customHeight="1">
      <c r="A108" s="83">
        <v>100</v>
      </c>
      <c r="B108" s="114"/>
      <c r="C108" s="124"/>
      <c r="D108" s="115"/>
      <c r="E108" s="87"/>
      <c r="F108" s="108"/>
      <c r="G108" s="105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8"/>
      <c r="K108" s="105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22">
        <f>CONCATENATE(F108,G108)</f>
      </c>
      <c r="O108" s="122">
        <f>CONCATENATE(J108,K108)</f>
      </c>
      <c r="P108" s="61">
        <f>IF(ISBLANK(E108),"",E108)</f>
      </c>
      <c r="Q108" s="71">
        <f>IF(ISBLANK($C108),"",COUNT(I108,M108))</f>
      </c>
      <c r="R108" s="72">
        <f>IF(ISBLANK($C108),"",SUM(H108,L108))</f>
      </c>
      <c r="S108" s="73">
        <f>IF(ISBLANK($C108),"",SUM(I108,M108))</f>
      </c>
      <c r="T108" s="74">
        <f t="shared" si="0"/>
      </c>
    </row>
    <row r="109" spans="1:20" s="38" customFormat="1" ht="25.5" customHeight="1">
      <c r="A109" s="83">
        <v>101</v>
      </c>
      <c r="B109" s="114"/>
      <c r="C109" s="124"/>
      <c r="D109" s="115"/>
      <c r="E109" s="87"/>
      <c r="F109" s="108"/>
      <c r="G109" s="105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8"/>
      <c r="K109" s="105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22">
        <f>CONCATENATE(F109,G109)</f>
      </c>
      <c r="O109" s="122">
        <f>CONCATENATE(J109,K109)</f>
      </c>
      <c r="P109" s="61">
        <f>IF(ISBLANK(E109),"",E109)</f>
      </c>
      <c r="Q109" s="71">
        <f>IF(ISBLANK($C109),"",COUNT(I109,M109))</f>
      </c>
      <c r="R109" s="72">
        <f>IF(ISBLANK($C109),"",SUM(H109,L109))</f>
      </c>
      <c r="S109" s="73">
        <f>IF(ISBLANK($C109),"",SUM(I109,M109))</f>
      </c>
      <c r="T109" s="74">
        <f t="shared" si="0"/>
      </c>
    </row>
    <row r="110" spans="1:20" s="38" customFormat="1" ht="25.5" customHeight="1">
      <c r="A110" s="83">
        <v>102</v>
      </c>
      <c r="B110" s="123"/>
      <c r="C110" s="124"/>
      <c r="D110" s="115"/>
      <c r="E110" s="87"/>
      <c r="F110" s="108"/>
      <c r="G110" s="105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8"/>
      <c r="K110" s="105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22">
        <f>CONCATENATE(F110,G110)</f>
      </c>
      <c r="O110" s="122">
        <f>CONCATENATE(J110,K110)</f>
      </c>
      <c r="P110" s="61">
        <f>IF(ISBLANK(E110),"",E110)</f>
      </c>
      <c r="Q110" s="71">
        <f>IF(ISBLANK($C110),"",COUNT(I110,M110))</f>
      </c>
      <c r="R110" s="72">
        <f>IF(ISBLANK($C110),"",SUM(H110,L110))</f>
      </c>
      <c r="S110" s="73">
        <f>IF(ISBLANK($C110),"",SUM(I110,M110))</f>
      </c>
      <c r="T110" s="74">
        <f t="shared" si="0"/>
      </c>
    </row>
    <row r="111" spans="1:20" s="38" customFormat="1" ht="25.5" customHeight="1">
      <c r="A111" s="83">
        <v>103</v>
      </c>
      <c r="B111" s="114"/>
      <c r="C111" s="124"/>
      <c r="D111" s="115"/>
      <c r="E111" s="87"/>
      <c r="F111" s="108"/>
      <c r="G111" s="105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8"/>
      <c r="K111" s="105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22">
        <f>CONCATENATE(F111,G111)</f>
      </c>
      <c r="O111" s="122">
        <f>CONCATENATE(J111,K111)</f>
      </c>
      <c r="P111" s="61">
        <f>IF(ISBLANK(E111),"",E111)</f>
      </c>
      <c r="Q111" s="71">
        <f>IF(ISBLANK($C111),"",COUNT(I111,M111))</f>
      </c>
      <c r="R111" s="72">
        <f>IF(ISBLANK($C111),"",SUM(H111,L111))</f>
      </c>
      <c r="S111" s="73">
        <f>IF(ISBLANK($C111),"",SUM(I111,M111))</f>
      </c>
      <c r="T111" s="74">
        <f t="shared" si="0"/>
      </c>
    </row>
    <row r="112" spans="1:20" s="38" customFormat="1" ht="25.5" customHeight="1">
      <c r="A112" s="83">
        <v>104</v>
      </c>
      <c r="B112" s="114"/>
      <c r="C112" s="124"/>
      <c r="D112" s="115"/>
      <c r="E112" s="87"/>
      <c r="F112" s="108"/>
      <c r="G112" s="105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8"/>
      <c r="K112" s="105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22">
        <f>CONCATENATE(F112,G112)</f>
      </c>
      <c r="O112" s="122">
        <f>CONCATENATE(J112,K112)</f>
      </c>
      <c r="P112" s="61">
        <f>IF(ISBLANK(E112),"",E112)</f>
      </c>
      <c r="Q112" s="71">
        <f>IF(ISBLANK($C112),"",COUNT(I112,M112))</f>
      </c>
      <c r="R112" s="72">
        <f>IF(ISBLANK($C112),"",SUM(H112,L112))</f>
      </c>
      <c r="S112" s="73">
        <f>IF(ISBLANK($C112),"",SUM(I112,M112))</f>
      </c>
      <c r="T112" s="74">
        <f t="shared" si="0"/>
      </c>
    </row>
    <row r="113" spans="1:20" s="38" customFormat="1" ht="25.5" customHeight="1">
      <c r="A113" s="83">
        <v>105</v>
      </c>
      <c r="B113" s="114"/>
      <c r="C113" s="124"/>
      <c r="D113" s="115"/>
      <c r="E113" s="87"/>
      <c r="F113" s="108"/>
      <c r="G113" s="105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8"/>
      <c r="K113" s="105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22">
        <f aca="true" t="shared" si="20" ref="N113:N128">CONCATENATE(F113,G113)</f>
      </c>
      <c r="O113" s="122">
        <f aca="true" t="shared" si="21" ref="O113:O128">CONCATENATE(J113,K113)</f>
      </c>
      <c r="P113" s="61">
        <f aca="true" t="shared" si="22" ref="P113:P128">IF(ISBLANK(E113),"",E113)</f>
      </c>
      <c r="Q113" s="71">
        <f aca="true" t="shared" si="23" ref="Q113:Q128">IF(ISBLANK($C113),"",COUNT(I113,M113))</f>
      </c>
      <c r="R113" s="72">
        <f aca="true" t="shared" si="24" ref="R113:R128">IF(ISBLANK($C113),"",SUM(H113,L113))</f>
      </c>
      <c r="S113" s="73">
        <f aca="true" t="shared" si="25" ref="S113:S128">IF(ISBLANK($C113),"",SUM(I113,M113))</f>
      </c>
      <c r="T113" s="74">
        <f aca="true" t="shared" si="26" ref="T113:T128">IF(ISBLANK($C113),"",IF(ISTEXT(T112),1,T112+1))</f>
      </c>
    </row>
    <row r="114" spans="1:20" s="38" customFormat="1" ht="25.5" customHeight="1">
      <c r="A114" s="83">
        <v>106</v>
      </c>
      <c r="B114" s="114"/>
      <c r="C114" s="124"/>
      <c r="D114" s="115"/>
      <c r="E114" s="87"/>
      <c r="F114" s="108"/>
      <c r="G114" s="148"/>
      <c r="H114" s="60"/>
      <c r="I114" s="149"/>
      <c r="J114" s="108"/>
      <c r="K114" s="148"/>
      <c r="L114" s="60"/>
      <c r="M114" s="149"/>
      <c r="N114" s="122"/>
      <c r="O114" s="122"/>
      <c r="P114" s="61"/>
      <c r="Q114" s="71"/>
      <c r="R114" s="72"/>
      <c r="S114" s="73"/>
      <c r="T114" s="74"/>
    </row>
    <row r="115" spans="1:20" s="38" customFormat="1" ht="25.5" customHeight="1">
      <c r="A115" s="83">
        <v>107</v>
      </c>
      <c r="B115" s="114"/>
      <c r="C115" s="124"/>
      <c r="D115" s="115"/>
      <c r="E115" s="87"/>
      <c r="F115" s="108"/>
      <c r="G115" s="148"/>
      <c r="H115" s="60"/>
      <c r="I115" s="149"/>
      <c r="J115" s="108"/>
      <c r="K115" s="148"/>
      <c r="L115" s="60"/>
      <c r="M115" s="149"/>
      <c r="N115" s="122"/>
      <c r="O115" s="122"/>
      <c r="P115" s="61"/>
      <c r="Q115" s="71"/>
      <c r="R115" s="72"/>
      <c r="S115" s="73"/>
      <c r="T115" s="74"/>
    </row>
    <row r="116" spans="1:20" s="38" customFormat="1" ht="25.5" customHeight="1">
      <c r="A116" s="83">
        <v>108</v>
      </c>
      <c r="B116" s="114"/>
      <c r="C116" s="124"/>
      <c r="D116" s="115"/>
      <c r="E116" s="87"/>
      <c r="F116" s="108"/>
      <c r="G116" s="148"/>
      <c r="H116" s="60"/>
      <c r="I116" s="149"/>
      <c r="J116" s="108"/>
      <c r="K116" s="148"/>
      <c r="L116" s="60"/>
      <c r="M116" s="149"/>
      <c r="N116" s="122"/>
      <c r="O116" s="122"/>
      <c r="P116" s="61"/>
      <c r="Q116" s="71"/>
      <c r="R116" s="72"/>
      <c r="S116" s="73"/>
      <c r="T116" s="74"/>
    </row>
    <row r="117" spans="1:20" s="38" customFormat="1" ht="25.5" customHeight="1">
      <c r="A117" s="83">
        <v>109</v>
      </c>
      <c r="B117" s="114"/>
      <c r="C117" s="124"/>
      <c r="D117" s="115"/>
      <c r="E117" s="87"/>
      <c r="F117" s="108"/>
      <c r="G117" s="148"/>
      <c r="H117" s="60"/>
      <c r="I117" s="149"/>
      <c r="J117" s="108"/>
      <c r="K117" s="148"/>
      <c r="L117" s="60"/>
      <c r="M117" s="149"/>
      <c r="N117" s="122"/>
      <c r="O117" s="122"/>
      <c r="P117" s="61"/>
      <c r="Q117" s="71"/>
      <c r="R117" s="72"/>
      <c r="S117" s="73"/>
      <c r="T117" s="74"/>
    </row>
    <row r="118" spans="1:20" s="38" customFormat="1" ht="25.5" customHeight="1">
      <c r="A118" s="83">
        <v>110</v>
      </c>
      <c r="B118" s="114"/>
      <c r="C118" s="124"/>
      <c r="D118" s="115"/>
      <c r="E118" s="87"/>
      <c r="F118" s="108"/>
      <c r="G118" s="148"/>
      <c r="H118" s="60"/>
      <c r="I118" s="149"/>
      <c r="J118" s="108"/>
      <c r="K118" s="148"/>
      <c r="L118" s="60"/>
      <c r="M118" s="149"/>
      <c r="N118" s="122"/>
      <c r="O118" s="122"/>
      <c r="P118" s="61"/>
      <c r="Q118" s="71"/>
      <c r="R118" s="72"/>
      <c r="S118" s="73"/>
      <c r="T118" s="74"/>
    </row>
    <row r="119" spans="1:20" s="38" customFormat="1" ht="25.5" customHeight="1">
      <c r="A119" s="83">
        <v>111</v>
      </c>
      <c r="B119" s="114"/>
      <c r="C119" s="124"/>
      <c r="D119" s="115"/>
      <c r="E119" s="87"/>
      <c r="F119" s="108"/>
      <c r="G119" s="105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8"/>
      <c r="K119" s="105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22">
        <f t="shared" si="20"/>
      </c>
      <c r="O119" s="122">
        <f t="shared" si="21"/>
      </c>
      <c r="P119" s="61">
        <f t="shared" si="22"/>
      </c>
      <c r="Q119" s="71">
        <f t="shared" si="23"/>
      </c>
      <c r="R119" s="72">
        <f t="shared" si="24"/>
      </c>
      <c r="S119" s="73">
        <f t="shared" si="25"/>
      </c>
      <c r="T119" s="74">
        <f>IF(ISBLANK($C119),"",IF(ISTEXT(T113),1,T113+1))</f>
      </c>
    </row>
    <row r="120" spans="1:20" s="38" customFormat="1" ht="25.5" customHeight="1">
      <c r="A120" s="83">
        <v>112</v>
      </c>
      <c r="B120" s="114"/>
      <c r="C120" s="124"/>
      <c r="D120" s="115"/>
      <c r="E120" s="87"/>
      <c r="F120" s="108"/>
      <c r="G120" s="105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8"/>
      <c r="K120" s="105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22">
        <f t="shared" si="20"/>
      </c>
      <c r="O120" s="122">
        <f t="shared" si="21"/>
      </c>
      <c r="P120" s="61">
        <f t="shared" si="22"/>
      </c>
      <c r="Q120" s="71">
        <f t="shared" si="23"/>
      </c>
      <c r="R120" s="72">
        <f t="shared" si="24"/>
      </c>
      <c r="S120" s="73">
        <f t="shared" si="25"/>
      </c>
      <c r="T120" s="74">
        <f t="shared" si="26"/>
      </c>
    </row>
    <row r="121" spans="1:20" s="38" customFormat="1" ht="25.5" customHeight="1">
      <c r="A121" s="83">
        <v>113</v>
      </c>
      <c r="B121" s="114"/>
      <c r="C121" s="124"/>
      <c r="D121" s="115"/>
      <c r="E121" s="87"/>
      <c r="F121" s="108"/>
      <c r="G121" s="148"/>
      <c r="H121" s="60">
        <f>IF($G121="","",INDEX('1. závod'!$A:$CH,$G121+5,INDEX('Základní list'!$B:$B,MATCH($F121,'Základní list'!$A:$A,0),1)))</f>
      </c>
      <c r="I121" s="149">
        <f>IF($G121="","",INDEX('1. závod'!$A:$CH,$G121+5,INDEX('Základní list'!$B:$B,MATCH($F121,'Základní list'!$A:$A,0),1)+2))</f>
      </c>
      <c r="J121" s="108"/>
      <c r="K121" s="148"/>
      <c r="L121" s="60">
        <f>IF($K121="","",INDEX('2. závod'!$A:$CH,$K121+5,INDEX('Základní list'!$B:$B,MATCH($J121,'Základní list'!$A:$A,0),1)))</f>
      </c>
      <c r="M121" s="149">
        <f>IF($K121="","",INDEX('2. závod'!$A:$CH,$K121+5,INDEX('Základní list'!$B:$B,MATCH($J121,'Základní list'!$A:$A,0),1)+2))</f>
      </c>
      <c r="N121" s="122">
        <f t="shared" si="20"/>
      </c>
      <c r="O121" s="122">
        <f t="shared" si="21"/>
      </c>
      <c r="P121" s="61">
        <f t="shared" si="22"/>
      </c>
      <c r="Q121" s="71">
        <f t="shared" si="23"/>
      </c>
      <c r="R121" s="72">
        <f t="shared" si="24"/>
      </c>
      <c r="S121" s="73">
        <f t="shared" si="25"/>
      </c>
      <c r="T121" s="74">
        <f t="shared" si="26"/>
      </c>
    </row>
    <row r="122" spans="1:20" s="38" customFormat="1" ht="25.5" customHeight="1">
      <c r="A122" s="83">
        <v>114</v>
      </c>
      <c r="B122" s="114"/>
      <c r="C122" s="124"/>
      <c r="D122" s="115"/>
      <c r="E122" s="87"/>
      <c r="F122" s="108"/>
      <c r="G122" s="105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8"/>
      <c r="K122" s="105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22">
        <f t="shared" si="20"/>
      </c>
      <c r="O122" s="122">
        <f t="shared" si="21"/>
      </c>
      <c r="P122" s="61">
        <f t="shared" si="22"/>
      </c>
      <c r="Q122" s="71">
        <f t="shared" si="23"/>
      </c>
      <c r="R122" s="72">
        <f t="shared" si="24"/>
      </c>
      <c r="S122" s="73">
        <f t="shared" si="25"/>
      </c>
      <c r="T122" s="74">
        <f>IF(ISBLANK($C122),"",IF(ISTEXT(T120),1,T120+1))</f>
      </c>
    </row>
    <row r="123" spans="1:20" s="38" customFormat="1" ht="25.5" customHeight="1">
      <c r="A123" s="83">
        <v>115</v>
      </c>
      <c r="B123" s="114"/>
      <c r="C123" s="124"/>
      <c r="D123" s="115"/>
      <c r="E123" s="87"/>
      <c r="F123" s="108"/>
      <c r="G123" s="105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8"/>
      <c r="K123" s="105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22">
        <f t="shared" si="20"/>
      </c>
      <c r="O123" s="122">
        <f t="shared" si="21"/>
      </c>
      <c r="P123" s="61">
        <f t="shared" si="22"/>
      </c>
      <c r="Q123" s="71">
        <f t="shared" si="23"/>
      </c>
      <c r="R123" s="72">
        <f t="shared" si="24"/>
      </c>
      <c r="S123" s="73">
        <f t="shared" si="25"/>
      </c>
      <c r="T123" s="74">
        <f t="shared" si="26"/>
      </c>
    </row>
    <row r="124" spans="1:20" s="38" customFormat="1" ht="25.5" customHeight="1">
      <c r="A124" s="83">
        <v>116</v>
      </c>
      <c r="B124" s="114"/>
      <c r="C124" s="124"/>
      <c r="D124" s="115"/>
      <c r="E124" s="87"/>
      <c r="F124" s="108"/>
      <c r="G124" s="105"/>
      <c r="H124" s="60">
        <f>IF($G124="","",INDEX('1. závod'!$A:$CH,$G124+5,INDEX('Základní list'!$B:$B,MATCH($F124,'Základní list'!$A:$A,0),1)))</f>
      </c>
      <c r="I124" s="59">
        <f>IF($G124="","",INDEX('1. závod'!$A:$CH,$G124+5,INDEX('Základní list'!$B:$B,MATCH($F124,'Základní list'!$A:$A,0),1)+2))</f>
      </c>
      <c r="J124" s="108"/>
      <c r="K124" s="105"/>
      <c r="L124" s="60">
        <f>IF($K124="","",INDEX('2. závod'!$A:$CH,$K124+5,INDEX('Základní list'!$B:$B,MATCH($J124,'Základní list'!$A:$A,0),1)))</f>
      </c>
      <c r="M124" s="59">
        <f>IF($K124="","",INDEX('2. závod'!$A:$CH,$K124+5,INDEX('Základní list'!$B:$B,MATCH($J124,'Základní list'!$A:$A,0),1)+2))</f>
      </c>
      <c r="N124" s="122">
        <f t="shared" si="20"/>
      </c>
      <c r="O124" s="122">
        <f t="shared" si="21"/>
      </c>
      <c r="P124" s="61">
        <f t="shared" si="22"/>
      </c>
      <c r="Q124" s="71">
        <f t="shared" si="23"/>
      </c>
      <c r="R124" s="72">
        <f t="shared" si="24"/>
      </c>
      <c r="S124" s="73">
        <f t="shared" si="25"/>
      </c>
      <c r="T124" s="74">
        <f t="shared" si="26"/>
      </c>
    </row>
    <row r="125" spans="1:20" s="38" customFormat="1" ht="25.5" customHeight="1">
      <c r="A125" s="83">
        <v>117</v>
      </c>
      <c r="B125" s="114"/>
      <c r="C125" s="124"/>
      <c r="D125" s="115"/>
      <c r="E125" s="87"/>
      <c r="F125" s="108"/>
      <c r="G125" s="105"/>
      <c r="H125" s="60">
        <f>IF($G125="","",INDEX('1. závod'!$A:$CH,$G125+5,INDEX('Základní list'!$B:$B,MATCH($F125,'Základní list'!$A:$A,0),1)))</f>
      </c>
      <c r="I125" s="59">
        <f>IF($G125="","",INDEX('1. závod'!$A:$CH,$G125+5,INDEX('Základní list'!$B:$B,MATCH($F125,'Základní list'!$A:$A,0),1)+2))</f>
      </c>
      <c r="J125" s="108"/>
      <c r="K125" s="105"/>
      <c r="L125" s="60">
        <f>IF($K125="","",INDEX('2. závod'!$A:$CH,$K125+5,INDEX('Základní list'!$B:$B,MATCH($J125,'Základní list'!$A:$A,0),1)))</f>
      </c>
      <c r="M125" s="59">
        <f>IF($K125="","",INDEX('2. závod'!$A:$CH,$K125+5,INDEX('Základní list'!$B:$B,MATCH($J125,'Základní list'!$A:$A,0),1)+2))</f>
      </c>
      <c r="N125" s="122">
        <f t="shared" si="20"/>
      </c>
      <c r="O125" s="122">
        <f t="shared" si="21"/>
      </c>
      <c r="P125" s="61">
        <f t="shared" si="22"/>
      </c>
      <c r="Q125" s="71">
        <f t="shared" si="23"/>
      </c>
      <c r="R125" s="72">
        <f t="shared" si="24"/>
      </c>
      <c r="S125" s="73">
        <f t="shared" si="25"/>
      </c>
      <c r="T125" s="74">
        <f t="shared" si="26"/>
      </c>
    </row>
    <row r="126" spans="1:20" s="38" customFormat="1" ht="25.5" customHeight="1">
      <c r="A126" s="83">
        <v>118</v>
      </c>
      <c r="B126" s="114"/>
      <c r="C126" s="124"/>
      <c r="D126" s="115"/>
      <c r="E126" s="87"/>
      <c r="F126" s="108"/>
      <c r="G126" s="105"/>
      <c r="H126" s="60">
        <f>IF($G126="","",INDEX('1. závod'!$A:$CH,$G126+5,INDEX('Základní list'!$B:$B,MATCH($F126,'Základní list'!$A:$A,0),1)))</f>
      </c>
      <c r="I126" s="59">
        <f>IF($G126="","",INDEX('1. závod'!$A:$CH,$G126+5,INDEX('Základní list'!$B:$B,MATCH($F126,'Základní list'!$A:$A,0),1)+2))</f>
      </c>
      <c r="J126" s="108"/>
      <c r="K126" s="105"/>
      <c r="L126" s="60">
        <f>IF($K126="","",INDEX('2. závod'!$A:$CH,$K126+5,INDEX('Základní list'!$B:$B,MATCH($J126,'Základní list'!$A:$A,0),1)))</f>
      </c>
      <c r="M126" s="59">
        <f>IF($K126="","",INDEX('2. závod'!$A:$CH,$K126+5,INDEX('Základní list'!$B:$B,MATCH($J126,'Základní list'!$A:$A,0),1)+2))</f>
      </c>
      <c r="N126" s="122">
        <f t="shared" si="20"/>
      </c>
      <c r="O126" s="122">
        <f t="shared" si="21"/>
      </c>
      <c r="P126" s="61">
        <f t="shared" si="22"/>
      </c>
      <c r="Q126" s="71">
        <f t="shared" si="23"/>
      </c>
      <c r="R126" s="72">
        <f t="shared" si="24"/>
      </c>
      <c r="S126" s="73">
        <f t="shared" si="25"/>
      </c>
      <c r="T126" s="74">
        <f t="shared" si="26"/>
      </c>
    </row>
    <row r="127" spans="1:20" s="38" customFormat="1" ht="25.5" customHeight="1">
      <c r="A127" s="83">
        <v>119</v>
      </c>
      <c r="B127" s="114"/>
      <c r="C127" s="124"/>
      <c r="D127" s="115"/>
      <c r="E127" s="87"/>
      <c r="F127" s="108"/>
      <c r="G127" s="105"/>
      <c r="H127" s="60">
        <f>IF($G127="","",INDEX('1. závod'!$A:$CH,$G127+5,INDEX('Základní list'!$B:$B,MATCH($F127,'Základní list'!$A:$A,0),1)))</f>
      </c>
      <c r="I127" s="59">
        <f>IF($G127="","",INDEX('1. závod'!$A:$CH,$G127+5,INDEX('Základní list'!$B:$B,MATCH($F127,'Základní list'!$A:$A,0),1)+2))</f>
      </c>
      <c r="J127" s="108"/>
      <c r="K127" s="105"/>
      <c r="L127" s="60">
        <f>IF($K127="","",INDEX('2. závod'!$A:$CH,$K127+5,INDEX('Základní list'!$B:$B,MATCH($J127,'Základní list'!$A:$A,0),1)))</f>
      </c>
      <c r="M127" s="59">
        <f>IF($K127="","",INDEX('2. závod'!$A:$CH,$K127+5,INDEX('Základní list'!$B:$B,MATCH($J127,'Základní list'!$A:$A,0),1)+2))</f>
      </c>
      <c r="N127" s="122">
        <f t="shared" si="20"/>
      </c>
      <c r="O127" s="122">
        <f t="shared" si="21"/>
      </c>
      <c r="P127" s="61">
        <f t="shared" si="22"/>
      </c>
      <c r="Q127" s="71">
        <f t="shared" si="23"/>
      </c>
      <c r="R127" s="72">
        <f t="shared" si="24"/>
      </c>
      <c r="S127" s="73">
        <f t="shared" si="25"/>
      </c>
      <c r="T127" s="74">
        <f t="shared" si="26"/>
      </c>
    </row>
    <row r="128" spans="1:20" s="38" customFormat="1" ht="25.5" customHeight="1">
      <c r="A128" s="83">
        <v>120</v>
      </c>
      <c r="B128" s="114"/>
      <c r="C128" s="124"/>
      <c r="D128" s="115"/>
      <c r="E128" s="87"/>
      <c r="F128" s="108"/>
      <c r="G128" s="105"/>
      <c r="H128" s="60">
        <f>IF($G128="","",INDEX('1. závod'!$A:$CH,$G128+5,INDEX('Základní list'!$B:$B,MATCH($F128,'Základní list'!$A:$A,0),1)))</f>
      </c>
      <c r="I128" s="59">
        <f>IF($G128="","",INDEX('1. závod'!$A:$CH,$G128+5,INDEX('Základní list'!$B:$B,MATCH($F128,'Základní list'!$A:$A,0),1)+2))</f>
      </c>
      <c r="J128" s="108"/>
      <c r="K128" s="105"/>
      <c r="L128" s="60">
        <f>IF($K128="","",INDEX('2. závod'!$A:$CH,$K128+5,INDEX('Základní list'!$B:$B,MATCH($J128,'Základní list'!$A:$A,0),1)))</f>
      </c>
      <c r="M128" s="59">
        <f>IF($K128="","",INDEX('2. závod'!$A:$CH,$K128+5,INDEX('Základní list'!$B:$B,MATCH($J128,'Základní list'!$A:$A,0),1)+2))</f>
      </c>
      <c r="N128" s="122">
        <f t="shared" si="20"/>
      </c>
      <c r="O128" s="122">
        <f t="shared" si="21"/>
      </c>
      <c r="P128" s="61">
        <f t="shared" si="22"/>
      </c>
      <c r="Q128" s="71">
        <f t="shared" si="23"/>
      </c>
      <c r="R128" s="72">
        <f t="shared" si="24"/>
      </c>
      <c r="S128" s="73">
        <f t="shared" si="25"/>
      </c>
      <c r="T128" s="74">
        <f t="shared" si="26"/>
      </c>
    </row>
    <row r="129" spans="1:20" s="46" customFormat="1" ht="12.75">
      <c r="A129" s="174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210" t="s">
        <v>10</v>
      </c>
      <c r="B130" s="210"/>
      <c r="C130" s="210"/>
      <c r="D130" s="210"/>
      <c r="E130" s="210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/>
  <mergeCells count="18"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  <mergeCell ref="A130:E130"/>
    <mergeCell ref="S7:S8"/>
    <mergeCell ref="L7:L8"/>
    <mergeCell ref="M7:M8"/>
    <mergeCell ref="Q7:Q8"/>
    <mergeCell ref="R7:R8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18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A4" sqref="A4:P39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0" customFormat="1" ht="20.25">
      <c r="A1" s="270" t="s">
        <v>113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130" customFormat="1" ht="15">
      <c r="A2" s="271" t="str">
        <f>CONCATENATE('Základní list'!$E$3)</f>
        <v>1. kolo Maver feeder cup + KP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ht="7.5" customHeight="1" thickBot="1"/>
    <row r="4" spans="1:16" ht="12.75">
      <c r="A4" s="272" t="s">
        <v>42</v>
      </c>
      <c r="B4" s="274" t="s">
        <v>114</v>
      </c>
      <c r="C4" s="276" t="s">
        <v>24</v>
      </c>
      <c r="D4" s="278" t="s">
        <v>26</v>
      </c>
      <c r="E4" s="279"/>
      <c r="F4" s="279"/>
      <c r="G4" s="279"/>
      <c r="H4" s="280"/>
      <c r="I4" s="278" t="s">
        <v>27</v>
      </c>
      <c r="J4" s="279"/>
      <c r="K4" s="279"/>
      <c r="L4" s="279"/>
      <c r="M4" s="280"/>
      <c r="N4" s="281" t="s">
        <v>115</v>
      </c>
      <c r="O4" s="281"/>
      <c r="P4" s="282"/>
    </row>
    <row r="5" spans="1:19" ht="12.75">
      <c r="A5" s="273"/>
      <c r="B5" s="275"/>
      <c r="C5" s="277"/>
      <c r="D5" s="265" t="s">
        <v>116</v>
      </c>
      <c r="E5" s="266"/>
      <c r="F5" s="267" t="s">
        <v>115</v>
      </c>
      <c r="G5" s="268"/>
      <c r="H5" s="269"/>
      <c r="I5" s="265" t="s">
        <v>116</v>
      </c>
      <c r="J5" s="266"/>
      <c r="K5" s="267" t="s">
        <v>115</v>
      </c>
      <c r="L5" s="268"/>
      <c r="M5" s="269"/>
      <c r="N5" s="283"/>
      <c r="O5" s="283"/>
      <c r="P5" s="284"/>
      <c r="R5" s="147" t="s">
        <v>117</v>
      </c>
      <c r="S5" s="147">
        <v>3</v>
      </c>
    </row>
    <row r="6" spans="1:19" ht="16.5" thickBot="1">
      <c r="A6" s="273"/>
      <c r="B6" s="275"/>
      <c r="C6" s="277"/>
      <c r="D6" s="131" t="s">
        <v>1</v>
      </c>
      <c r="E6" s="132" t="s">
        <v>13</v>
      </c>
      <c r="F6" s="132" t="s">
        <v>1</v>
      </c>
      <c r="G6" s="132" t="s">
        <v>3</v>
      </c>
      <c r="H6" s="133" t="s">
        <v>2</v>
      </c>
      <c r="I6" s="131" t="s">
        <v>1</v>
      </c>
      <c r="J6" s="132" t="s">
        <v>13</v>
      </c>
      <c r="K6" s="132" t="s">
        <v>1</v>
      </c>
      <c r="L6" s="132" t="s">
        <v>3</v>
      </c>
      <c r="M6" s="133" t="s">
        <v>2</v>
      </c>
      <c r="N6" s="134" t="s">
        <v>1</v>
      </c>
      <c r="O6" s="132" t="s">
        <v>3</v>
      </c>
      <c r="P6" s="133" t="s">
        <v>2</v>
      </c>
      <c r="R6" s="147" t="s">
        <v>118</v>
      </c>
      <c r="S6" s="147">
        <f>COUNTA(A:A)-3</f>
        <v>11</v>
      </c>
    </row>
    <row r="7" spans="1:16" ht="12.75" customHeight="1">
      <c r="A7" s="235" t="s">
        <v>209</v>
      </c>
      <c r="B7" s="141" t="str">
        <f>IF(ISBLANK($C7),"",INDEX('Výsledková listina'!$B:$B,MATCH($C7,'Výsledková listina'!$C:$C,0),1))</f>
        <v>6272</v>
      </c>
      <c r="C7" s="144" t="s">
        <v>164</v>
      </c>
      <c r="D7" s="135">
        <f>IF(ISBLANK(C7),"",INDEX('Výsledková listina'!$H:$I,MATCH($C7,'Výsledková listina'!$C:$C,0),1))</f>
        <v>5270</v>
      </c>
      <c r="E7" s="136">
        <f>IF(ISBLANK(C7),"",INDEX('Výsledková listina'!$H:$I,MATCH($C7,'Výsledková listina'!$C:$C,0),2))</f>
        <v>4</v>
      </c>
      <c r="F7" s="238">
        <f>IF(ISBLANK($A7),"",SUM(D7:D9))</f>
        <v>17660</v>
      </c>
      <c r="G7" s="238">
        <f>IF(ISBLANK($A7),"",SUM(E7:E9))</f>
        <v>24</v>
      </c>
      <c r="H7" s="232">
        <f>IF(ISBLANK($A7),"",RANK(G7,G:G,1))</f>
        <v>9</v>
      </c>
      <c r="I7" s="135">
        <f>IF(ISBLANK(C7),"",INDEX('Výsledková listina'!$L:$M,MATCH($C7,'Výsledková listina'!$C:$C,0),1))</f>
        <v>2840</v>
      </c>
      <c r="J7" s="136">
        <f>IF(ISBLANK(C7),"",INDEX('Výsledková listina'!$L:$M,MATCH($C7,'Výsledková listina'!$C:$C,0),2))</f>
        <v>9</v>
      </c>
      <c r="K7" s="238">
        <f>IF(ISBLANK($A7),"",SUM(I7:I9))</f>
        <v>7380</v>
      </c>
      <c r="L7" s="238">
        <f>IF(ISBLANK($A7),"",SUM(J7:J9))</f>
        <v>30</v>
      </c>
      <c r="M7" s="240">
        <f>IF(ISBLANK($A7),"",RANK(L7,L:L,1))</f>
        <v>9</v>
      </c>
      <c r="N7" s="242">
        <f>IF(ISBLANK($A7),"",SUM(F7,K7))</f>
        <v>25040</v>
      </c>
      <c r="O7" s="245">
        <f>IF(ISBLANK($A7),"",SUM(G7,L7))</f>
        <v>54</v>
      </c>
      <c r="P7" s="232">
        <f>IF(ISBLANK($A7),"",RANK(O7,O:O,1))</f>
        <v>8</v>
      </c>
    </row>
    <row r="8" spans="1:16" ht="12.75" customHeight="1">
      <c r="A8" s="236"/>
      <c r="B8" s="142" t="str">
        <f>IF(ISBLANK($C8),"",INDEX('Výsledková listina'!$B:$B,MATCH($C8,'Výsledková listina'!$C:$C,0),1))</f>
        <v>6877</v>
      </c>
      <c r="C8" s="145" t="s">
        <v>188</v>
      </c>
      <c r="D8" s="139">
        <f>IF(ISBLANK(C8),"",INDEX('Výsledková listina'!$H:$I,MATCH($C8,'Výsledková listina'!$C:$C,0),1))</f>
        <v>6140</v>
      </c>
      <c r="E8" s="140">
        <f>IF(ISBLANK(C8),"",INDEX('Výsledková listina'!$H:$I,MATCH($C8,'Výsledková listina'!$C:$C,0),2))</f>
        <v>11</v>
      </c>
      <c r="F8" s="239"/>
      <c r="G8" s="239"/>
      <c r="H8" s="233"/>
      <c r="I8" s="139">
        <f>IF(ISBLANK(C8),"",INDEX('Výsledková listina'!$L:$M,MATCH($C8,'Výsledková listina'!$C:$C,0),1))</f>
        <v>4540</v>
      </c>
      <c r="J8" s="140">
        <f>IF(ISBLANK(C8),"",INDEX('Výsledková listina'!$L:$M,MATCH($C8,'Výsledková listina'!$C:$C,0),2))</f>
        <v>8</v>
      </c>
      <c r="K8" s="239"/>
      <c r="L8" s="239"/>
      <c r="M8" s="233"/>
      <c r="N8" s="243"/>
      <c r="O8" s="246"/>
      <c r="P8" s="233"/>
    </row>
    <row r="9" spans="1:16" ht="13.5" customHeight="1" thickBot="1">
      <c r="A9" s="237"/>
      <c r="B9" s="143" t="str">
        <f>IF(ISBLANK($C9),"",INDEX('Výsledková listina'!$B:$B,MATCH($C9,'Výsledková listina'!$C:$C,0),1))</f>
        <v>4018</v>
      </c>
      <c r="C9" s="146" t="s">
        <v>200</v>
      </c>
      <c r="D9" s="137">
        <f>IF(ISBLANK(C9),"",INDEX('Výsledková listina'!$H:$I,MATCH($C9,'Výsledková listina'!$C:$C,0),1))</f>
        <v>6250</v>
      </c>
      <c r="E9" s="138">
        <f>IF(ISBLANK(C9),"",INDEX('Výsledková listina'!$H:$I,MATCH($C9,'Výsledková listina'!$C:$C,0),2))</f>
        <v>9</v>
      </c>
      <c r="F9" s="212"/>
      <c r="G9" s="212"/>
      <c r="H9" s="234"/>
      <c r="I9" s="137">
        <f>IF(ISBLANK(C9),"",INDEX('Výsledková listina'!$L:$M,MATCH($C9,'Výsledková listina'!$C:$C,0),1))</f>
        <v>0</v>
      </c>
      <c r="J9" s="138">
        <f>IF(ISBLANK(C9),"",INDEX('Výsledková listina'!$L:$M,MATCH($C9,'Výsledková listina'!$C:$C,0),2))</f>
        <v>13</v>
      </c>
      <c r="K9" s="212"/>
      <c r="L9" s="212"/>
      <c r="M9" s="241"/>
      <c r="N9" s="244"/>
      <c r="O9" s="247"/>
      <c r="P9" s="234"/>
    </row>
    <row r="10" spans="1:16" ht="12.75" customHeight="1">
      <c r="A10" s="235" t="s">
        <v>210</v>
      </c>
      <c r="B10" s="141" t="str">
        <f>IF(ISBLANK($C10),"",INDEX('Výsledková listina'!$B:$B,MATCH($C10,'Výsledková listina'!$C:$C,0),1))</f>
        <v>6387</v>
      </c>
      <c r="C10" s="144" t="s">
        <v>180</v>
      </c>
      <c r="D10" s="135">
        <f>IF(ISBLANK(C10),"",INDEX('Výsledková listina'!$H:$I,MATCH($C10,'Výsledková listina'!$C:$C,0),1))</f>
        <v>9460</v>
      </c>
      <c r="E10" s="136">
        <f>IF(ISBLANK(C10),"",INDEX('Výsledková listina'!$H:$I,MATCH($C10,'Výsledková listina'!$C:$C,0),2))</f>
        <v>4</v>
      </c>
      <c r="F10" s="238">
        <f>IF(ISBLANK($A10),"",SUM(D10:D12))</f>
        <v>18400</v>
      </c>
      <c r="G10" s="238">
        <f>IF(ISBLANK($A10),"",SUM(E10:E12))</f>
        <v>23</v>
      </c>
      <c r="H10" s="232">
        <f>IF(ISBLANK($A10),"",RANK(G10,G:G,1))</f>
        <v>7</v>
      </c>
      <c r="I10" s="135">
        <f>IF(ISBLANK(C10),"",INDEX('Výsledková listina'!$L:$M,MATCH($C10,'Výsledková listina'!$C:$C,0),1))</f>
        <v>0</v>
      </c>
      <c r="J10" s="136">
        <f>IF(ISBLANK(C10),"",INDEX('Výsledková listina'!$L:$M,MATCH($C10,'Výsledková listina'!$C:$C,0),2))</f>
        <v>13</v>
      </c>
      <c r="K10" s="238">
        <f>IF(ISBLANK($A10),"",SUM(I10:I12))</f>
        <v>11270</v>
      </c>
      <c r="L10" s="238">
        <f>IF(ISBLANK($A10),"",SUM(J10:J12))</f>
        <v>26</v>
      </c>
      <c r="M10" s="240">
        <f>IF(ISBLANK($A10),"",RANK(L10,L:L,1))</f>
        <v>8</v>
      </c>
      <c r="N10" s="242">
        <f>IF(ISBLANK($A10),"",SUM(F10,K10))</f>
        <v>29670</v>
      </c>
      <c r="O10" s="245">
        <f>IF(ISBLANK($A10),"",SUM(G10,L10))</f>
        <v>49</v>
      </c>
      <c r="P10" s="232">
        <f>IF(ISBLANK($A10),"",RANK(O10,O:O,1))</f>
        <v>7</v>
      </c>
    </row>
    <row r="11" spans="1:16" ht="12.75" customHeight="1">
      <c r="A11" s="236"/>
      <c r="B11" s="142" t="str">
        <f>IF(ISBLANK($C11),"",INDEX('Výsledková listina'!$B:$B,MATCH($C11,'Výsledková listina'!$C:$C,0),1))</f>
        <v>6234</v>
      </c>
      <c r="C11" s="145" t="s">
        <v>173</v>
      </c>
      <c r="D11" s="139">
        <f>IF(ISBLANK(C11),"",INDEX('Výsledková listina'!$H:$I,MATCH($C11,'Výsledková listina'!$C:$C,0),1))</f>
        <v>4830</v>
      </c>
      <c r="E11" s="140">
        <f>IF(ISBLANK(C11),"",INDEX('Výsledková listina'!$H:$I,MATCH($C11,'Výsledková listina'!$C:$C,0),2))</f>
        <v>10</v>
      </c>
      <c r="F11" s="239"/>
      <c r="G11" s="239"/>
      <c r="H11" s="233"/>
      <c r="I11" s="139">
        <f>IF(ISBLANK(C11),"",INDEX('Výsledková listina'!$L:$M,MATCH($C11,'Výsledková listina'!$C:$C,0),1))</f>
        <v>7350</v>
      </c>
      <c r="J11" s="140">
        <f>IF(ISBLANK(C11),"",INDEX('Výsledková listina'!$L:$M,MATCH($C11,'Výsledková listina'!$C:$C,0),2))</f>
        <v>5</v>
      </c>
      <c r="K11" s="239"/>
      <c r="L11" s="239"/>
      <c r="M11" s="233"/>
      <c r="N11" s="243"/>
      <c r="O11" s="246"/>
      <c r="P11" s="233"/>
    </row>
    <row r="12" spans="1:16" ht="13.5" customHeight="1" thickBot="1">
      <c r="A12" s="237"/>
      <c r="B12" s="143" t="str">
        <f>IF(ISBLANK($C12),"",INDEX('Výsledková listina'!$B:$B,MATCH($C12,'Výsledková listina'!$C:$C,0),1))</f>
        <v>6235</v>
      </c>
      <c r="C12" s="146" t="s">
        <v>184</v>
      </c>
      <c r="D12" s="137">
        <f>IF(ISBLANK(C12),"",INDEX('Výsledková listina'!$H:$I,MATCH($C12,'Výsledková listina'!$C:$C,0),1))</f>
        <v>4110</v>
      </c>
      <c r="E12" s="138">
        <f>IF(ISBLANK(C12),"",INDEX('Výsledková listina'!$H:$I,MATCH($C12,'Výsledková listina'!$C:$C,0),2))</f>
        <v>9</v>
      </c>
      <c r="F12" s="212"/>
      <c r="G12" s="212"/>
      <c r="H12" s="234"/>
      <c r="I12" s="137">
        <f>IF(ISBLANK(C12),"",INDEX('Výsledková listina'!$L:$M,MATCH($C12,'Výsledková listina'!$C:$C,0),1))</f>
        <v>3920</v>
      </c>
      <c r="J12" s="138">
        <f>IF(ISBLANK(C12),"",INDEX('Výsledková listina'!$L:$M,MATCH($C12,'Výsledková listina'!$C:$C,0),2))</f>
        <v>8</v>
      </c>
      <c r="K12" s="212"/>
      <c r="L12" s="212"/>
      <c r="M12" s="241"/>
      <c r="N12" s="244"/>
      <c r="O12" s="247"/>
      <c r="P12" s="234"/>
    </row>
    <row r="13" spans="1:16" ht="12.75" customHeight="1">
      <c r="A13" s="251" t="s">
        <v>211</v>
      </c>
      <c r="B13" s="151" t="str">
        <f>IF(ISBLANK($C13),"",INDEX('Výsledková listina'!$B:$B,MATCH($C13,'Výsledková listina'!$C:$C,0),1))</f>
        <v>4241</v>
      </c>
      <c r="C13" s="152" t="s">
        <v>125</v>
      </c>
      <c r="D13" s="153">
        <f>IF(ISBLANK(C13),"",INDEX('Výsledková listina'!$H:$I,MATCH($C13,'Výsledková listina'!$C:$C,0),1))</f>
        <v>12220</v>
      </c>
      <c r="E13" s="154">
        <f>IF(ISBLANK(C13),"",INDEX('Výsledková listina'!$H:$I,MATCH($C13,'Výsledková listina'!$C:$C,0),2))</f>
        <v>1</v>
      </c>
      <c r="F13" s="254">
        <f>IF(ISBLANK($A13),"",SUM(D13:D15))</f>
        <v>39940</v>
      </c>
      <c r="G13" s="254">
        <f>IF(ISBLANK($A13),"",SUM(E13:E15))</f>
        <v>6</v>
      </c>
      <c r="H13" s="248">
        <f>IF(ISBLANK($A13),"",RANK(G13,G:G,1))</f>
        <v>1</v>
      </c>
      <c r="I13" s="153">
        <f>IF(ISBLANK(C13),"",INDEX('Výsledková listina'!$L:$M,MATCH($C13,'Výsledková listina'!$C:$C,0),1))</f>
        <v>10130</v>
      </c>
      <c r="J13" s="154">
        <f>IF(ISBLANK(C13),"",INDEX('Výsledková listina'!$L:$M,MATCH($C13,'Výsledková listina'!$C:$C,0),2))</f>
        <v>3</v>
      </c>
      <c r="K13" s="254">
        <f>IF(ISBLANK($A13),"",SUM(I13:I15))</f>
        <v>19470</v>
      </c>
      <c r="L13" s="254">
        <f>IF(ISBLANK($A13),"",SUM(J13:J15))</f>
        <v>13</v>
      </c>
      <c r="M13" s="257">
        <f>IF(ISBLANK($A13),"",RANK(L13,L:L,1))</f>
        <v>3</v>
      </c>
      <c r="N13" s="259">
        <f>IF(ISBLANK($A13),"",SUM(F13,K13))</f>
        <v>59410</v>
      </c>
      <c r="O13" s="262">
        <f>IF(ISBLANK($A13),"",SUM(G13,L13))</f>
        <v>19</v>
      </c>
      <c r="P13" s="248">
        <f>IF(ISBLANK($A13),"",RANK(O13,O:O,1))</f>
        <v>1</v>
      </c>
    </row>
    <row r="14" spans="1:16" ht="12.75" customHeight="1">
      <c r="A14" s="252"/>
      <c r="B14" s="155" t="str">
        <f>IF(ISBLANK($C14),"",INDEX('Výsledková listina'!$B:$B,MATCH($C14,'Výsledková listina'!$C:$C,0),1))</f>
        <v>5703</v>
      </c>
      <c r="C14" s="156" t="s">
        <v>133</v>
      </c>
      <c r="D14" s="157">
        <f>IF(ISBLANK(C14),"",INDEX('Výsledková listina'!$H:$I,MATCH($C14,'Výsledková listina'!$C:$C,0),1))</f>
        <v>12680</v>
      </c>
      <c r="E14" s="158">
        <f>IF(ISBLANK(C14),"",INDEX('Výsledková listina'!$H:$I,MATCH($C14,'Výsledková listina'!$C:$C,0),2))</f>
        <v>4</v>
      </c>
      <c r="F14" s="255"/>
      <c r="G14" s="255"/>
      <c r="H14" s="249"/>
      <c r="I14" s="157">
        <f>IF(ISBLANK(C14),"",INDEX('Výsledková listina'!$L:$M,MATCH($C14,'Výsledková listina'!$C:$C,0),1))</f>
        <v>6340</v>
      </c>
      <c r="J14" s="158">
        <f>IF(ISBLANK(C14),"",INDEX('Výsledková listina'!$L:$M,MATCH($C14,'Výsledková listina'!$C:$C,0),2))</f>
        <v>2</v>
      </c>
      <c r="K14" s="255"/>
      <c r="L14" s="255"/>
      <c r="M14" s="249"/>
      <c r="N14" s="260"/>
      <c r="O14" s="263"/>
      <c r="P14" s="249"/>
    </row>
    <row r="15" spans="1:16" ht="13.5" customHeight="1" thickBot="1">
      <c r="A15" s="253"/>
      <c r="B15" s="159" t="str">
        <f>IF(ISBLANK($C15),"",INDEX('Výsledková listina'!$B:$B,MATCH($C15,'Výsledková listina'!$C:$C,0),1))</f>
        <v>6779</v>
      </c>
      <c r="C15" s="160" t="s">
        <v>139</v>
      </c>
      <c r="D15" s="161">
        <f>IF(ISBLANK(C15),"",INDEX('Výsledková listina'!$H:$I,MATCH($C15,'Výsledková listina'!$C:$C,0),1))</f>
        <v>15040</v>
      </c>
      <c r="E15" s="162">
        <f>IF(ISBLANK(C15),"",INDEX('Výsledková listina'!$H:$I,MATCH($C15,'Výsledková listina'!$C:$C,0),2))</f>
        <v>1</v>
      </c>
      <c r="F15" s="256"/>
      <c r="G15" s="256"/>
      <c r="H15" s="250"/>
      <c r="I15" s="161">
        <f>IF(ISBLANK(C15),"",INDEX('Výsledková listina'!$L:$M,MATCH($C15,'Výsledková listina'!$C:$C,0),1))</f>
        <v>3000</v>
      </c>
      <c r="J15" s="162">
        <f>IF(ISBLANK(C15),"",INDEX('Výsledková listina'!$L:$M,MATCH($C15,'Výsledková listina'!$C:$C,0),2))</f>
        <v>8</v>
      </c>
      <c r="K15" s="256"/>
      <c r="L15" s="256"/>
      <c r="M15" s="258"/>
      <c r="N15" s="261"/>
      <c r="O15" s="264"/>
      <c r="P15" s="250"/>
    </row>
    <row r="16" spans="1:16" ht="12.75" customHeight="1">
      <c r="A16" s="235" t="s">
        <v>212</v>
      </c>
      <c r="B16" s="141">
        <f>IF(ISBLANK($C16),"",INDEX('Výsledková listina'!$B:$B,MATCH($C16,'Výsledková listina'!$C:$C,0),1))</f>
        <v>2429</v>
      </c>
      <c r="C16" s="144" t="s">
        <v>220</v>
      </c>
      <c r="D16" s="135">
        <f>IF(ISBLANK(C16),"",INDEX('Výsledková listina'!$H:$I,MATCH($C16,'Výsledková listina'!$C:$C,0),1))</f>
        <v>11550</v>
      </c>
      <c r="E16" s="136">
        <f>IF(ISBLANK(C16),"",INDEX('Výsledková listina'!$H:$I,MATCH($C16,'Výsledková listina'!$C:$C,0),2))</f>
        <v>3</v>
      </c>
      <c r="F16" s="238">
        <f>IF(ISBLANK($A16),"",SUM(D16:D18))</f>
        <v>24980</v>
      </c>
      <c r="G16" s="238">
        <f>IF(ISBLANK($A16),"",SUM(E16:E18))</f>
        <v>14</v>
      </c>
      <c r="H16" s="232">
        <f>IF(ISBLANK($A16),"",RANK(G16,G:G,1))</f>
        <v>2</v>
      </c>
      <c r="I16" s="135">
        <f>IF(ISBLANK(C16),"",INDEX('Výsledková listina'!$L:$M,MATCH($C16,'Výsledková listina'!$C:$C,0),1))</f>
        <v>2810</v>
      </c>
      <c r="J16" s="136">
        <f>IF(ISBLANK(C16),"",INDEX('Výsledková listina'!$L:$M,MATCH($C16,'Výsledková listina'!$C:$C,0),2))</f>
        <v>10</v>
      </c>
      <c r="K16" s="238">
        <f>IF(ISBLANK($A16),"",SUM(I16:I18))</f>
        <v>14200</v>
      </c>
      <c r="L16" s="238">
        <f>IF(ISBLANK($A16),"",SUM(J16:J18))</f>
        <v>20</v>
      </c>
      <c r="M16" s="240">
        <f>IF(ISBLANK($A16),"",RANK(L16,L:L,1))</f>
        <v>6</v>
      </c>
      <c r="N16" s="242">
        <f>IF(ISBLANK($A16),"",SUM(F16,K16))</f>
        <v>39180</v>
      </c>
      <c r="O16" s="245">
        <f>IF(ISBLANK($A16),"",SUM(G16,L16))</f>
        <v>34</v>
      </c>
      <c r="P16" s="232">
        <f>IF(ISBLANK($A16),"",RANK(O16,O:O,1))</f>
        <v>5</v>
      </c>
    </row>
    <row r="17" spans="1:16" ht="12.75" customHeight="1">
      <c r="A17" s="236"/>
      <c r="B17" s="142" t="str">
        <f>IF(ISBLANK($C17),"",INDEX('Výsledková listina'!$B:$B,MATCH($C17,'Výsledková listina'!$C:$C,0),1))</f>
        <v>3264</v>
      </c>
      <c r="C17" s="145" t="s">
        <v>136</v>
      </c>
      <c r="D17" s="139">
        <f>IF(ISBLANK(C17),"",INDEX('Výsledková listina'!$H:$I,MATCH($C17,'Výsledková listina'!$C:$C,0),1))</f>
        <v>6520</v>
      </c>
      <c r="E17" s="140">
        <f>IF(ISBLANK(C17),"",INDEX('Výsledková listina'!$H:$I,MATCH($C17,'Výsledková listina'!$C:$C,0),2))</f>
        <v>3</v>
      </c>
      <c r="F17" s="239"/>
      <c r="G17" s="239"/>
      <c r="H17" s="233"/>
      <c r="I17" s="139">
        <f>IF(ISBLANK(C17),"",INDEX('Výsledková listina'!$L:$M,MATCH($C17,'Výsledková listina'!$C:$C,0),1))</f>
        <v>4660</v>
      </c>
      <c r="J17" s="140">
        <f>IF(ISBLANK(C17),"",INDEX('Výsledková listina'!$L:$M,MATCH($C17,'Výsledková listina'!$C:$C,0),2))</f>
        <v>4</v>
      </c>
      <c r="K17" s="239"/>
      <c r="L17" s="239"/>
      <c r="M17" s="233"/>
      <c r="N17" s="243"/>
      <c r="O17" s="246"/>
      <c r="P17" s="233"/>
    </row>
    <row r="18" spans="1:16" ht="13.5" customHeight="1" thickBot="1">
      <c r="A18" s="237"/>
      <c r="B18" s="143" t="str">
        <f>IF(ISBLANK($C18),"",INDEX('Výsledková listina'!$B:$B,MATCH($C18,'Výsledková listina'!$C:$C,0),1))</f>
        <v>3429</v>
      </c>
      <c r="C18" s="146" t="s">
        <v>170</v>
      </c>
      <c r="D18" s="137">
        <f>IF(ISBLANK(C18),"",INDEX('Výsledková listina'!$H:$I,MATCH($C18,'Výsledková listina'!$C:$C,0),1))</f>
        <v>6910</v>
      </c>
      <c r="E18" s="138">
        <f>IF(ISBLANK(C18),"",INDEX('Výsledková listina'!$H:$I,MATCH($C18,'Výsledková listina'!$C:$C,0),2))</f>
        <v>8</v>
      </c>
      <c r="F18" s="212"/>
      <c r="G18" s="212"/>
      <c r="H18" s="234"/>
      <c r="I18" s="137">
        <f>IF(ISBLANK(C18),"",INDEX('Výsledková listina'!$L:$M,MATCH($C18,'Výsledková listina'!$C:$C,0),1))</f>
        <v>6730</v>
      </c>
      <c r="J18" s="138">
        <f>IF(ISBLANK(C18),"",INDEX('Výsledková listina'!$L:$M,MATCH($C18,'Výsledková listina'!$C:$C,0),2))</f>
        <v>6</v>
      </c>
      <c r="K18" s="212"/>
      <c r="L18" s="212"/>
      <c r="M18" s="241"/>
      <c r="N18" s="244"/>
      <c r="O18" s="247"/>
      <c r="P18" s="234"/>
    </row>
    <row r="19" spans="1:16" ht="12.75" customHeight="1">
      <c r="A19" s="251" t="s">
        <v>213</v>
      </c>
      <c r="B19" s="151" t="str">
        <f>IF(ISBLANK($C19),"",INDEX('Výsledková listina'!$B:$B,MATCH($C19,'Výsledková listina'!$C:$C,0),1))</f>
        <v>3052</v>
      </c>
      <c r="C19" s="152" t="s">
        <v>144</v>
      </c>
      <c r="D19" s="153">
        <f>IF(ISBLANK(C19),"",INDEX('Výsledková listina'!$H:$I,MATCH($C19,'Výsledková listina'!$C:$C,0),1))</f>
        <v>6490</v>
      </c>
      <c r="E19" s="154">
        <f>IF(ISBLANK(C19),"",INDEX('Výsledková listina'!$H:$I,MATCH($C19,'Výsledková listina'!$C:$C,0),2))</f>
        <v>9</v>
      </c>
      <c r="F19" s="254">
        <f>IF(ISBLANK($A19),"",SUM(D19:D21))</f>
        <v>30730</v>
      </c>
      <c r="G19" s="254">
        <f>IF(ISBLANK($A19),"",SUM(E19:E21))</f>
        <v>14</v>
      </c>
      <c r="H19" s="248">
        <f>IF(ISBLANK($A19),"",RANK(G19,G:G,1))</f>
        <v>2</v>
      </c>
      <c r="I19" s="153">
        <f>IF(ISBLANK(C19),"",INDEX('Výsledková listina'!$L:$M,MATCH($C19,'Výsledková listina'!$C:$C,0),1))</f>
        <v>8990</v>
      </c>
      <c r="J19" s="154">
        <f>IF(ISBLANK(C19),"",INDEX('Výsledková listina'!$L:$M,MATCH($C19,'Výsledková listina'!$C:$C,0),2))</f>
        <v>1</v>
      </c>
      <c r="K19" s="254">
        <f>IF(ISBLANK($A19),"",SUM(I19:I21))</f>
        <v>24960</v>
      </c>
      <c r="L19" s="254">
        <f>IF(ISBLANK($A19),"",SUM(J19:J21))</f>
        <v>10</v>
      </c>
      <c r="M19" s="257">
        <f>IF(ISBLANK($A19),"",RANK(L19,L:L,1))</f>
        <v>1</v>
      </c>
      <c r="N19" s="259">
        <f>IF(ISBLANK($A19),"",SUM(F19,K19))</f>
        <v>55690</v>
      </c>
      <c r="O19" s="262">
        <f>IF(ISBLANK($A19),"",SUM(G19,L19))</f>
        <v>24</v>
      </c>
      <c r="P19" s="248">
        <f>IF(ISBLANK($A19),"",RANK(O19,O:O,1))</f>
        <v>2</v>
      </c>
    </row>
    <row r="20" spans="1:16" ht="12.75" customHeight="1">
      <c r="A20" s="252"/>
      <c r="B20" s="155" t="str">
        <f>IF(ISBLANK($C20),"",INDEX('Výsledková listina'!$B:$B,MATCH($C20,'Výsledková listina'!$C:$C,0),1))</f>
        <v>4332</v>
      </c>
      <c r="C20" s="156" t="s">
        <v>128</v>
      </c>
      <c r="D20" s="157">
        <f>IF(ISBLANK(C20),"",INDEX('Výsledková listina'!$H:$I,MATCH($C20,'Výsledková listina'!$C:$C,0),1))</f>
        <v>13430</v>
      </c>
      <c r="E20" s="158">
        <f>IF(ISBLANK(C20),"",INDEX('Výsledková listina'!$H:$I,MATCH($C20,'Výsledková listina'!$C:$C,0),2))</f>
        <v>3</v>
      </c>
      <c r="F20" s="255"/>
      <c r="G20" s="255"/>
      <c r="H20" s="249"/>
      <c r="I20" s="157">
        <f>IF(ISBLANK(C20),"",INDEX('Výsledková listina'!$L:$M,MATCH($C20,'Výsledková listina'!$C:$C,0),1))</f>
        <v>12110</v>
      </c>
      <c r="J20" s="158">
        <f>IF(ISBLANK(C20),"",INDEX('Výsledková listina'!$L:$M,MATCH($C20,'Výsledková listina'!$C:$C,0),2))</f>
        <v>2</v>
      </c>
      <c r="K20" s="255"/>
      <c r="L20" s="255"/>
      <c r="M20" s="249"/>
      <c r="N20" s="260"/>
      <c r="O20" s="263"/>
      <c r="P20" s="249"/>
    </row>
    <row r="21" spans="1:16" ht="13.5" customHeight="1" thickBot="1">
      <c r="A21" s="253"/>
      <c r="B21" s="159">
        <f>IF(ISBLANK($C21),"",INDEX('Výsledková listina'!$B:$B,MATCH($C21,'Výsledková listina'!$C:$C,0),1))</f>
        <v>6647</v>
      </c>
      <c r="C21" s="160" t="s">
        <v>141</v>
      </c>
      <c r="D21" s="161">
        <f>IF(ISBLANK(C21),"",INDEX('Výsledková listina'!$H:$I,MATCH($C21,'Výsledková listina'!$C:$C,0),1))</f>
        <v>10810</v>
      </c>
      <c r="E21" s="162">
        <f>IF(ISBLANK(C21),"",INDEX('Výsledková listina'!$H:$I,MATCH($C21,'Výsledková listina'!$C:$C,0),2))</f>
        <v>2</v>
      </c>
      <c r="F21" s="256"/>
      <c r="G21" s="256"/>
      <c r="H21" s="250"/>
      <c r="I21" s="161">
        <f>IF(ISBLANK(C21),"",INDEX('Výsledková listina'!$L:$M,MATCH($C21,'Výsledková listina'!$C:$C,0),1))</f>
        <v>3860</v>
      </c>
      <c r="J21" s="162">
        <f>IF(ISBLANK(C21),"",INDEX('Výsledková listina'!$L:$M,MATCH($C21,'Výsledková listina'!$C:$C,0),2))</f>
        <v>7</v>
      </c>
      <c r="K21" s="256"/>
      <c r="L21" s="256"/>
      <c r="M21" s="258"/>
      <c r="N21" s="261"/>
      <c r="O21" s="264"/>
      <c r="P21" s="250"/>
    </row>
    <row r="22" spans="1:16" ht="12.75" customHeight="1">
      <c r="A22" s="235" t="s">
        <v>214</v>
      </c>
      <c r="B22" s="141" t="str">
        <f>IF(ISBLANK($C22),"",INDEX('Výsledková listina'!$B:$B,MATCH($C22,'Výsledková listina'!$C:$C,0),1))</f>
        <v>4484</v>
      </c>
      <c r="C22" s="144" t="s">
        <v>208</v>
      </c>
      <c r="D22" s="135">
        <f>IF(ISBLANK(C22),"",INDEX('Výsledková listina'!$H:$I,MATCH($C22,'Výsledková listina'!$C:$C,0),1))</f>
        <v>1900</v>
      </c>
      <c r="E22" s="136">
        <f>IF(ISBLANK(C22),"",INDEX('Výsledková listina'!$H:$I,MATCH($C22,'Výsledková listina'!$C:$C,0),2))</f>
        <v>12</v>
      </c>
      <c r="F22" s="238">
        <f>IF(ISBLANK($A22),"",SUM(D22:D24))</f>
        <v>11600</v>
      </c>
      <c r="G22" s="238">
        <f>IF(ISBLANK($A22),"",SUM(E22:E24))</f>
        <v>32</v>
      </c>
      <c r="H22" s="232">
        <f>IF(ISBLANK($A22),"",RANK(G22,G:G,1))</f>
        <v>10</v>
      </c>
      <c r="I22" s="135">
        <f>IF(ISBLANK(C22),"",INDEX('Výsledková listina'!$L:$M,MATCH($C22,'Výsledková listina'!$C:$C,0),1))</f>
        <v>400</v>
      </c>
      <c r="J22" s="136">
        <f>IF(ISBLANK(C22),"",INDEX('Výsledková listina'!$L:$M,MATCH($C22,'Výsledková listina'!$C:$C,0),2))</f>
        <v>12</v>
      </c>
      <c r="K22" s="238">
        <f>IF(ISBLANK($A22),"",SUM(I22:I24))</f>
        <v>5500</v>
      </c>
      <c r="L22" s="238">
        <f>IF(ISBLANK($A22),"",SUM(J22:J24))</f>
        <v>34</v>
      </c>
      <c r="M22" s="240">
        <f>IF(ISBLANK($A22),"",RANK(L22,L:L,1))</f>
        <v>11</v>
      </c>
      <c r="N22" s="242">
        <f>IF(ISBLANK($A22),"",SUM(F22,K22))</f>
        <v>17100</v>
      </c>
      <c r="O22" s="245">
        <f>IF(ISBLANK($A22),"",SUM(G22,L22))</f>
        <v>66</v>
      </c>
      <c r="P22" s="232">
        <f>IF(ISBLANK($A22),"",RANK(O22,O:O,1))</f>
        <v>11</v>
      </c>
    </row>
    <row r="23" spans="1:16" ht="12.75" customHeight="1">
      <c r="A23" s="236"/>
      <c r="B23" s="142">
        <f>IF(ISBLANK($C23),"",INDEX('Výsledková listina'!$B:$B,MATCH($C23,'Výsledková listina'!$C:$C,0),1))</f>
        <v>6965</v>
      </c>
      <c r="C23" s="145" t="s">
        <v>206</v>
      </c>
      <c r="D23" s="139">
        <f>IF(ISBLANK(C23),"",INDEX('Výsledková listina'!$H:$I,MATCH($C23,'Výsledková listina'!$C:$C,0),1))</f>
        <v>2450</v>
      </c>
      <c r="E23" s="140">
        <f>IF(ISBLANK(C23),"",INDEX('Výsledková listina'!$H:$I,MATCH($C23,'Výsledková listina'!$C:$C,0),2))</f>
        <v>13</v>
      </c>
      <c r="F23" s="239"/>
      <c r="G23" s="239"/>
      <c r="H23" s="233"/>
      <c r="I23" s="139">
        <f>IF(ISBLANK(C23),"",INDEX('Výsledková listina'!$L:$M,MATCH($C23,'Výsledková listina'!$C:$C,0),1))</f>
        <v>4180</v>
      </c>
      <c r="J23" s="140">
        <f>IF(ISBLANK(C23),"",INDEX('Výsledková listina'!$L:$M,MATCH($C23,'Výsledková listina'!$C:$C,0),2))</f>
        <v>10</v>
      </c>
      <c r="K23" s="239"/>
      <c r="L23" s="239"/>
      <c r="M23" s="233"/>
      <c r="N23" s="243"/>
      <c r="O23" s="246"/>
      <c r="P23" s="233"/>
    </row>
    <row r="24" spans="1:16" ht="13.5" customHeight="1" thickBot="1">
      <c r="A24" s="237"/>
      <c r="B24" s="143" t="str">
        <f>IF(ISBLANK($C24),"",INDEX('Výsledková listina'!$B:$B,MATCH($C24,'Výsledková listina'!$C:$C,0),1))</f>
        <v>1878</v>
      </c>
      <c r="C24" s="146" t="s">
        <v>193</v>
      </c>
      <c r="D24" s="137">
        <f>IF(ISBLANK(C24),"",INDEX('Výsledková listina'!$H:$I,MATCH($C24,'Výsledková listina'!$C:$C,0),1))</f>
        <v>7250</v>
      </c>
      <c r="E24" s="138">
        <f>IF(ISBLANK(C24),"",INDEX('Výsledková listina'!$H:$I,MATCH($C24,'Výsledková listina'!$C:$C,0),2))</f>
        <v>7</v>
      </c>
      <c r="F24" s="212"/>
      <c r="G24" s="212"/>
      <c r="H24" s="234"/>
      <c r="I24" s="137">
        <f>IF(ISBLANK(C24),"",INDEX('Výsledková listina'!$L:$M,MATCH($C24,'Výsledková listina'!$C:$C,0),1))</f>
        <v>920</v>
      </c>
      <c r="J24" s="138">
        <f>IF(ISBLANK(C24),"",INDEX('Výsledková listina'!$L:$M,MATCH($C24,'Výsledková listina'!$C:$C,0),2))</f>
        <v>12</v>
      </c>
      <c r="K24" s="212"/>
      <c r="L24" s="212"/>
      <c r="M24" s="241"/>
      <c r="N24" s="244"/>
      <c r="O24" s="247"/>
      <c r="P24" s="234"/>
    </row>
    <row r="25" spans="1:16" ht="12.75" customHeight="1">
      <c r="A25" s="235" t="s">
        <v>215</v>
      </c>
      <c r="B25" s="141">
        <f>IF(ISBLANK($C25),"",INDEX('Výsledková listina'!$B:$B,MATCH($C25,'Výsledková listina'!$C:$C,0),1))</f>
        <v>6979</v>
      </c>
      <c r="C25" s="144" t="s">
        <v>181</v>
      </c>
      <c r="D25" s="135">
        <f>IF(ISBLANK(C25),"",INDEX('Výsledková listina'!$H:$I,MATCH($C25,'Výsledková listina'!$C:$C,0),1))</f>
        <v>5200</v>
      </c>
      <c r="E25" s="136">
        <f>IF(ISBLANK(C25),"",INDEX('Výsledková listina'!$H:$I,MATCH($C25,'Výsledková listina'!$C:$C,0),2))</f>
        <v>5</v>
      </c>
      <c r="F25" s="238">
        <f>IF(ISBLANK($A25),"",SUM(D25:D27))</f>
        <v>22470</v>
      </c>
      <c r="G25" s="238">
        <f>IF(ISBLANK($A25),"",SUM(E25:E27))</f>
        <v>23</v>
      </c>
      <c r="H25" s="232">
        <f>IF(ISBLANK($A25),"",RANK(G25,G:G,1))</f>
        <v>7</v>
      </c>
      <c r="I25" s="135">
        <f>IF(ISBLANK(C25),"",INDEX('Výsledková listina'!$L:$M,MATCH($C25,'Výsledková listina'!$C:$C,0),1))</f>
        <v>3130</v>
      </c>
      <c r="J25" s="136">
        <f>IF(ISBLANK(C25),"",INDEX('Výsledková listina'!$L:$M,MATCH($C25,'Výsledková listina'!$C:$C,0),2))</f>
        <v>12</v>
      </c>
      <c r="K25" s="238">
        <f>IF(ISBLANK($A25),"",SUM(I25:I27))</f>
        <v>8530</v>
      </c>
      <c r="L25" s="238">
        <f>IF(ISBLANK($A25),"",SUM(J25:J27))</f>
        <v>31</v>
      </c>
      <c r="M25" s="240">
        <f>IF(ISBLANK($A25),"",RANK(L25,L:L,1))</f>
        <v>10</v>
      </c>
      <c r="N25" s="242">
        <f>IF(ISBLANK($A25),"",SUM(F25,K25))</f>
        <v>31000</v>
      </c>
      <c r="O25" s="245">
        <f>IF(ISBLANK($A25),"",SUM(G25,L25))</f>
        <v>54</v>
      </c>
      <c r="P25" s="232">
        <f>IF(ISBLANK($A25),"",RANK(O25,O:O,1))</f>
        <v>8</v>
      </c>
    </row>
    <row r="26" spans="1:16" ht="12.75" customHeight="1">
      <c r="A26" s="236"/>
      <c r="B26" s="142" t="str">
        <f>IF(ISBLANK($C26),"",INDEX('Výsledková listina'!$B:$B,MATCH($C26,'Výsledková listina'!$C:$C,0),1))</f>
        <v>6411</v>
      </c>
      <c r="C26" s="145" t="s">
        <v>166</v>
      </c>
      <c r="D26" s="139">
        <f>IF(ISBLANK(C26),"",INDEX('Výsledková listina'!$H:$I,MATCH($C26,'Výsledková listina'!$C:$C,0),1))</f>
        <v>11990</v>
      </c>
      <c r="E26" s="140">
        <f>IF(ISBLANK(C26),"",INDEX('Výsledková listina'!$H:$I,MATCH($C26,'Výsledková listina'!$C:$C,0),2))</f>
        <v>5</v>
      </c>
      <c r="F26" s="239"/>
      <c r="G26" s="239"/>
      <c r="H26" s="233"/>
      <c r="I26" s="139">
        <f>IF(ISBLANK(C26),"",INDEX('Výsledková listina'!$L:$M,MATCH($C26,'Výsledková listina'!$C:$C,0),1))</f>
        <v>3860</v>
      </c>
      <c r="J26" s="140">
        <f>IF(ISBLANK(C26),"",INDEX('Výsledková listina'!$L:$M,MATCH($C26,'Výsledková listina'!$C:$C,0),2))</f>
        <v>9</v>
      </c>
      <c r="K26" s="239"/>
      <c r="L26" s="239"/>
      <c r="M26" s="233"/>
      <c r="N26" s="243"/>
      <c r="O26" s="246"/>
      <c r="P26" s="233"/>
    </row>
    <row r="27" spans="1:16" ht="13.5" customHeight="1" thickBot="1">
      <c r="A27" s="237"/>
      <c r="B27" s="143" t="str">
        <f>IF(ISBLANK($C27),"",INDEX('Výsledková listina'!$B:$B,MATCH($C27,'Výsledková listina'!$C:$C,0),1))</f>
        <v>6833</v>
      </c>
      <c r="C27" s="146" t="s">
        <v>205</v>
      </c>
      <c r="D27" s="137">
        <f>IF(ISBLANK(C27),"",INDEX('Výsledková listina'!$H:$I,MATCH($C27,'Výsledková listina'!$C:$C,0),1))</f>
        <v>5280</v>
      </c>
      <c r="E27" s="138">
        <f>IF(ISBLANK(C27),"",INDEX('Výsledková listina'!$H:$I,MATCH($C27,'Výsledková listina'!$C:$C,0),2))</f>
        <v>13</v>
      </c>
      <c r="F27" s="212"/>
      <c r="G27" s="212"/>
      <c r="H27" s="234"/>
      <c r="I27" s="137">
        <f>IF(ISBLANK(C27),"",INDEX('Výsledková listina'!$L:$M,MATCH($C27,'Výsledková listina'!$C:$C,0),1))</f>
        <v>1540</v>
      </c>
      <c r="J27" s="138">
        <f>IF(ISBLANK(C27),"",INDEX('Výsledková listina'!$L:$M,MATCH($C27,'Výsledková listina'!$C:$C,0),2))</f>
        <v>10</v>
      </c>
      <c r="K27" s="212"/>
      <c r="L27" s="212"/>
      <c r="M27" s="241"/>
      <c r="N27" s="244"/>
      <c r="O27" s="247"/>
      <c r="P27" s="234"/>
    </row>
    <row r="28" spans="1:16" ht="12.75" customHeight="1">
      <c r="A28" s="251" t="s">
        <v>216</v>
      </c>
      <c r="B28" s="151" t="str">
        <f>IF(ISBLANK($C28),"",INDEX('Výsledková listina'!$B:$B,MATCH($C28,'Výsledková listina'!$C:$C,0),1))</f>
        <v>5382</v>
      </c>
      <c r="C28" s="152" t="s">
        <v>147</v>
      </c>
      <c r="D28" s="153">
        <f>IF(ISBLANK(C28),"",INDEX('Výsledková listina'!$H:$I,MATCH($C28,'Výsledková listina'!$C:$C,0),1))</f>
        <v>4530</v>
      </c>
      <c r="E28" s="154">
        <f>IF(ISBLANK(C28),"",INDEX('Výsledková listina'!$H:$I,MATCH($C28,'Výsledková listina'!$C:$C,0),2))</f>
        <v>6</v>
      </c>
      <c r="F28" s="254">
        <f>IF(ISBLANK($A28),"",SUM(D28:D30))</f>
        <v>27710</v>
      </c>
      <c r="G28" s="254">
        <f>IF(ISBLANK($A28),"",SUM(E28:E30))</f>
        <v>15</v>
      </c>
      <c r="H28" s="248">
        <f>IF(ISBLANK($A28),"",RANK(G28,G:G,1))</f>
        <v>5</v>
      </c>
      <c r="I28" s="153">
        <f>IF(ISBLANK(C28),"",INDEX('Výsledková listina'!$L:$M,MATCH($C28,'Výsledková listina'!$C:$C,0),1))</f>
        <v>9750</v>
      </c>
      <c r="J28" s="154">
        <f>IF(ISBLANK(C28),"",INDEX('Výsledková listina'!$L:$M,MATCH($C28,'Výsledková listina'!$C:$C,0),2))</f>
        <v>4</v>
      </c>
      <c r="K28" s="254">
        <f>IF(ISBLANK($A28),"",SUM(I28:I30))</f>
        <v>25960</v>
      </c>
      <c r="L28" s="254">
        <f>IF(ISBLANK($A28),"",SUM(J28:J30))</f>
        <v>10</v>
      </c>
      <c r="M28" s="257">
        <f>IF(ISBLANK($A28),"",RANK(L28,L:L,1))</f>
        <v>1</v>
      </c>
      <c r="N28" s="259">
        <f>IF(ISBLANK($A28),"",SUM(F28,K28))</f>
        <v>53670</v>
      </c>
      <c r="O28" s="262">
        <f>IF(ISBLANK($A28),"",SUM(G28,L28))</f>
        <v>25</v>
      </c>
      <c r="P28" s="248">
        <f>IF(ISBLANK($A28),"",RANK(O28,O:O,1))</f>
        <v>3</v>
      </c>
    </row>
    <row r="29" spans="1:16" ht="12.75" customHeight="1">
      <c r="A29" s="252"/>
      <c r="B29" s="155" t="str">
        <f>IF(ISBLANK($C29),"",INDEX('Výsledková listina'!$B:$B,MATCH($C29,'Výsledková listina'!$C:$C,0),1))</f>
        <v>6746</v>
      </c>
      <c r="C29" s="156" t="s">
        <v>153</v>
      </c>
      <c r="D29" s="157">
        <f>IF(ISBLANK(C29),"",INDEX('Výsledková listina'!$H:$I,MATCH($C29,'Výsledková listina'!$C:$C,0),1))</f>
        <v>9770</v>
      </c>
      <c r="E29" s="158">
        <f>IF(ISBLANK(C29),"",INDEX('Výsledková listina'!$H:$I,MATCH($C29,'Výsledková listina'!$C:$C,0),2))</f>
        <v>7</v>
      </c>
      <c r="F29" s="255"/>
      <c r="G29" s="255"/>
      <c r="H29" s="249"/>
      <c r="I29" s="157">
        <f>IF(ISBLANK(C29),"",INDEX('Výsledková listina'!$L:$M,MATCH($C29,'Výsledková listina'!$C:$C,0),1))</f>
        <v>4810</v>
      </c>
      <c r="J29" s="158">
        <f>IF(ISBLANK(C29),"",INDEX('Výsledková listina'!$L:$M,MATCH($C29,'Výsledková listina'!$C:$C,0),2))</f>
        <v>5</v>
      </c>
      <c r="K29" s="255"/>
      <c r="L29" s="255"/>
      <c r="M29" s="249"/>
      <c r="N29" s="260"/>
      <c r="O29" s="263"/>
      <c r="P29" s="249"/>
    </row>
    <row r="30" spans="1:16" ht="13.5" customHeight="1" thickBot="1">
      <c r="A30" s="253"/>
      <c r="B30" s="159" t="str">
        <f>IF(ISBLANK($C30),"",INDEX('Výsledková listina'!$B:$B,MATCH($C30,'Výsledková listina'!$C:$C,0),1))</f>
        <v>5778</v>
      </c>
      <c r="C30" s="160" t="s">
        <v>122</v>
      </c>
      <c r="D30" s="161">
        <f>IF(ISBLANK(C30),"",INDEX('Výsledková listina'!$H:$I,MATCH($C30,'Výsledková listina'!$C:$C,0),1))</f>
        <v>13410</v>
      </c>
      <c r="E30" s="162">
        <f>IF(ISBLANK(C30),"",INDEX('Výsledková listina'!$H:$I,MATCH($C30,'Výsledková listina'!$C:$C,0),2))</f>
        <v>2</v>
      </c>
      <c r="F30" s="256"/>
      <c r="G30" s="256"/>
      <c r="H30" s="250"/>
      <c r="I30" s="161">
        <f>IF(ISBLANK(C30),"",INDEX('Výsledková listina'!$L:$M,MATCH($C30,'Výsledková listina'!$C:$C,0),1))</f>
        <v>11400</v>
      </c>
      <c r="J30" s="162">
        <f>IF(ISBLANK(C30),"",INDEX('Výsledková listina'!$L:$M,MATCH($C30,'Výsledková listina'!$C:$C,0),2))</f>
        <v>1</v>
      </c>
      <c r="K30" s="256"/>
      <c r="L30" s="256"/>
      <c r="M30" s="258"/>
      <c r="N30" s="261"/>
      <c r="O30" s="264"/>
      <c r="P30" s="250"/>
    </row>
    <row r="31" spans="1:16" ht="12.75" customHeight="1">
      <c r="A31" s="235" t="s">
        <v>217</v>
      </c>
      <c r="B31" s="141" t="str">
        <f>IF(ISBLANK($C31),"",INDEX('Výsledková listina'!$B:$B,MATCH($C31,'Výsledková listina'!$C:$C,0),1))</f>
        <v>3235</v>
      </c>
      <c r="C31" s="144" t="s">
        <v>198</v>
      </c>
      <c r="D31" s="135">
        <f>IF(ISBLANK(C31),"",INDEX('Výsledková listina'!$H:$I,MATCH($C31,'Výsledková listina'!$C:$C,0),1))</f>
        <v>4390</v>
      </c>
      <c r="E31" s="136">
        <f>IF(ISBLANK(C31),"",INDEX('Výsledková listina'!$H:$I,MATCH($C31,'Výsledková listina'!$C:$C,0),2))</f>
        <v>11</v>
      </c>
      <c r="F31" s="238">
        <f>IF(ISBLANK($A31),"",SUM(D31:D33))</f>
        <v>12960</v>
      </c>
      <c r="G31" s="238">
        <f>IF(ISBLANK($A31),"",SUM(E31:E33))</f>
        <v>35</v>
      </c>
      <c r="H31" s="232">
        <f>IF(ISBLANK($A31),"",RANK(G31,G:G,1))</f>
        <v>11</v>
      </c>
      <c r="I31" s="135">
        <f>IF(ISBLANK(C31),"",INDEX('Výsledková listina'!$L:$M,MATCH($C31,'Výsledková listina'!$C:$C,0),1))</f>
        <v>3970</v>
      </c>
      <c r="J31" s="136">
        <f>IF(ISBLANK(C31),"",INDEX('Výsledková listina'!$L:$M,MATCH($C31,'Výsledková listina'!$C:$C,0),2))</f>
        <v>11</v>
      </c>
      <c r="K31" s="238">
        <f>IF(ISBLANK($A31),"",SUM(I31:I33))</f>
        <v>13930</v>
      </c>
      <c r="L31" s="238">
        <f>IF(ISBLANK($A31),"",SUM(J31:J33))</f>
        <v>19</v>
      </c>
      <c r="M31" s="240">
        <f>IF(ISBLANK($A31),"",RANK(L31,L:L,1))</f>
        <v>5</v>
      </c>
      <c r="N31" s="242">
        <f>IF(ISBLANK($A31),"",SUM(F31,K31))</f>
        <v>26890</v>
      </c>
      <c r="O31" s="245">
        <f>IF(ISBLANK($A31),"",SUM(G31,L31))</f>
        <v>54</v>
      </c>
      <c r="P31" s="232">
        <f>IF(ISBLANK($A31),"",RANK(O31,O:O,1))</f>
        <v>8</v>
      </c>
    </row>
    <row r="32" spans="1:16" ht="12.75" customHeight="1">
      <c r="A32" s="236"/>
      <c r="B32" s="142" t="str">
        <f>IF(ISBLANK($C32),"",INDEX('Výsledková listina'!$B:$B,MATCH($C32,'Výsledková listina'!$C:$C,0),1))</f>
        <v>3841</v>
      </c>
      <c r="C32" s="145" t="s">
        <v>177</v>
      </c>
      <c r="D32" s="139">
        <f>IF(ISBLANK(C32),"",INDEX('Výsledková listina'!$H:$I,MATCH($C32,'Výsledková listina'!$C:$C,0),1))</f>
        <v>5490</v>
      </c>
      <c r="E32" s="140">
        <f>IF(ISBLANK(C32),"",INDEX('Výsledková listina'!$H:$I,MATCH($C32,'Výsledková listina'!$C:$C,0),2))</f>
        <v>12</v>
      </c>
      <c r="F32" s="239"/>
      <c r="G32" s="239"/>
      <c r="H32" s="233"/>
      <c r="I32" s="139">
        <f>IF(ISBLANK(C32),"",INDEX('Výsledková listina'!$L:$M,MATCH($C32,'Výsledková listina'!$C:$C,0),1))</f>
        <v>5310</v>
      </c>
      <c r="J32" s="140">
        <f>IF(ISBLANK(C32),"",INDEX('Výsledková listina'!$L:$M,MATCH($C32,'Výsledková listina'!$C:$C,0),2))</f>
        <v>3</v>
      </c>
      <c r="K32" s="239"/>
      <c r="L32" s="239"/>
      <c r="M32" s="233"/>
      <c r="N32" s="243"/>
      <c r="O32" s="246"/>
      <c r="P32" s="233"/>
    </row>
    <row r="33" spans="1:16" ht="13.5" customHeight="1" thickBot="1">
      <c r="A33" s="237"/>
      <c r="B33" s="143">
        <f>IF(ISBLANK($C33),"",INDEX('Výsledková listina'!$B:$B,MATCH($C33,'Výsledková listina'!$C:$C,0),1))</f>
        <v>3540</v>
      </c>
      <c r="C33" s="146" t="s">
        <v>185</v>
      </c>
      <c r="D33" s="137">
        <f>IF(ISBLANK(C33),"",INDEX('Výsledková listina'!$H:$I,MATCH($C33,'Výsledková listina'!$C:$C,0),1))</f>
        <v>3080</v>
      </c>
      <c r="E33" s="138">
        <f>IF(ISBLANK(C33),"",INDEX('Výsledková listina'!$H:$I,MATCH($C33,'Výsledková listina'!$C:$C,0),2))</f>
        <v>12</v>
      </c>
      <c r="F33" s="212"/>
      <c r="G33" s="212"/>
      <c r="H33" s="234"/>
      <c r="I33" s="137">
        <f>IF(ISBLANK(C33),"",INDEX('Výsledková listina'!$L:$M,MATCH($C33,'Výsledková listina'!$C:$C,0),1))</f>
        <v>4650</v>
      </c>
      <c r="J33" s="138">
        <f>IF(ISBLANK(C33),"",INDEX('Výsledková listina'!$L:$M,MATCH($C33,'Výsledková listina'!$C:$C,0),2))</f>
        <v>5</v>
      </c>
      <c r="K33" s="212"/>
      <c r="L33" s="212"/>
      <c r="M33" s="241"/>
      <c r="N33" s="244"/>
      <c r="O33" s="247"/>
      <c r="P33" s="234"/>
    </row>
    <row r="34" spans="1:16" ht="12.75" customHeight="1">
      <c r="A34" s="235" t="s">
        <v>218</v>
      </c>
      <c r="B34" s="141" t="str">
        <f>IF(ISBLANK($C34),"",INDEX('Výsledková listina'!$B:$B,MATCH($C34,'Výsledková listina'!$C:$C,0),1))</f>
        <v>3055</v>
      </c>
      <c r="C34" s="144" t="s">
        <v>160</v>
      </c>
      <c r="D34" s="135">
        <f>IF(ISBLANK(C34),"",INDEX('Výsledková listina'!$H:$I,MATCH($C34,'Výsledková listina'!$C:$C,0),1))</f>
        <v>9960</v>
      </c>
      <c r="E34" s="136">
        <f>IF(ISBLANK(C34),"",INDEX('Výsledková listina'!$H:$I,MATCH($C34,'Výsledková listina'!$C:$C,0),2))</f>
        <v>6</v>
      </c>
      <c r="F34" s="238">
        <f>IF(ISBLANK($A34),"",SUM(D34:D36))</f>
        <v>21500</v>
      </c>
      <c r="G34" s="238">
        <f>IF(ISBLANK($A34),"",SUM(E34:E36))</f>
        <v>22</v>
      </c>
      <c r="H34" s="232">
        <f>IF(ISBLANK($A34),"",RANK(G34,G:G,1))</f>
        <v>6</v>
      </c>
      <c r="I34" s="135">
        <f>IF(ISBLANK(C34),"",INDEX('Výsledková listina'!$L:$M,MATCH($C34,'Výsledková listina'!$C:$C,0),1))</f>
        <v>3950</v>
      </c>
      <c r="J34" s="136">
        <f>IF(ISBLANK(C34),"",INDEX('Výsledková listina'!$L:$M,MATCH($C34,'Výsledková listina'!$C:$C,0),2))</f>
        <v>7</v>
      </c>
      <c r="K34" s="238">
        <f>IF(ISBLANK($A34),"",SUM(I34:I36))</f>
        <v>10030</v>
      </c>
      <c r="L34" s="238">
        <f>IF(ISBLANK($A34),"",SUM(J34:J36))</f>
        <v>25</v>
      </c>
      <c r="M34" s="240">
        <f>IF(ISBLANK($A34),"",RANK(L34,L:L,1))</f>
        <v>7</v>
      </c>
      <c r="N34" s="242">
        <f>IF(ISBLANK($A34),"",SUM(F34,K34))</f>
        <v>31530</v>
      </c>
      <c r="O34" s="245">
        <f>IF(ISBLANK($A34),"",SUM(G34,L34))</f>
        <v>47</v>
      </c>
      <c r="P34" s="232">
        <f>IF(ISBLANK($A34),"",RANK(O34,O:O,1))</f>
        <v>6</v>
      </c>
    </row>
    <row r="35" spans="1:16" ht="12.75" customHeight="1">
      <c r="A35" s="236"/>
      <c r="B35" s="142" t="str">
        <f>IF(ISBLANK($C35),"",INDEX('Výsledková listina'!$B:$B,MATCH($C35,'Výsledková listina'!$C:$C,0),1))</f>
        <v>5816</v>
      </c>
      <c r="C35" s="145" t="s">
        <v>203</v>
      </c>
      <c r="D35" s="139">
        <f>IF(ISBLANK(C35),"",INDEX('Výsledková listina'!$H:$I,MATCH($C35,'Výsledková listina'!$C:$C,0),1))</f>
        <v>3600</v>
      </c>
      <c r="E35" s="140">
        <f>IF(ISBLANK(C35),"",INDEX('Výsledková listina'!$H:$I,MATCH($C35,'Výsledková listina'!$C:$C,0),2))</f>
        <v>11</v>
      </c>
      <c r="F35" s="239"/>
      <c r="G35" s="239"/>
      <c r="H35" s="233"/>
      <c r="I35" s="139">
        <f>IF(ISBLANK(C35),"",INDEX('Výsledková listina'!$L:$M,MATCH($C35,'Výsledková listina'!$C:$C,0),1))</f>
        <v>1350</v>
      </c>
      <c r="J35" s="140">
        <f>IF(ISBLANK(C35),"",INDEX('Výsledková listina'!$L:$M,MATCH($C35,'Výsledková listina'!$C:$C,0),2))</f>
        <v>11</v>
      </c>
      <c r="K35" s="239"/>
      <c r="L35" s="239"/>
      <c r="M35" s="233"/>
      <c r="N35" s="243"/>
      <c r="O35" s="246"/>
      <c r="P35" s="233"/>
    </row>
    <row r="36" spans="1:16" ht="13.5" customHeight="1" thickBot="1">
      <c r="A36" s="237"/>
      <c r="B36" s="143">
        <f>IF(ISBLANK($C36),"",INDEX('Výsledková listina'!$B:$B,MATCH($C36,'Výsledková listina'!$C:$C,0),1))</f>
        <v>6854</v>
      </c>
      <c r="C36" s="146" t="s">
        <v>154</v>
      </c>
      <c r="D36" s="137">
        <f>IF(ISBLANK(C36),"",INDEX('Výsledková listina'!$H:$I,MATCH($C36,'Výsledková listina'!$C:$C,0),1))</f>
        <v>7940</v>
      </c>
      <c r="E36" s="138">
        <f>IF(ISBLANK(C36),"",INDEX('Výsledková listina'!$H:$I,MATCH($C36,'Výsledková listina'!$C:$C,0),2))</f>
        <v>5</v>
      </c>
      <c r="F36" s="212"/>
      <c r="G36" s="212"/>
      <c r="H36" s="234"/>
      <c r="I36" s="137">
        <f>IF(ISBLANK(C36),"",INDEX('Výsledková listina'!$L:$M,MATCH($C36,'Výsledková listina'!$C:$C,0),1))</f>
        <v>4730</v>
      </c>
      <c r="J36" s="138">
        <f>IF(ISBLANK(C36),"",INDEX('Výsledková listina'!$L:$M,MATCH($C36,'Výsledková listina'!$C:$C,0),2))</f>
        <v>7</v>
      </c>
      <c r="K36" s="212"/>
      <c r="L36" s="212"/>
      <c r="M36" s="241"/>
      <c r="N36" s="244"/>
      <c r="O36" s="247"/>
      <c r="P36" s="234"/>
    </row>
    <row r="37" spans="1:16" ht="12.75" customHeight="1">
      <c r="A37" s="235" t="s">
        <v>219</v>
      </c>
      <c r="B37" s="141">
        <f>IF(ISBLANK($C37),"",INDEX('Výsledková listina'!$B:$B,MATCH($C37,'Výsledková listina'!$C:$C,0),1))</f>
        <v>96</v>
      </c>
      <c r="C37" s="144" t="s">
        <v>119</v>
      </c>
      <c r="D37" s="135">
        <f>IF(ISBLANK(C37),"",INDEX('Výsledková listina'!$H:$I,MATCH($C37,'Výsledková listina'!$C:$C,0),1))</f>
        <v>19320</v>
      </c>
      <c r="E37" s="136">
        <f>IF(ISBLANK(C37),"",INDEX('Výsledková listina'!$H:$I,MATCH($C37,'Výsledková listina'!$C:$C,0),2))</f>
        <v>1</v>
      </c>
      <c r="F37" s="238">
        <f>IF(ISBLANK($A37),"",SUM(D37:D39))</f>
        <v>31520</v>
      </c>
      <c r="G37" s="238">
        <f>IF(ISBLANK($A37),"",SUM(E37:E39))</f>
        <v>14</v>
      </c>
      <c r="H37" s="232">
        <f>IF(ISBLANK($A37),"",RANK(G37,G:G,1))</f>
        <v>2</v>
      </c>
      <c r="I37" s="135">
        <f>IF(ISBLANK(C37),"",INDEX('Výsledková listina'!$L:$M,MATCH($C37,'Výsledková listina'!$C:$C,0),1))</f>
        <v>18490</v>
      </c>
      <c r="J37" s="136">
        <f>IF(ISBLANK(C37),"",INDEX('Výsledková listina'!$L:$M,MATCH($C37,'Výsledková listina'!$C:$C,0),2))</f>
        <v>1</v>
      </c>
      <c r="K37" s="238">
        <f>IF(ISBLANK($A37),"",SUM(I37:I39))</f>
        <v>27590</v>
      </c>
      <c r="L37" s="238">
        <f>IF(ISBLANK($A37),"",SUM(J37:J39))</f>
        <v>13</v>
      </c>
      <c r="M37" s="240">
        <f>IF(ISBLANK($A37),"",RANK(L37,L:L,1))</f>
        <v>3</v>
      </c>
      <c r="N37" s="242">
        <f>IF(ISBLANK($A37),"",SUM(F37,K37))</f>
        <v>59110</v>
      </c>
      <c r="O37" s="245">
        <f>IF(ISBLANK($A37),"",SUM(G37,L37))</f>
        <v>27</v>
      </c>
      <c r="P37" s="232">
        <f>IF(ISBLANK($A37),"",RANK(O37,O:O,1))</f>
        <v>4</v>
      </c>
    </row>
    <row r="38" spans="1:16" ht="12.75" customHeight="1">
      <c r="A38" s="236"/>
      <c r="B38" s="142">
        <f>IF(ISBLANK($C38),"",INDEX('Výsledková listina'!$B:$B,MATCH($C38,'Výsledková listina'!$C:$C,0),1))</f>
        <v>6592</v>
      </c>
      <c r="C38" s="145" t="s">
        <v>155</v>
      </c>
      <c r="D38" s="139">
        <f>IF(ISBLANK(C38),"",INDEX('Výsledková listina'!$H:$I,MATCH($C38,'Výsledková listina'!$C:$C,0),1))</f>
        <v>7880</v>
      </c>
      <c r="E38" s="140">
        <f>IF(ISBLANK(C38),"",INDEX('Výsledková listina'!$H:$I,MATCH($C38,'Výsledková listina'!$C:$C,0),2))</f>
        <v>6</v>
      </c>
      <c r="F38" s="239"/>
      <c r="G38" s="239"/>
      <c r="H38" s="233"/>
      <c r="I38" s="139">
        <f>IF(ISBLANK(C38),"",INDEX('Výsledková listina'!$L:$M,MATCH($C38,'Výsledková listina'!$C:$C,0),1))</f>
        <v>4560</v>
      </c>
      <c r="J38" s="140">
        <f>IF(ISBLANK(C38),"",INDEX('Výsledková listina'!$L:$M,MATCH($C38,'Výsledková listina'!$C:$C,0),2))</f>
        <v>6</v>
      </c>
      <c r="K38" s="239"/>
      <c r="L38" s="239"/>
      <c r="M38" s="233"/>
      <c r="N38" s="243"/>
      <c r="O38" s="246"/>
      <c r="P38" s="233"/>
    </row>
    <row r="39" spans="1:16" ht="13.5" customHeight="1" thickBot="1">
      <c r="A39" s="237"/>
      <c r="B39" s="143">
        <f>IF(ISBLANK($C39),"",INDEX('Výsledková listina'!$B:$B,MATCH($C39,'Výsledková listina'!$C:$C,0),1))</f>
        <v>1730</v>
      </c>
      <c r="C39" s="146" t="s">
        <v>161</v>
      </c>
      <c r="D39" s="137">
        <f>IF(ISBLANK(C39),"",INDEX('Výsledková listina'!$H:$I,MATCH($C39,'Výsledková listina'!$C:$C,0),1))</f>
        <v>4320</v>
      </c>
      <c r="E39" s="138">
        <f>IF(ISBLANK(C39),"",INDEX('Výsledková listina'!$H:$I,MATCH($C39,'Výsledková listina'!$C:$C,0),2))</f>
        <v>7</v>
      </c>
      <c r="F39" s="212"/>
      <c r="G39" s="212"/>
      <c r="H39" s="234"/>
      <c r="I39" s="137">
        <f>IF(ISBLANK(C39),"",INDEX('Výsledková listina'!$L:$M,MATCH($C39,'Výsledková listina'!$C:$C,0),1))</f>
        <v>4540</v>
      </c>
      <c r="J39" s="138">
        <f>IF(ISBLANK(C39),"",INDEX('Výsledková listina'!$L:$M,MATCH($C39,'Výsledková listina'!$C:$C,0),2))</f>
        <v>6</v>
      </c>
      <c r="K39" s="212"/>
      <c r="L39" s="212"/>
      <c r="M39" s="241"/>
      <c r="N39" s="244"/>
      <c r="O39" s="247"/>
      <c r="P39" s="234"/>
    </row>
    <row r="40" spans="1:16" ht="12.75" customHeight="1">
      <c r="A40" s="235"/>
      <c r="B40" s="141">
        <f>IF(ISBLANK($C40),"",INDEX('Výsledková listina'!$B:$B,MATCH($C40,'Výsledková listina'!$C:$C,0),1))</f>
      </c>
      <c r="C40" s="144"/>
      <c r="D40" s="135">
        <f>IF(ISBLANK(C40),"",INDEX('Výsledková listina'!$H:$I,MATCH($C40,'Výsledková listina'!$C:$C,0),1))</f>
      </c>
      <c r="E40" s="136">
        <f>IF(ISBLANK(C40),"",INDEX('Výsledková listina'!$H:$I,MATCH($C40,'Výsledková listina'!$C:$C,0),2))</f>
      </c>
      <c r="F40" s="238">
        <f>IF(ISBLANK($A40),"",SUM(D40:D42))</f>
      </c>
      <c r="G40" s="238">
        <f>IF(ISBLANK($A40),"",SUM(E40:E42))</f>
      </c>
      <c r="H40" s="232">
        <f>IF(ISBLANK($A40),"",RANK(G40,G:G,1))</f>
      </c>
      <c r="I40" s="135">
        <f>IF(ISBLANK(C40),"",INDEX('Výsledková listina'!$L:$M,MATCH($C40,'Výsledková listina'!$C:$C,0),1))</f>
      </c>
      <c r="J40" s="136">
        <f>IF(ISBLANK(C40),"",INDEX('Výsledková listina'!$L:$M,MATCH($C40,'Výsledková listina'!$C:$C,0),2))</f>
      </c>
      <c r="K40" s="238">
        <f>IF(ISBLANK($A40),"",SUM(I40:I42))</f>
      </c>
      <c r="L40" s="238">
        <f>IF(ISBLANK($A40),"",SUM(J40:J42))</f>
      </c>
      <c r="M40" s="240">
        <f>IF(ISBLANK($A40),"",RANK(L40,L:L,1))</f>
      </c>
      <c r="N40" s="242">
        <f>IF(ISBLANK($A40),"",SUM(F40,K40))</f>
      </c>
      <c r="O40" s="245">
        <f>IF(ISBLANK($A40),"",SUM(G40,L40))</f>
      </c>
      <c r="P40" s="232">
        <f>IF(ISBLANK($A40),"",RANK(O40,O:O,1))</f>
      </c>
    </row>
    <row r="41" spans="1:16" ht="12.75" customHeight="1">
      <c r="A41" s="236"/>
      <c r="B41" s="142">
        <f>IF(ISBLANK($C41),"",INDEX('Výsledková listina'!$B:$B,MATCH($C41,'Výsledková listina'!$C:$C,0),1))</f>
      </c>
      <c r="C41" s="145"/>
      <c r="D41" s="139">
        <f>IF(ISBLANK(C41),"",INDEX('Výsledková listina'!$H:$I,MATCH($C41,'Výsledková listina'!$C:$C,0),1))</f>
      </c>
      <c r="E41" s="140">
        <f>IF(ISBLANK(C41),"",INDEX('Výsledková listina'!$H:$I,MATCH($C41,'Výsledková listina'!$C:$C,0),2))</f>
      </c>
      <c r="F41" s="239"/>
      <c r="G41" s="239"/>
      <c r="H41" s="233"/>
      <c r="I41" s="139">
        <f>IF(ISBLANK(C41),"",INDEX('Výsledková listina'!$L:$M,MATCH($C41,'Výsledková listina'!$C:$C,0),1))</f>
      </c>
      <c r="J41" s="140">
        <f>IF(ISBLANK(C41),"",INDEX('Výsledková listina'!$L:$M,MATCH($C41,'Výsledková listina'!$C:$C,0),2))</f>
      </c>
      <c r="K41" s="239"/>
      <c r="L41" s="239"/>
      <c r="M41" s="233"/>
      <c r="N41" s="243"/>
      <c r="O41" s="246"/>
      <c r="P41" s="233"/>
    </row>
    <row r="42" spans="1:16" ht="13.5" customHeight="1" thickBot="1">
      <c r="A42" s="237"/>
      <c r="B42" s="143">
        <f>IF(ISBLANK($C42),"",INDEX('Výsledková listina'!$B:$B,MATCH($C42,'Výsledková listina'!$C:$C,0),1))</f>
      </c>
      <c r="C42" s="146"/>
      <c r="D42" s="137">
        <f>IF(ISBLANK(C42),"",INDEX('Výsledková listina'!$H:$I,MATCH($C42,'Výsledková listina'!$C:$C,0),1))</f>
      </c>
      <c r="E42" s="138">
        <f>IF(ISBLANK(C42),"",INDEX('Výsledková listina'!$H:$I,MATCH($C42,'Výsledková listina'!$C:$C,0),2))</f>
      </c>
      <c r="F42" s="212"/>
      <c r="G42" s="212"/>
      <c r="H42" s="234"/>
      <c r="I42" s="137">
        <f>IF(ISBLANK(C42),"",INDEX('Výsledková listina'!$L:$M,MATCH($C42,'Výsledková listina'!$C:$C,0),1))</f>
      </c>
      <c r="J42" s="138">
        <f>IF(ISBLANK(C42),"",INDEX('Výsledková listina'!$L:$M,MATCH($C42,'Výsledková listina'!$C:$C,0),2))</f>
      </c>
      <c r="K42" s="212"/>
      <c r="L42" s="212"/>
      <c r="M42" s="241"/>
      <c r="N42" s="244"/>
      <c r="O42" s="247"/>
      <c r="P42" s="234"/>
    </row>
    <row r="43" spans="1:16" ht="12.75" customHeight="1">
      <c r="A43" s="235"/>
      <c r="B43" s="141">
        <f>IF(ISBLANK($C43),"",INDEX('Výsledková listina'!$B:$B,MATCH($C43,'Výsledková listina'!$C:$C,0),1))</f>
      </c>
      <c r="C43" s="144"/>
      <c r="D43" s="135">
        <f>IF(ISBLANK(C43),"",INDEX('Výsledková listina'!$H:$I,MATCH($C43,'Výsledková listina'!$C:$C,0),1))</f>
      </c>
      <c r="E43" s="136">
        <f>IF(ISBLANK(C43),"",INDEX('Výsledková listina'!$H:$I,MATCH($C43,'Výsledková listina'!$C:$C,0),2))</f>
      </c>
      <c r="F43" s="238">
        <f>IF(ISBLANK($A43),"",SUM(D43:D45))</f>
      </c>
      <c r="G43" s="238">
        <f>IF(ISBLANK($A43),"",SUM(E43:E45))</f>
      </c>
      <c r="H43" s="232">
        <f>IF(ISBLANK($A43),"",RANK(G43,G:G,1))</f>
      </c>
      <c r="I43" s="135">
        <f>IF(ISBLANK(C43),"",INDEX('Výsledková listina'!$L:$M,MATCH($C43,'Výsledková listina'!$C:$C,0),1))</f>
      </c>
      <c r="J43" s="136">
        <f>IF(ISBLANK(C43),"",INDEX('Výsledková listina'!$L:$M,MATCH($C43,'Výsledková listina'!$C:$C,0),2))</f>
      </c>
      <c r="K43" s="238">
        <f>IF(ISBLANK($A43),"",SUM(I43:I45))</f>
      </c>
      <c r="L43" s="238">
        <f>IF(ISBLANK($A43),"",SUM(J43:J45))</f>
      </c>
      <c r="M43" s="240">
        <f>IF(ISBLANK($A43),"",RANK(L43,L:L,1))</f>
      </c>
      <c r="N43" s="242">
        <f>IF(ISBLANK($A43),"",SUM(F43,K43))</f>
      </c>
      <c r="O43" s="245">
        <f>IF(ISBLANK($A43),"",SUM(G43,L43))</f>
      </c>
      <c r="P43" s="232">
        <f>IF(ISBLANK($A43),"",RANK(O43,O:O,1))</f>
      </c>
    </row>
    <row r="44" spans="1:16" ht="12.75" customHeight="1">
      <c r="A44" s="236"/>
      <c r="B44" s="142">
        <f>IF(ISBLANK($C44),"",INDEX('Výsledková listina'!$B:$B,MATCH($C44,'Výsledková listina'!$C:$C,0),1))</f>
      </c>
      <c r="C44" s="145"/>
      <c r="D44" s="139">
        <f>IF(ISBLANK(C44),"",INDEX('Výsledková listina'!$H:$I,MATCH($C44,'Výsledková listina'!$C:$C,0),1))</f>
      </c>
      <c r="E44" s="140">
        <f>IF(ISBLANK(C44),"",INDEX('Výsledková listina'!$H:$I,MATCH($C44,'Výsledková listina'!$C:$C,0),2))</f>
      </c>
      <c r="F44" s="239"/>
      <c r="G44" s="239"/>
      <c r="H44" s="233"/>
      <c r="I44" s="139">
        <f>IF(ISBLANK(C44),"",INDEX('Výsledková listina'!$L:$M,MATCH($C44,'Výsledková listina'!$C:$C,0),1))</f>
      </c>
      <c r="J44" s="140">
        <f>IF(ISBLANK(C44),"",INDEX('Výsledková listina'!$L:$M,MATCH($C44,'Výsledková listina'!$C:$C,0),2))</f>
      </c>
      <c r="K44" s="239"/>
      <c r="L44" s="239"/>
      <c r="M44" s="233"/>
      <c r="N44" s="243"/>
      <c r="O44" s="246"/>
      <c r="P44" s="233"/>
    </row>
    <row r="45" spans="1:16" ht="13.5" customHeight="1" thickBot="1">
      <c r="A45" s="237"/>
      <c r="B45" s="143">
        <f>IF(ISBLANK($C45),"",INDEX('Výsledková listina'!$B:$B,MATCH($C45,'Výsledková listina'!$C:$C,0),1))</f>
      </c>
      <c r="C45" s="146"/>
      <c r="D45" s="137">
        <f>IF(ISBLANK(C45),"",INDEX('Výsledková listina'!$H:$I,MATCH($C45,'Výsledková listina'!$C:$C,0),1))</f>
      </c>
      <c r="E45" s="138">
        <f>IF(ISBLANK(C45),"",INDEX('Výsledková listina'!$H:$I,MATCH($C45,'Výsledková listina'!$C:$C,0),2))</f>
      </c>
      <c r="F45" s="212"/>
      <c r="G45" s="212"/>
      <c r="H45" s="234"/>
      <c r="I45" s="137">
        <f>IF(ISBLANK(C45),"",INDEX('Výsledková listina'!$L:$M,MATCH($C45,'Výsledková listina'!$C:$C,0),1))</f>
      </c>
      <c r="J45" s="138">
        <f>IF(ISBLANK(C45),"",INDEX('Výsledková listina'!$L:$M,MATCH($C45,'Výsledková listina'!$C:$C,0),2))</f>
      </c>
      <c r="K45" s="212"/>
      <c r="L45" s="212"/>
      <c r="M45" s="241"/>
      <c r="N45" s="244"/>
      <c r="O45" s="247"/>
      <c r="P45" s="234"/>
    </row>
    <row r="46" spans="1:16" ht="12.75" customHeight="1">
      <c r="A46" s="235"/>
      <c r="B46" s="141">
        <f>IF(ISBLANK($C46),"",INDEX('Výsledková listina'!$B:$B,MATCH($C46,'Výsledková listina'!$C:$C,0),1))</f>
      </c>
      <c r="C46" s="144"/>
      <c r="D46" s="135">
        <f>IF(ISBLANK(C46),"",INDEX('Výsledková listina'!$H:$I,MATCH($C46,'Výsledková listina'!$C:$C,0),1))</f>
      </c>
      <c r="E46" s="136">
        <f>IF(ISBLANK(C46),"",INDEX('Výsledková listina'!$H:$I,MATCH($C46,'Výsledková listina'!$C:$C,0),2))</f>
      </c>
      <c r="F46" s="238">
        <f>IF(ISBLANK($A46),"",SUM(D46:D48))</f>
      </c>
      <c r="G46" s="238">
        <f>IF(ISBLANK($A46),"",SUM(E46:E48))</f>
      </c>
      <c r="H46" s="232">
        <f>IF(ISBLANK($A46),"",RANK(G46,G:G,1))</f>
      </c>
      <c r="I46" s="135">
        <f>IF(ISBLANK(C46),"",INDEX('Výsledková listina'!$L:$M,MATCH($C46,'Výsledková listina'!$C:$C,0),1))</f>
      </c>
      <c r="J46" s="136">
        <f>IF(ISBLANK(C46),"",INDEX('Výsledková listina'!$L:$M,MATCH($C46,'Výsledková listina'!$C:$C,0),2))</f>
      </c>
      <c r="K46" s="238">
        <f>IF(ISBLANK($A46),"",SUM(I46:I48))</f>
      </c>
      <c r="L46" s="238">
        <f>IF(ISBLANK($A46),"",SUM(J46:J48))</f>
      </c>
      <c r="M46" s="240">
        <f>IF(ISBLANK($A46),"",RANK(L46,L:L,1))</f>
      </c>
      <c r="N46" s="242">
        <f>IF(ISBLANK($A46),"",SUM(F46,K46))</f>
      </c>
      <c r="O46" s="245">
        <f>IF(ISBLANK($A46),"",SUM(G46,L46))</f>
      </c>
      <c r="P46" s="232">
        <f>IF(ISBLANK($A46),"",RANK(O46,O:O,1))</f>
      </c>
    </row>
    <row r="47" spans="1:16" ht="12.75" customHeight="1">
      <c r="A47" s="236"/>
      <c r="B47" s="142">
        <f>IF(ISBLANK($C47),"",INDEX('Výsledková listina'!$B:$B,MATCH($C47,'Výsledková listina'!$C:$C,0),1))</f>
      </c>
      <c r="C47" s="145"/>
      <c r="D47" s="139">
        <f>IF(ISBLANK(C47),"",INDEX('Výsledková listina'!$H:$I,MATCH($C47,'Výsledková listina'!$C:$C,0),1))</f>
      </c>
      <c r="E47" s="140">
        <f>IF(ISBLANK(C47),"",INDEX('Výsledková listina'!$H:$I,MATCH($C47,'Výsledková listina'!$C:$C,0),2))</f>
      </c>
      <c r="F47" s="239"/>
      <c r="G47" s="239"/>
      <c r="H47" s="233"/>
      <c r="I47" s="139">
        <f>IF(ISBLANK(C47),"",INDEX('Výsledková listina'!$L:$M,MATCH($C47,'Výsledková listina'!$C:$C,0),1))</f>
      </c>
      <c r="J47" s="140">
        <f>IF(ISBLANK(C47),"",INDEX('Výsledková listina'!$L:$M,MATCH($C47,'Výsledková listina'!$C:$C,0),2))</f>
      </c>
      <c r="K47" s="239"/>
      <c r="L47" s="239"/>
      <c r="M47" s="233"/>
      <c r="N47" s="243"/>
      <c r="O47" s="246"/>
      <c r="P47" s="233"/>
    </row>
    <row r="48" spans="1:16" ht="13.5" customHeight="1" thickBot="1">
      <c r="A48" s="237"/>
      <c r="B48" s="143">
        <f>IF(ISBLANK($C48),"",INDEX('Výsledková listina'!$B:$B,MATCH($C48,'Výsledková listina'!$C:$C,0),1))</f>
      </c>
      <c r="C48" s="146"/>
      <c r="D48" s="137">
        <f>IF(ISBLANK(C48),"",INDEX('Výsledková listina'!$H:$I,MATCH($C48,'Výsledková listina'!$C:$C,0),1))</f>
      </c>
      <c r="E48" s="138">
        <f>IF(ISBLANK(C48),"",INDEX('Výsledková listina'!$H:$I,MATCH($C48,'Výsledková listina'!$C:$C,0),2))</f>
      </c>
      <c r="F48" s="212"/>
      <c r="G48" s="212"/>
      <c r="H48" s="234"/>
      <c r="I48" s="137">
        <f>IF(ISBLANK(C48),"",INDEX('Výsledková listina'!$L:$M,MATCH($C48,'Výsledková listina'!$C:$C,0),1))</f>
      </c>
      <c r="J48" s="138">
        <f>IF(ISBLANK(C48),"",INDEX('Výsledková listina'!$L:$M,MATCH($C48,'Výsledková listina'!$C:$C,0),2))</f>
      </c>
      <c r="K48" s="212"/>
      <c r="L48" s="212"/>
      <c r="M48" s="241"/>
      <c r="N48" s="244"/>
      <c r="O48" s="247"/>
      <c r="P48" s="234"/>
    </row>
    <row r="49" spans="1:16" ht="12.75" customHeight="1">
      <c r="A49" s="235"/>
      <c r="B49" s="141">
        <f>IF(ISBLANK($C49),"",INDEX('Výsledková listina'!$B:$B,MATCH($C49,'Výsledková listina'!$C:$C,0),1))</f>
      </c>
      <c r="C49" s="144"/>
      <c r="D49" s="135">
        <f>IF(ISBLANK(C49),"",INDEX('Výsledková listina'!$H:$I,MATCH($C49,'Výsledková listina'!$C:$C,0),1))</f>
      </c>
      <c r="E49" s="136">
        <f>IF(ISBLANK(C49),"",INDEX('Výsledková listina'!$H:$I,MATCH($C49,'Výsledková listina'!$C:$C,0),2))</f>
      </c>
      <c r="F49" s="238">
        <f>IF(ISBLANK($A49),"",SUM(D49:D51))</f>
      </c>
      <c r="G49" s="238">
        <f>IF(ISBLANK($A49),"",SUM(E49:E51))</f>
      </c>
      <c r="H49" s="232">
        <f>IF(ISBLANK($A49),"",RANK(G49,G:G,1))</f>
      </c>
      <c r="I49" s="135">
        <f>IF(ISBLANK(C49),"",INDEX('Výsledková listina'!$L:$M,MATCH($C49,'Výsledková listina'!$C:$C,0),1))</f>
      </c>
      <c r="J49" s="136">
        <f>IF(ISBLANK(C49),"",INDEX('Výsledková listina'!$L:$M,MATCH($C49,'Výsledková listina'!$C:$C,0),2))</f>
      </c>
      <c r="K49" s="238">
        <f>IF(ISBLANK($A49),"",SUM(I49:I51))</f>
      </c>
      <c r="L49" s="238">
        <f>IF(ISBLANK($A49),"",SUM(J49:J51))</f>
      </c>
      <c r="M49" s="240">
        <f>IF(ISBLANK($A49),"",RANK(L49,L:L,1))</f>
      </c>
      <c r="N49" s="242">
        <f>IF(ISBLANK($A49),"",SUM(F49,K49))</f>
      </c>
      <c r="O49" s="245">
        <f>IF(ISBLANK($A49),"",SUM(G49,L49))</f>
      </c>
      <c r="P49" s="232">
        <f>IF(ISBLANK($A49),"",RANK(O49,O:O,1))</f>
      </c>
    </row>
    <row r="50" spans="1:16" ht="12.75" customHeight="1">
      <c r="A50" s="236"/>
      <c r="B50" s="142">
        <f>IF(ISBLANK($C50),"",INDEX('Výsledková listina'!$B:$B,MATCH($C50,'Výsledková listina'!$C:$C,0),1))</f>
      </c>
      <c r="C50" s="145"/>
      <c r="D50" s="139">
        <f>IF(ISBLANK(C50),"",INDEX('Výsledková listina'!$H:$I,MATCH($C50,'Výsledková listina'!$C:$C,0),1))</f>
      </c>
      <c r="E50" s="140">
        <f>IF(ISBLANK(C50),"",INDEX('Výsledková listina'!$H:$I,MATCH($C50,'Výsledková listina'!$C:$C,0),2))</f>
      </c>
      <c r="F50" s="239"/>
      <c r="G50" s="239"/>
      <c r="H50" s="233"/>
      <c r="I50" s="139">
        <f>IF(ISBLANK(C50),"",INDEX('Výsledková listina'!$L:$M,MATCH($C50,'Výsledková listina'!$C:$C,0),1))</f>
      </c>
      <c r="J50" s="140">
        <f>IF(ISBLANK(C50),"",INDEX('Výsledková listina'!$L:$M,MATCH($C50,'Výsledková listina'!$C:$C,0),2))</f>
      </c>
      <c r="K50" s="239"/>
      <c r="L50" s="239"/>
      <c r="M50" s="233"/>
      <c r="N50" s="243"/>
      <c r="O50" s="246"/>
      <c r="P50" s="233"/>
    </row>
    <row r="51" spans="1:16" ht="13.5" customHeight="1" thickBot="1">
      <c r="A51" s="237"/>
      <c r="B51" s="143">
        <f>IF(ISBLANK($C51),"",INDEX('Výsledková listina'!$B:$B,MATCH($C51,'Výsledková listina'!$C:$C,0),1))</f>
      </c>
      <c r="C51" s="146"/>
      <c r="D51" s="137">
        <f>IF(ISBLANK(C51),"",INDEX('Výsledková listina'!$H:$I,MATCH($C51,'Výsledková listina'!$C:$C,0),1))</f>
      </c>
      <c r="E51" s="138">
        <f>IF(ISBLANK(C51),"",INDEX('Výsledková listina'!$H:$I,MATCH($C51,'Výsledková listina'!$C:$C,0),2))</f>
      </c>
      <c r="F51" s="212"/>
      <c r="G51" s="212"/>
      <c r="H51" s="234"/>
      <c r="I51" s="137">
        <f>IF(ISBLANK(C51),"",INDEX('Výsledková listina'!$L:$M,MATCH($C51,'Výsledková listina'!$C:$C,0),1))</f>
      </c>
      <c r="J51" s="138">
        <f>IF(ISBLANK(C51),"",INDEX('Výsledková listina'!$L:$M,MATCH($C51,'Výsledková listina'!$C:$C,0),2))</f>
      </c>
      <c r="K51" s="212"/>
      <c r="L51" s="212"/>
      <c r="M51" s="241"/>
      <c r="N51" s="244"/>
      <c r="O51" s="247"/>
      <c r="P51" s="234"/>
    </row>
    <row r="52" spans="1:16" ht="12.75" customHeight="1">
      <c r="A52" s="235"/>
      <c r="B52" s="141">
        <f>IF(ISBLANK($C52),"",INDEX('Výsledková listina'!$B:$B,MATCH($C52,'Výsledková listina'!$C:$C,0),1))</f>
      </c>
      <c r="C52" s="144"/>
      <c r="D52" s="135">
        <f>IF(ISBLANK(C52),"",INDEX('Výsledková listina'!$H:$I,MATCH($C52,'Výsledková listina'!$C:$C,0),1))</f>
      </c>
      <c r="E52" s="136">
        <f>IF(ISBLANK(C52),"",INDEX('Výsledková listina'!$H:$I,MATCH($C52,'Výsledková listina'!$C:$C,0),2))</f>
      </c>
      <c r="F52" s="238">
        <f>IF(ISBLANK($A52),"",SUM(D52:D54))</f>
      </c>
      <c r="G52" s="238">
        <f>IF(ISBLANK($A52),"",SUM(E52:E54))</f>
      </c>
      <c r="H52" s="232">
        <f>IF(ISBLANK($A52),"",RANK(G52,G:G,1))</f>
      </c>
      <c r="I52" s="135">
        <f>IF(ISBLANK(C52),"",INDEX('Výsledková listina'!$L:$M,MATCH($C52,'Výsledková listina'!$C:$C,0),1))</f>
      </c>
      <c r="J52" s="136">
        <f>IF(ISBLANK(C52),"",INDEX('Výsledková listina'!$L:$M,MATCH($C52,'Výsledková listina'!$C:$C,0),2))</f>
      </c>
      <c r="K52" s="238">
        <f>IF(ISBLANK($A52),"",SUM(I52:I54))</f>
      </c>
      <c r="L52" s="238">
        <f>IF(ISBLANK($A52),"",SUM(J52:J54))</f>
      </c>
      <c r="M52" s="240">
        <f>IF(ISBLANK($A52),"",RANK(L52,L:L,1))</f>
      </c>
      <c r="N52" s="242">
        <f>IF(ISBLANK($A52),"",SUM(F52,K52))</f>
      </c>
      <c r="O52" s="245">
        <f>IF(ISBLANK($A52),"",SUM(G52,L52))</f>
      </c>
      <c r="P52" s="232">
        <f>IF(ISBLANK($A52),"",RANK(O52,O:O,1))</f>
      </c>
    </row>
    <row r="53" spans="1:16" ht="12.75" customHeight="1">
      <c r="A53" s="236"/>
      <c r="B53" s="142">
        <f>IF(ISBLANK($C53),"",INDEX('Výsledková listina'!$B:$B,MATCH($C53,'Výsledková listina'!$C:$C,0),1))</f>
      </c>
      <c r="C53" s="145"/>
      <c r="D53" s="139">
        <f>IF(ISBLANK(C53),"",INDEX('Výsledková listina'!$H:$I,MATCH($C53,'Výsledková listina'!$C:$C,0),1))</f>
      </c>
      <c r="E53" s="140">
        <f>IF(ISBLANK(C53),"",INDEX('Výsledková listina'!$H:$I,MATCH($C53,'Výsledková listina'!$C:$C,0),2))</f>
      </c>
      <c r="F53" s="239"/>
      <c r="G53" s="239"/>
      <c r="H53" s="233"/>
      <c r="I53" s="139">
        <f>IF(ISBLANK(C53),"",INDEX('Výsledková listina'!$L:$M,MATCH($C53,'Výsledková listina'!$C:$C,0),1))</f>
      </c>
      <c r="J53" s="140">
        <f>IF(ISBLANK(C53),"",INDEX('Výsledková listina'!$L:$M,MATCH($C53,'Výsledková listina'!$C:$C,0),2))</f>
      </c>
      <c r="K53" s="239"/>
      <c r="L53" s="239"/>
      <c r="M53" s="233"/>
      <c r="N53" s="243"/>
      <c r="O53" s="246"/>
      <c r="P53" s="233"/>
    </row>
    <row r="54" spans="1:16" ht="13.5" customHeight="1" thickBot="1">
      <c r="A54" s="237"/>
      <c r="B54" s="143">
        <f>IF(ISBLANK($C54),"",INDEX('Výsledková listina'!$B:$B,MATCH($C54,'Výsledková listina'!$C:$C,0),1))</f>
      </c>
      <c r="C54" s="146"/>
      <c r="D54" s="137">
        <f>IF(ISBLANK(C54),"",INDEX('Výsledková listina'!$H:$I,MATCH($C54,'Výsledková listina'!$C:$C,0),1))</f>
      </c>
      <c r="E54" s="138">
        <f>IF(ISBLANK(C54),"",INDEX('Výsledková listina'!$H:$I,MATCH($C54,'Výsledková listina'!$C:$C,0),2))</f>
      </c>
      <c r="F54" s="212"/>
      <c r="G54" s="212"/>
      <c r="H54" s="234"/>
      <c r="I54" s="137">
        <f>IF(ISBLANK(C54),"",INDEX('Výsledková listina'!$L:$M,MATCH($C54,'Výsledková listina'!$C:$C,0),1))</f>
      </c>
      <c r="J54" s="138">
        <f>IF(ISBLANK(C54),"",INDEX('Výsledková listina'!$L:$M,MATCH($C54,'Výsledková listina'!$C:$C,0),2))</f>
      </c>
      <c r="K54" s="212"/>
      <c r="L54" s="212"/>
      <c r="M54" s="241"/>
      <c r="N54" s="244"/>
      <c r="O54" s="247"/>
      <c r="P54" s="234"/>
    </row>
    <row r="55" spans="1:16" ht="12.75" customHeight="1">
      <c r="A55" s="235"/>
      <c r="B55" s="141">
        <f>IF(ISBLANK($C55),"",INDEX('Výsledková listina'!$B:$B,MATCH($C55,'Výsledková listina'!$C:$C,0),1))</f>
      </c>
      <c r="C55" s="144"/>
      <c r="D55" s="135">
        <f>IF(ISBLANK(C55),"",INDEX('Výsledková listina'!$H:$I,MATCH($C55,'Výsledková listina'!$C:$C,0),1))</f>
      </c>
      <c r="E55" s="136">
        <f>IF(ISBLANK(C55),"",INDEX('Výsledková listina'!$H:$I,MATCH($C55,'Výsledková listina'!$C:$C,0),2))</f>
      </c>
      <c r="F55" s="238">
        <f>IF(ISBLANK($A55),"",SUM(D55:D57))</f>
      </c>
      <c r="G55" s="238">
        <f>IF(ISBLANK($A55),"",SUM(E55:E57))</f>
      </c>
      <c r="H55" s="232">
        <f>IF(ISBLANK($A55),"",RANK(G55,G:G,1))</f>
      </c>
      <c r="I55" s="135">
        <f>IF(ISBLANK(C55),"",INDEX('Výsledková listina'!$L:$M,MATCH($C55,'Výsledková listina'!$C:$C,0),1))</f>
      </c>
      <c r="J55" s="136">
        <f>IF(ISBLANK(C55),"",INDEX('Výsledková listina'!$L:$M,MATCH($C55,'Výsledková listina'!$C:$C,0),2))</f>
      </c>
      <c r="K55" s="238">
        <f>IF(ISBLANK($A55),"",SUM(I55:I57))</f>
      </c>
      <c r="L55" s="238">
        <f>IF(ISBLANK($A55),"",SUM(J55:J57))</f>
      </c>
      <c r="M55" s="240">
        <f>IF(ISBLANK($A55),"",RANK(L55,L:L,1))</f>
      </c>
      <c r="N55" s="242">
        <f>IF(ISBLANK($A55),"",SUM(F55,K55))</f>
      </c>
      <c r="O55" s="245">
        <f>IF(ISBLANK($A55),"",SUM(G55,L55))</f>
      </c>
      <c r="P55" s="232">
        <f>IF(ISBLANK($A55),"",RANK(O55,O:O,1))</f>
      </c>
    </row>
    <row r="56" spans="1:16" ht="12.75" customHeight="1">
      <c r="A56" s="236"/>
      <c r="B56" s="142">
        <f>IF(ISBLANK($C56),"",INDEX('Výsledková listina'!$B:$B,MATCH($C56,'Výsledková listina'!$C:$C,0),1))</f>
      </c>
      <c r="C56" s="145"/>
      <c r="D56" s="139">
        <f>IF(ISBLANK(C56),"",INDEX('Výsledková listina'!$H:$I,MATCH($C56,'Výsledková listina'!$C:$C,0),1))</f>
      </c>
      <c r="E56" s="140">
        <f>IF(ISBLANK(C56),"",INDEX('Výsledková listina'!$H:$I,MATCH($C56,'Výsledková listina'!$C:$C,0),2))</f>
      </c>
      <c r="F56" s="239"/>
      <c r="G56" s="239"/>
      <c r="H56" s="233"/>
      <c r="I56" s="139">
        <f>IF(ISBLANK(C56),"",INDEX('Výsledková listina'!$L:$M,MATCH($C56,'Výsledková listina'!$C:$C,0),1))</f>
      </c>
      <c r="J56" s="140">
        <f>IF(ISBLANK(C56),"",INDEX('Výsledková listina'!$L:$M,MATCH($C56,'Výsledková listina'!$C:$C,0),2))</f>
      </c>
      <c r="K56" s="239"/>
      <c r="L56" s="239"/>
      <c r="M56" s="233"/>
      <c r="N56" s="243"/>
      <c r="O56" s="246"/>
      <c r="P56" s="233"/>
    </row>
    <row r="57" spans="1:16" ht="13.5" customHeight="1" thickBot="1">
      <c r="A57" s="237"/>
      <c r="B57" s="143">
        <f>IF(ISBLANK($C57),"",INDEX('Výsledková listina'!$B:$B,MATCH($C57,'Výsledková listina'!$C:$C,0),1))</f>
      </c>
      <c r="C57" s="146"/>
      <c r="D57" s="137">
        <f>IF(ISBLANK(C57),"",INDEX('Výsledková listina'!$H:$I,MATCH($C57,'Výsledková listina'!$C:$C,0),1))</f>
      </c>
      <c r="E57" s="138">
        <f>IF(ISBLANK(C57),"",INDEX('Výsledková listina'!$H:$I,MATCH($C57,'Výsledková listina'!$C:$C,0),2))</f>
      </c>
      <c r="F57" s="212"/>
      <c r="G57" s="212"/>
      <c r="H57" s="234"/>
      <c r="I57" s="137">
        <f>IF(ISBLANK(C57),"",INDEX('Výsledková listina'!$L:$M,MATCH($C57,'Výsledková listina'!$C:$C,0),1))</f>
      </c>
      <c r="J57" s="138">
        <f>IF(ISBLANK(C57),"",INDEX('Výsledková listina'!$L:$M,MATCH($C57,'Výsledková listina'!$C:$C,0),2))</f>
      </c>
      <c r="K57" s="212"/>
      <c r="L57" s="212"/>
      <c r="M57" s="241"/>
      <c r="N57" s="244"/>
      <c r="O57" s="247"/>
      <c r="P57" s="234"/>
    </row>
    <row r="58" spans="1:16" ht="12.75" customHeight="1">
      <c r="A58" s="235"/>
      <c r="B58" s="141">
        <f>IF(ISBLANK($C58),"",INDEX('Výsledková listina'!$B:$B,MATCH($C58,'Výsledková listina'!$C:$C,0),1))</f>
      </c>
      <c r="C58" s="144"/>
      <c r="D58" s="135">
        <f>IF(ISBLANK(C58),"",INDEX('Výsledková listina'!$H:$I,MATCH($C58,'Výsledková listina'!$C:$C,0),1))</f>
      </c>
      <c r="E58" s="136">
        <f>IF(ISBLANK(C58),"",INDEX('Výsledková listina'!$H:$I,MATCH($C58,'Výsledková listina'!$C:$C,0),2))</f>
      </c>
      <c r="F58" s="238">
        <f>IF(ISBLANK($A58),"",SUM(D58:D60))</f>
      </c>
      <c r="G58" s="238">
        <f>IF(ISBLANK($A58),"",SUM(E58:E60))</f>
      </c>
      <c r="H58" s="232">
        <f>IF(ISBLANK($A58),"",RANK(G58,G:G,1))</f>
      </c>
      <c r="I58" s="135">
        <f>IF(ISBLANK(C58),"",INDEX('Výsledková listina'!$L:$M,MATCH($C58,'Výsledková listina'!$C:$C,0),1))</f>
      </c>
      <c r="J58" s="136">
        <f>IF(ISBLANK(C58),"",INDEX('Výsledková listina'!$L:$M,MATCH($C58,'Výsledková listina'!$C:$C,0),2))</f>
      </c>
      <c r="K58" s="238">
        <f>IF(ISBLANK($A58),"",SUM(I58:I60))</f>
      </c>
      <c r="L58" s="238">
        <f>IF(ISBLANK($A58),"",SUM(J58:J60))</f>
      </c>
      <c r="M58" s="240">
        <f>IF(ISBLANK($A58),"",RANK(L58,L:L,1))</f>
      </c>
      <c r="N58" s="242">
        <f>IF(ISBLANK($A58),"",SUM(F58,K58))</f>
      </c>
      <c r="O58" s="245">
        <f>IF(ISBLANK($A58),"",SUM(G58,L58))</f>
      </c>
      <c r="P58" s="232">
        <f>IF(ISBLANK($A58),"",RANK(O58,O:O,1))</f>
      </c>
    </row>
    <row r="59" spans="1:16" ht="12.75" customHeight="1">
      <c r="A59" s="236"/>
      <c r="B59" s="142">
        <f>IF(ISBLANK($C59),"",INDEX('Výsledková listina'!$B:$B,MATCH($C59,'Výsledková listina'!$C:$C,0),1))</f>
      </c>
      <c r="C59" s="145"/>
      <c r="D59" s="139">
        <f>IF(ISBLANK(C59),"",INDEX('Výsledková listina'!$H:$I,MATCH($C59,'Výsledková listina'!$C:$C,0),1))</f>
      </c>
      <c r="E59" s="140">
        <f>IF(ISBLANK(C59),"",INDEX('Výsledková listina'!$H:$I,MATCH($C59,'Výsledková listina'!$C:$C,0),2))</f>
      </c>
      <c r="F59" s="239"/>
      <c r="G59" s="239"/>
      <c r="H59" s="233"/>
      <c r="I59" s="139">
        <f>IF(ISBLANK(C59),"",INDEX('Výsledková listina'!$L:$M,MATCH($C59,'Výsledková listina'!$C:$C,0),1))</f>
      </c>
      <c r="J59" s="140">
        <f>IF(ISBLANK(C59),"",INDEX('Výsledková listina'!$L:$M,MATCH($C59,'Výsledková listina'!$C:$C,0),2))</f>
      </c>
      <c r="K59" s="239"/>
      <c r="L59" s="239"/>
      <c r="M59" s="233"/>
      <c r="N59" s="243"/>
      <c r="O59" s="246"/>
      <c r="P59" s="233"/>
    </row>
    <row r="60" spans="1:16" ht="13.5" customHeight="1" thickBot="1">
      <c r="A60" s="237"/>
      <c r="B60" s="143">
        <f>IF(ISBLANK($C60),"",INDEX('Výsledková listina'!$B:$B,MATCH($C60,'Výsledková listina'!$C:$C,0),1))</f>
      </c>
      <c r="C60" s="146"/>
      <c r="D60" s="137">
        <f>IF(ISBLANK(C60),"",INDEX('Výsledková listina'!$H:$I,MATCH($C60,'Výsledková listina'!$C:$C,0),1))</f>
      </c>
      <c r="E60" s="138">
        <f>IF(ISBLANK(C60),"",INDEX('Výsledková listina'!$H:$I,MATCH($C60,'Výsledková listina'!$C:$C,0),2))</f>
      </c>
      <c r="F60" s="212"/>
      <c r="G60" s="212"/>
      <c r="H60" s="234"/>
      <c r="I60" s="137">
        <f>IF(ISBLANK(C60),"",INDEX('Výsledková listina'!$L:$M,MATCH($C60,'Výsledková listina'!$C:$C,0),1))</f>
      </c>
      <c r="J60" s="138">
        <f>IF(ISBLANK(C60),"",INDEX('Výsledková listina'!$L:$M,MATCH($C60,'Výsledková listina'!$C:$C,0),2))</f>
      </c>
      <c r="K60" s="212"/>
      <c r="L60" s="212"/>
      <c r="M60" s="241"/>
      <c r="N60" s="244"/>
      <c r="O60" s="247"/>
      <c r="P60" s="234"/>
    </row>
    <row r="61" spans="1:16" ht="12.75" customHeight="1">
      <c r="A61" s="235"/>
      <c r="B61" s="141">
        <f>IF(ISBLANK($C61),"",INDEX('Výsledková listina'!$B:$B,MATCH($C61,'Výsledková listina'!$C:$C,0),1))</f>
      </c>
      <c r="C61" s="144"/>
      <c r="D61" s="135">
        <f>IF(ISBLANK(C61),"",INDEX('Výsledková listina'!$H:$I,MATCH($C61,'Výsledková listina'!$C:$C,0),1))</f>
      </c>
      <c r="E61" s="136">
        <f>IF(ISBLANK(C61),"",INDEX('Výsledková listina'!$H:$I,MATCH($C61,'Výsledková listina'!$C:$C,0),2))</f>
      </c>
      <c r="F61" s="238">
        <f>IF(ISBLANK($A61),"",SUM(D61:D63))</f>
      </c>
      <c r="G61" s="238">
        <f>IF(ISBLANK($A61),"",SUM(E61:E63))</f>
      </c>
      <c r="H61" s="232">
        <f>IF(ISBLANK($A61),"",RANK(G61,G:G,1))</f>
      </c>
      <c r="I61" s="135">
        <f>IF(ISBLANK(C61),"",INDEX('Výsledková listina'!$L:$M,MATCH($C61,'Výsledková listina'!$C:$C,0),1))</f>
      </c>
      <c r="J61" s="136">
        <f>IF(ISBLANK(C61),"",INDEX('Výsledková listina'!$L:$M,MATCH($C61,'Výsledková listina'!$C:$C,0),2))</f>
      </c>
      <c r="K61" s="238">
        <f>IF(ISBLANK($A61),"",SUM(I61:I63))</f>
      </c>
      <c r="L61" s="238">
        <f>IF(ISBLANK($A61),"",SUM(J61:J63))</f>
      </c>
      <c r="M61" s="240">
        <f>IF(ISBLANK($A61),"",RANK(L61,L:L,1))</f>
      </c>
      <c r="N61" s="242">
        <f>IF(ISBLANK($A61),"",SUM(F61,K61))</f>
      </c>
      <c r="O61" s="245">
        <f>IF(ISBLANK($A61),"",SUM(G61,L61))</f>
      </c>
      <c r="P61" s="232">
        <f>IF(ISBLANK($A61),"",RANK(O61,O:O,1))</f>
      </c>
    </row>
    <row r="62" spans="1:16" ht="12.75" customHeight="1">
      <c r="A62" s="236"/>
      <c r="B62" s="142">
        <f>IF(ISBLANK($C62),"",INDEX('Výsledková listina'!$B:$B,MATCH($C62,'Výsledková listina'!$C:$C,0),1))</f>
      </c>
      <c r="C62" s="145"/>
      <c r="D62" s="139">
        <f>IF(ISBLANK(C62),"",INDEX('Výsledková listina'!$H:$I,MATCH($C62,'Výsledková listina'!$C:$C,0),1))</f>
      </c>
      <c r="E62" s="140">
        <f>IF(ISBLANK(C62),"",INDEX('Výsledková listina'!$H:$I,MATCH($C62,'Výsledková listina'!$C:$C,0),2))</f>
      </c>
      <c r="F62" s="239"/>
      <c r="G62" s="239"/>
      <c r="H62" s="233"/>
      <c r="I62" s="139">
        <f>IF(ISBLANK(C62),"",INDEX('Výsledková listina'!$L:$M,MATCH($C62,'Výsledková listina'!$C:$C,0),1))</f>
      </c>
      <c r="J62" s="140">
        <f>IF(ISBLANK(C62),"",INDEX('Výsledková listina'!$L:$M,MATCH($C62,'Výsledková listina'!$C:$C,0),2))</f>
      </c>
      <c r="K62" s="239"/>
      <c r="L62" s="239"/>
      <c r="M62" s="233"/>
      <c r="N62" s="243"/>
      <c r="O62" s="246"/>
      <c r="P62" s="233"/>
    </row>
    <row r="63" spans="1:16" ht="13.5" customHeight="1" thickBot="1">
      <c r="A63" s="237"/>
      <c r="B63" s="143">
        <f>IF(ISBLANK($C63),"",INDEX('Výsledková listina'!$B:$B,MATCH($C63,'Výsledková listina'!$C:$C,0),1))</f>
      </c>
      <c r="C63" s="146"/>
      <c r="D63" s="137">
        <f>IF(ISBLANK(C63),"",INDEX('Výsledková listina'!$H:$I,MATCH($C63,'Výsledková listina'!$C:$C,0),1))</f>
      </c>
      <c r="E63" s="138">
        <f>IF(ISBLANK(C63),"",INDEX('Výsledková listina'!$H:$I,MATCH($C63,'Výsledková listina'!$C:$C,0),2))</f>
      </c>
      <c r="F63" s="212"/>
      <c r="G63" s="212"/>
      <c r="H63" s="234"/>
      <c r="I63" s="137">
        <f>IF(ISBLANK(C63),"",INDEX('Výsledková listina'!$L:$M,MATCH($C63,'Výsledková listina'!$C:$C,0),1))</f>
      </c>
      <c r="J63" s="138">
        <f>IF(ISBLANK(C63),"",INDEX('Výsledková listina'!$L:$M,MATCH($C63,'Výsledková listina'!$C:$C,0),2))</f>
      </c>
      <c r="K63" s="212"/>
      <c r="L63" s="212"/>
      <c r="M63" s="241"/>
      <c r="N63" s="244"/>
      <c r="O63" s="247"/>
      <c r="P63" s="234"/>
    </row>
    <row r="64" spans="1:16" ht="12.75" customHeight="1">
      <c r="A64" s="235"/>
      <c r="B64" s="141">
        <f>IF(ISBLANK($C64),"",INDEX('Výsledková listina'!$B:$B,MATCH($C64,'Výsledková listina'!$C:$C,0),1))</f>
      </c>
      <c r="C64" s="144"/>
      <c r="D64" s="135">
        <f>IF(ISBLANK(C64),"",INDEX('Výsledková listina'!$H:$I,MATCH($C64,'Výsledková listina'!$C:$C,0),1))</f>
      </c>
      <c r="E64" s="136">
        <f>IF(ISBLANK(C64),"",INDEX('Výsledková listina'!$H:$I,MATCH($C64,'Výsledková listina'!$C:$C,0),2))</f>
      </c>
      <c r="F64" s="238">
        <f>IF(ISBLANK($A64),"",SUM(D64:D66))</f>
      </c>
      <c r="G64" s="238">
        <f>IF(ISBLANK($A64),"",SUM(E64:E66))</f>
      </c>
      <c r="H64" s="232">
        <f>IF(ISBLANK($A64),"",RANK(G64,G:G,1))</f>
      </c>
      <c r="I64" s="135">
        <f>IF(ISBLANK(C64),"",INDEX('Výsledková listina'!$L:$M,MATCH($C64,'Výsledková listina'!$C:$C,0),1))</f>
      </c>
      <c r="J64" s="136">
        <f>IF(ISBLANK(C64),"",INDEX('Výsledková listina'!$L:$M,MATCH($C64,'Výsledková listina'!$C:$C,0),2))</f>
      </c>
      <c r="K64" s="238">
        <f>IF(ISBLANK($A64),"",SUM(I64:I66))</f>
      </c>
      <c r="L64" s="238">
        <f>IF(ISBLANK($A64),"",SUM(J64:J66))</f>
      </c>
      <c r="M64" s="240">
        <f>IF(ISBLANK($A64),"",RANK(L64,L:L,1))</f>
      </c>
      <c r="N64" s="242">
        <f>IF(ISBLANK($A64),"",SUM(F64,K64))</f>
      </c>
      <c r="O64" s="245">
        <f>IF(ISBLANK($A64),"",SUM(G64,L64))</f>
      </c>
      <c r="P64" s="232">
        <f>IF(ISBLANK($A64),"",RANK(O64,O:O,1))</f>
      </c>
    </row>
    <row r="65" spans="1:16" ht="12.75" customHeight="1">
      <c r="A65" s="236"/>
      <c r="B65" s="142">
        <f>IF(ISBLANK($C65),"",INDEX('Výsledková listina'!$B:$B,MATCH($C65,'Výsledková listina'!$C:$C,0),1))</f>
      </c>
      <c r="C65" s="145"/>
      <c r="D65" s="139">
        <f>IF(ISBLANK(C65),"",INDEX('Výsledková listina'!$H:$I,MATCH($C65,'Výsledková listina'!$C:$C,0),1))</f>
      </c>
      <c r="E65" s="140">
        <f>IF(ISBLANK(C65),"",INDEX('Výsledková listina'!$H:$I,MATCH($C65,'Výsledková listina'!$C:$C,0),2))</f>
      </c>
      <c r="F65" s="239"/>
      <c r="G65" s="239"/>
      <c r="H65" s="233"/>
      <c r="I65" s="139">
        <f>IF(ISBLANK(C65),"",INDEX('Výsledková listina'!$L:$M,MATCH($C65,'Výsledková listina'!$C:$C,0),1))</f>
      </c>
      <c r="J65" s="140">
        <f>IF(ISBLANK(C65),"",INDEX('Výsledková listina'!$L:$M,MATCH($C65,'Výsledková listina'!$C:$C,0),2))</f>
      </c>
      <c r="K65" s="239"/>
      <c r="L65" s="239"/>
      <c r="M65" s="233"/>
      <c r="N65" s="243"/>
      <c r="O65" s="246"/>
      <c r="P65" s="233"/>
    </row>
    <row r="66" spans="1:16" ht="13.5" customHeight="1" thickBot="1">
      <c r="A66" s="237"/>
      <c r="B66" s="143">
        <f>IF(ISBLANK($C66),"",INDEX('Výsledková listina'!$B:$B,MATCH($C66,'Výsledková listina'!$C:$C,0),1))</f>
      </c>
      <c r="C66" s="146"/>
      <c r="D66" s="137">
        <f>IF(ISBLANK(C66),"",INDEX('Výsledková listina'!$H:$I,MATCH($C66,'Výsledková listina'!$C:$C,0),1))</f>
      </c>
      <c r="E66" s="138">
        <f>IF(ISBLANK(C66),"",INDEX('Výsledková listina'!$H:$I,MATCH($C66,'Výsledková listina'!$C:$C,0),2))</f>
      </c>
      <c r="F66" s="212"/>
      <c r="G66" s="212"/>
      <c r="H66" s="234"/>
      <c r="I66" s="137">
        <f>IF(ISBLANK(C66),"",INDEX('Výsledková listina'!$L:$M,MATCH($C66,'Výsledková listina'!$C:$C,0),1))</f>
      </c>
      <c r="J66" s="138">
        <f>IF(ISBLANK(C66),"",INDEX('Výsledková listina'!$L:$M,MATCH($C66,'Výsledková listina'!$C:$C,0),2))</f>
      </c>
      <c r="K66" s="212"/>
      <c r="L66" s="212"/>
      <c r="M66" s="241"/>
      <c r="N66" s="244"/>
      <c r="O66" s="247"/>
      <c r="P66" s="234"/>
    </row>
    <row r="67" spans="1:16" ht="12.75" customHeight="1">
      <c r="A67" s="235"/>
      <c r="B67" s="141">
        <f>IF(ISBLANK($C67),"",INDEX('Výsledková listina'!$B:$B,MATCH($C67,'Výsledková listina'!$C:$C,0),1))</f>
      </c>
      <c r="C67" s="144"/>
      <c r="D67" s="135">
        <f>IF(ISBLANK(C67),"",INDEX('Výsledková listina'!$H:$I,MATCH($C67,'Výsledková listina'!$C:$C,0),1))</f>
      </c>
      <c r="E67" s="136">
        <f>IF(ISBLANK(C67),"",INDEX('Výsledková listina'!$H:$I,MATCH($C67,'Výsledková listina'!$C:$C,0),2))</f>
      </c>
      <c r="F67" s="238">
        <f>IF(ISBLANK($A67),"",SUM(D67:D69))</f>
      </c>
      <c r="G67" s="238">
        <f>IF(ISBLANK($A67),"",SUM(E67:E69))</f>
      </c>
      <c r="H67" s="232">
        <f>IF(ISBLANK($A67),"",RANK(G67,G:G,1))</f>
      </c>
      <c r="I67" s="135">
        <f>IF(ISBLANK(C67),"",INDEX('Výsledková listina'!$L:$M,MATCH($C67,'Výsledková listina'!$C:$C,0),1))</f>
      </c>
      <c r="J67" s="136">
        <f>IF(ISBLANK(C67),"",INDEX('Výsledková listina'!$L:$M,MATCH($C67,'Výsledková listina'!$C:$C,0),2))</f>
      </c>
      <c r="K67" s="238">
        <f>IF(ISBLANK($A67),"",SUM(I67:I69))</f>
      </c>
      <c r="L67" s="238">
        <f>IF(ISBLANK($A67),"",SUM(J67:J69))</f>
      </c>
      <c r="M67" s="240">
        <f>IF(ISBLANK($A67),"",RANK(L67,L:L,1))</f>
      </c>
      <c r="N67" s="242">
        <f>IF(ISBLANK($A67),"",SUM(F67,K67))</f>
      </c>
      <c r="O67" s="245">
        <f>IF(ISBLANK($A67),"",SUM(G67,L67))</f>
      </c>
      <c r="P67" s="232">
        <f>IF(ISBLANK($A67),"",RANK(O67,O:O,1))</f>
      </c>
    </row>
    <row r="68" spans="1:16" ht="12.75" customHeight="1">
      <c r="A68" s="236"/>
      <c r="B68" s="142">
        <f>IF(ISBLANK($C68),"",INDEX('Výsledková listina'!$B:$B,MATCH($C68,'Výsledková listina'!$C:$C,0),1))</f>
      </c>
      <c r="C68" s="145"/>
      <c r="D68" s="139">
        <f>IF(ISBLANK(C68),"",INDEX('Výsledková listina'!$H:$I,MATCH($C68,'Výsledková listina'!$C:$C,0),1))</f>
      </c>
      <c r="E68" s="140">
        <f>IF(ISBLANK(C68),"",INDEX('Výsledková listina'!$H:$I,MATCH($C68,'Výsledková listina'!$C:$C,0),2))</f>
      </c>
      <c r="F68" s="239"/>
      <c r="G68" s="239"/>
      <c r="H68" s="233"/>
      <c r="I68" s="139">
        <f>IF(ISBLANK(C68),"",INDEX('Výsledková listina'!$L:$M,MATCH($C68,'Výsledková listina'!$C:$C,0),1))</f>
      </c>
      <c r="J68" s="140">
        <f>IF(ISBLANK(C68),"",INDEX('Výsledková listina'!$L:$M,MATCH($C68,'Výsledková listina'!$C:$C,0),2))</f>
      </c>
      <c r="K68" s="239"/>
      <c r="L68" s="239"/>
      <c r="M68" s="233"/>
      <c r="N68" s="243"/>
      <c r="O68" s="246"/>
      <c r="P68" s="233"/>
    </row>
    <row r="69" spans="1:16" ht="13.5" customHeight="1" thickBot="1">
      <c r="A69" s="237"/>
      <c r="B69" s="143">
        <f>IF(ISBLANK($C69),"",INDEX('Výsledková listina'!$B:$B,MATCH($C69,'Výsledková listina'!$C:$C,0),1))</f>
      </c>
      <c r="C69" s="146"/>
      <c r="D69" s="137">
        <f>IF(ISBLANK(C69),"",INDEX('Výsledková listina'!$H:$I,MATCH($C69,'Výsledková listina'!$C:$C,0),1))</f>
      </c>
      <c r="E69" s="138">
        <f>IF(ISBLANK(C69),"",INDEX('Výsledková listina'!$H:$I,MATCH($C69,'Výsledková listina'!$C:$C,0),2))</f>
      </c>
      <c r="F69" s="212"/>
      <c r="G69" s="212"/>
      <c r="H69" s="234"/>
      <c r="I69" s="137">
        <f>IF(ISBLANK(C69),"",INDEX('Výsledková listina'!$L:$M,MATCH($C69,'Výsledková listina'!$C:$C,0),1))</f>
      </c>
      <c r="J69" s="138">
        <f>IF(ISBLANK(C69),"",INDEX('Výsledková listina'!$L:$M,MATCH($C69,'Výsledková listina'!$C:$C,0),2))</f>
      </c>
      <c r="K69" s="212"/>
      <c r="L69" s="212"/>
      <c r="M69" s="241"/>
      <c r="N69" s="244"/>
      <c r="O69" s="247"/>
      <c r="P69" s="234"/>
    </row>
    <row r="70" spans="1:16" ht="12.75" customHeight="1">
      <c r="A70" s="235"/>
      <c r="B70" s="141">
        <f>IF(ISBLANK($C70),"",INDEX('Výsledková listina'!$B:$B,MATCH($C70,'Výsledková listina'!$C:$C,0),1))</f>
      </c>
      <c r="C70" s="144"/>
      <c r="D70" s="135">
        <f>IF(ISBLANK(C70),"",INDEX('Výsledková listina'!$H:$I,MATCH($C70,'Výsledková listina'!$C:$C,0),1))</f>
      </c>
      <c r="E70" s="136">
        <f>IF(ISBLANK(C70),"",INDEX('Výsledková listina'!$H:$I,MATCH($C70,'Výsledková listina'!$C:$C,0),2))</f>
      </c>
      <c r="F70" s="238">
        <f>IF(ISBLANK($A70),"",SUM(D70:D72))</f>
      </c>
      <c r="G70" s="238">
        <f>IF(ISBLANK($A70),"",SUM(E70:E72))</f>
      </c>
      <c r="H70" s="232">
        <f>IF(ISBLANK($A70),"",RANK(G70,G:G,1))</f>
      </c>
      <c r="I70" s="135">
        <f>IF(ISBLANK(C70),"",INDEX('Výsledková listina'!$L:$M,MATCH($C70,'Výsledková listina'!$C:$C,0),1))</f>
      </c>
      <c r="J70" s="136">
        <f>IF(ISBLANK(C70),"",INDEX('Výsledková listina'!$L:$M,MATCH($C70,'Výsledková listina'!$C:$C,0),2))</f>
      </c>
      <c r="K70" s="238">
        <f>IF(ISBLANK($A70),"",SUM(I70:I72))</f>
      </c>
      <c r="L70" s="238">
        <f>IF(ISBLANK($A70),"",SUM(J70:J72))</f>
      </c>
      <c r="M70" s="240">
        <f>IF(ISBLANK($A70),"",RANK(L70,L:L,1))</f>
      </c>
      <c r="N70" s="242">
        <f>IF(ISBLANK($A70),"",SUM(F70,K70))</f>
      </c>
      <c r="O70" s="245">
        <f>IF(ISBLANK($A70),"",SUM(G70,L70))</f>
      </c>
      <c r="P70" s="232">
        <f>IF(ISBLANK($A70),"",RANK(O70,O:O,1))</f>
      </c>
    </row>
    <row r="71" spans="1:16" ht="12.75" customHeight="1">
      <c r="A71" s="236"/>
      <c r="B71" s="142">
        <f>IF(ISBLANK($C71),"",INDEX('Výsledková listina'!$B:$B,MATCH($C71,'Výsledková listina'!$C:$C,0),1))</f>
      </c>
      <c r="C71" s="145"/>
      <c r="D71" s="139">
        <f>IF(ISBLANK(C71),"",INDEX('Výsledková listina'!$H:$I,MATCH($C71,'Výsledková listina'!$C:$C,0),1))</f>
      </c>
      <c r="E71" s="140">
        <f>IF(ISBLANK(C71),"",INDEX('Výsledková listina'!$H:$I,MATCH($C71,'Výsledková listina'!$C:$C,0),2))</f>
      </c>
      <c r="F71" s="239"/>
      <c r="G71" s="239"/>
      <c r="H71" s="233"/>
      <c r="I71" s="139">
        <f>IF(ISBLANK(C71),"",INDEX('Výsledková listina'!$L:$M,MATCH($C71,'Výsledková listina'!$C:$C,0),1))</f>
      </c>
      <c r="J71" s="140">
        <f>IF(ISBLANK(C71),"",INDEX('Výsledková listina'!$L:$M,MATCH($C71,'Výsledková listina'!$C:$C,0),2))</f>
      </c>
      <c r="K71" s="239"/>
      <c r="L71" s="239"/>
      <c r="M71" s="233"/>
      <c r="N71" s="243"/>
      <c r="O71" s="246"/>
      <c r="P71" s="233"/>
    </row>
    <row r="72" spans="1:16" ht="13.5" customHeight="1" thickBot="1">
      <c r="A72" s="237"/>
      <c r="B72" s="143">
        <f>IF(ISBLANK($C72),"",INDEX('Výsledková listina'!$B:$B,MATCH($C72,'Výsledková listina'!$C:$C,0),1))</f>
      </c>
      <c r="C72" s="146"/>
      <c r="D72" s="137">
        <f>IF(ISBLANK(C72),"",INDEX('Výsledková listina'!$H:$I,MATCH($C72,'Výsledková listina'!$C:$C,0),1))</f>
      </c>
      <c r="E72" s="138">
        <f>IF(ISBLANK(C72),"",INDEX('Výsledková listina'!$H:$I,MATCH($C72,'Výsledková listina'!$C:$C,0),2))</f>
      </c>
      <c r="F72" s="212"/>
      <c r="G72" s="212"/>
      <c r="H72" s="234"/>
      <c r="I72" s="137">
        <f>IF(ISBLANK(C72),"",INDEX('Výsledková listina'!$L:$M,MATCH($C72,'Výsledková listina'!$C:$C,0),1))</f>
      </c>
      <c r="J72" s="138">
        <f>IF(ISBLANK(C72),"",INDEX('Výsledková listina'!$L:$M,MATCH($C72,'Výsledková listina'!$C:$C,0),2))</f>
      </c>
      <c r="K72" s="212"/>
      <c r="L72" s="212"/>
      <c r="M72" s="241"/>
      <c r="N72" s="244"/>
      <c r="O72" s="247"/>
      <c r="P72" s="234"/>
    </row>
    <row r="73" spans="1:16" ht="12.75" customHeight="1">
      <c r="A73" s="235"/>
      <c r="B73" s="141">
        <f>IF(ISBLANK($C73),"",INDEX('Výsledková listina'!$B:$B,MATCH($C73,'Výsledková listina'!$C:$C,0),1))</f>
      </c>
      <c r="C73" s="144"/>
      <c r="D73" s="135">
        <f>IF(ISBLANK(C73),"",INDEX('Výsledková listina'!$H:$I,MATCH($C73,'Výsledková listina'!$C:$C,0),1))</f>
      </c>
      <c r="E73" s="136">
        <f>IF(ISBLANK(C73),"",INDEX('Výsledková listina'!$H:$I,MATCH($C73,'Výsledková listina'!$C:$C,0),2))</f>
      </c>
      <c r="F73" s="238">
        <f>IF(ISBLANK($A73),"",SUM(D73:D75))</f>
      </c>
      <c r="G73" s="238">
        <f>IF(ISBLANK($A73),"",SUM(E73:E75))</f>
      </c>
      <c r="H73" s="232">
        <f>IF(ISBLANK($A73),"",RANK(G73,G:G,1))</f>
      </c>
      <c r="I73" s="135">
        <f>IF(ISBLANK(C73),"",INDEX('Výsledková listina'!$L:$M,MATCH($C73,'Výsledková listina'!$C:$C,0),1))</f>
      </c>
      <c r="J73" s="136">
        <f>IF(ISBLANK(C73),"",INDEX('Výsledková listina'!$L:$M,MATCH($C73,'Výsledková listina'!$C:$C,0),2))</f>
      </c>
      <c r="K73" s="238">
        <f>IF(ISBLANK($A73),"",SUM(I73:I75))</f>
      </c>
      <c r="L73" s="238">
        <f>IF(ISBLANK($A73),"",SUM(J73:J75))</f>
      </c>
      <c r="M73" s="240">
        <f>IF(ISBLANK($A73),"",RANK(L73,L:L,1))</f>
      </c>
      <c r="N73" s="242">
        <f>IF(ISBLANK($A73),"",SUM(F73,K73))</f>
      </c>
      <c r="O73" s="245">
        <f>IF(ISBLANK($A73),"",SUM(G73,L73))</f>
      </c>
      <c r="P73" s="232">
        <f>IF(ISBLANK($A73),"",RANK(O73,O:O,1))</f>
      </c>
    </row>
    <row r="74" spans="1:16" ht="12.75" customHeight="1">
      <c r="A74" s="236"/>
      <c r="B74" s="142">
        <f>IF(ISBLANK($C74),"",INDEX('Výsledková listina'!$B:$B,MATCH($C74,'Výsledková listina'!$C:$C,0),1))</f>
      </c>
      <c r="C74" s="145"/>
      <c r="D74" s="139">
        <f>IF(ISBLANK(C74),"",INDEX('Výsledková listina'!$H:$I,MATCH($C74,'Výsledková listina'!$C:$C,0),1))</f>
      </c>
      <c r="E74" s="140">
        <f>IF(ISBLANK(C74),"",INDEX('Výsledková listina'!$H:$I,MATCH($C74,'Výsledková listina'!$C:$C,0),2))</f>
      </c>
      <c r="F74" s="239"/>
      <c r="G74" s="239"/>
      <c r="H74" s="233"/>
      <c r="I74" s="139">
        <f>IF(ISBLANK(C74),"",INDEX('Výsledková listina'!$L:$M,MATCH($C74,'Výsledková listina'!$C:$C,0),1))</f>
      </c>
      <c r="J74" s="140">
        <f>IF(ISBLANK(C74),"",INDEX('Výsledková listina'!$L:$M,MATCH($C74,'Výsledková listina'!$C:$C,0),2))</f>
      </c>
      <c r="K74" s="239"/>
      <c r="L74" s="239"/>
      <c r="M74" s="233"/>
      <c r="N74" s="243"/>
      <c r="O74" s="246"/>
      <c r="P74" s="233"/>
    </row>
    <row r="75" spans="1:16" ht="13.5" customHeight="1" thickBot="1">
      <c r="A75" s="237"/>
      <c r="B75" s="143">
        <f>IF(ISBLANK($C75),"",INDEX('Výsledková listina'!$B:$B,MATCH($C75,'Výsledková listina'!$C:$C,0),1))</f>
      </c>
      <c r="C75" s="146"/>
      <c r="D75" s="137">
        <f>IF(ISBLANK(C75),"",INDEX('Výsledková listina'!$H:$I,MATCH($C75,'Výsledková listina'!$C:$C,0),1))</f>
      </c>
      <c r="E75" s="138">
        <f>IF(ISBLANK(C75),"",INDEX('Výsledková listina'!$H:$I,MATCH($C75,'Výsledková listina'!$C:$C,0),2))</f>
      </c>
      <c r="F75" s="212"/>
      <c r="G75" s="212"/>
      <c r="H75" s="234"/>
      <c r="I75" s="137">
        <f>IF(ISBLANK(C75),"",INDEX('Výsledková listina'!$L:$M,MATCH($C75,'Výsledková listina'!$C:$C,0),1))</f>
      </c>
      <c r="J75" s="138">
        <f>IF(ISBLANK(C75),"",INDEX('Výsledková listina'!$L:$M,MATCH($C75,'Výsledková listina'!$C:$C,0),2))</f>
      </c>
      <c r="K75" s="212"/>
      <c r="L75" s="212"/>
      <c r="M75" s="241"/>
      <c r="N75" s="244"/>
      <c r="O75" s="247"/>
      <c r="P75" s="234"/>
    </row>
    <row r="76" spans="1:16" ht="12.75" customHeight="1">
      <c r="A76" s="235"/>
      <c r="B76" s="141">
        <f>IF(ISBLANK($C76),"",INDEX('Výsledková listina'!$B:$B,MATCH($C76,'Výsledková listina'!$C:$C,0),1))</f>
      </c>
      <c r="C76" s="144"/>
      <c r="D76" s="135">
        <f>IF(ISBLANK(C76),"",INDEX('Výsledková listina'!$H:$I,MATCH($C76,'Výsledková listina'!$C:$C,0),1))</f>
      </c>
      <c r="E76" s="136">
        <f>IF(ISBLANK(C76),"",INDEX('Výsledková listina'!$H:$I,MATCH($C76,'Výsledková listina'!$C:$C,0),2))</f>
      </c>
      <c r="F76" s="238">
        <f>IF(ISBLANK($A76),"",SUM(D76:D78))</f>
      </c>
      <c r="G76" s="238">
        <f>IF(ISBLANK($A76),"",SUM(E76:E78))</f>
      </c>
      <c r="H76" s="232">
        <f>IF(ISBLANK($A76),"",RANK(G76,G:G,1))</f>
      </c>
      <c r="I76" s="135">
        <f>IF(ISBLANK(C76),"",INDEX('Výsledková listina'!$L:$M,MATCH($C76,'Výsledková listina'!$C:$C,0),1))</f>
      </c>
      <c r="J76" s="136">
        <f>IF(ISBLANK(C76),"",INDEX('Výsledková listina'!$L:$M,MATCH($C76,'Výsledková listina'!$C:$C,0),2))</f>
      </c>
      <c r="K76" s="238">
        <f>IF(ISBLANK($A76),"",SUM(I76:I78))</f>
      </c>
      <c r="L76" s="238">
        <f>IF(ISBLANK($A76),"",SUM(J76:J78))</f>
      </c>
      <c r="M76" s="240">
        <f>IF(ISBLANK($A76),"",RANK(L76,L:L,1))</f>
      </c>
      <c r="N76" s="242">
        <f>IF(ISBLANK($A76),"",SUM(F76,K76))</f>
      </c>
      <c r="O76" s="245">
        <f>IF(ISBLANK($A76),"",SUM(G76,L76))</f>
      </c>
      <c r="P76" s="232">
        <f>IF(ISBLANK($A76),"",RANK(O76,O:O,1))</f>
      </c>
    </row>
    <row r="77" spans="1:16" ht="12.75" customHeight="1">
      <c r="A77" s="236"/>
      <c r="B77" s="142">
        <f>IF(ISBLANK($C77),"",INDEX('Výsledková listina'!$B:$B,MATCH($C77,'Výsledková listina'!$C:$C,0),1))</f>
      </c>
      <c r="C77" s="145"/>
      <c r="D77" s="139">
        <f>IF(ISBLANK(C77),"",INDEX('Výsledková listina'!$H:$I,MATCH($C77,'Výsledková listina'!$C:$C,0),1))</f>
      </c>
      <c r="E77" s="140">
        <f>IF(ISBLANK(C77),"",INDEX('Výsledková listina'!$H:$I,MATCH($C77,'Výsledková listina'!$C:$C,0),2))</f>
      </c>
      <c r="F77" s="239"/>
      <c r="G77" s="239"/>
      <c r="H77" s="233"/>
      <c r="I77" s="139">
        <f>IF(ISBLANK(C77),"",INDEX('Výsledková listina'!$L:$M,MATCH($C77,'Výsledková listina'!$C:$C,0),1))</f>
      </c>
      <c r="J77" s="140">
        <f>IF(ISBLANK(C77),"",INDEX('Výsledková listina'!$L:$M,MATCH($C77,'Výsledková listina'!$C:$C,0),2))</f>
      </c>
      <c r="K77" s="239"/>
      <c r="L77" s="239"/>
      <c r="M77" s="233"/>
      <c r="N77" s="243"/>
      <c r="O77" s="246"/>
      <c r="P77" s="233"/>
    </row>
    <row r="78" spans="1:16" ht="13.5" customHeight="1" thickBot="1">
      <c r="A78" s="237"/>
      <c r="B78" s="143">
        <f>IF(ISBLANK($C78),"",INDEX('Výsledková listina'!$B:$B,MATCH($C78,'Výsledková listina'!$C:$C,0),1))</f>
      </c>
      <c r="C78" s="146"/>
      <c r="D78" s="137">
        <f>IF(ISBLANK(C78),"",INDEX('Výsledková listina'!$H:$I,MATCH($C78,'Výsledková listina'!$C:$C,0),1))</f>
      </c>
      <c r="E78" s="138">
        <f>IF(ISBLANK(C78),"",INDEX('Výsledková listina'!$H:$I,MATCH($C78,'Výsledková listina'!$C:$C,0),2))</f>
      </c>
      <c r="F78" s="212"/>
      <c r="G78" s="212"/>
      <c r="H78" s="234"/>
      <c r="I78" s="137">
        <f>IF(ISBLANK(C78),"",INDEX('Výsledková listina'!$L:$M,MATCH($C78,'Výsledková listina'!$C:$C,0),1))</f>
      </c>
      <c r="J78" s="138">
        <f>IF(ISBLANK(C78),"",INDEX('Výsledková listina'!$L:$M,MATCH($C78,'Výsledková listina'!$C:$C,0),2))</f>
      </c>
      <c r="K78" s="212"/>
      <c r="L78" s="212"/>
      <c r="M78" s="241"/>
      <c r="N78" s="244"/>
      <c r="O78" s="247"/>
      <c r="P78" s="234"/>
    </row>
    <row r="79" spans="1:16" ht="12.75" customHeight="1">
      <c r="A79" s="235"/>
      <c r="B79" s="141">
        <f>IF(ISBLANK($C79),"",INDEX('Výsledková listina'!$B:$B,MATCH($C79,'Výsledková listina'!$C:$C,0),1))</f>
      </c>
      <c r="C79" s="144"/>
      <c r="D79" s="135">
        <f>IF(ISBLANK(C79),"",INDEX('Výsledková listina'!$H:$I,MATCH($C79,'Výsledková listina'!$C:$C,0),1))</f>
      </c>
      <c r="E79" s="136">
        <f>IF(ISBLANK(C79),"",INDEX('Výsledková listina'!$H:$I,MATCH($C79,'Výsledková listina'!$C:$C,0),2))</f>
      </c>
      <c r="F79" s="238">
        <f>IF(ISBLANK($A79),"",SUM(D79:D81))</f>
      </c>
      <c r="G79" s="238">
        <f>IF(ISBLANK($A79),"",SUM(E79:E81))</f>
      </c>
      <c r="H79" s="232">
        <f>IF(ISBLANK($A79),"",RANK(G79,G:G,1))</f>
      </c>
      <c r="I79" s="135">
        <f>IF(ISBLANK(C79),"",INDEX('Výsledková listina'!$L:$M,MATCH($C79,'Výsledková listina'!$C:$C,0),1))</f>
      </c>
      <c r="J79" s="136">
        <f>IF(ISBLANK(C79),"",INDEX('Výsledková listina'!$L:$M,MATCH($C79,'Výsledková listina'!$C:$C,0),2))</f>
      </c>
      <c r="K79" s="238">
        <f>IF(ISBLANK($A79),"",SUM(I79:I81))</f>
      </c>
      <c r="L79" s="238">
        <f>IF(ISBLANK($A79),"",SUM(J79:J81))</f>
      </c>
      <c r="M79" s="240">
        <f>IF(ISBLANK($A79),"",RANK(L79,L:L,1))</f>
      </c>
      <c r="N79" s="242">
        <f>IF(ISBLANK($A79),"",SUM(F79,K79))</f>
      </c>
      <c r="O79" s="245">
        <f>IF(ISBLANK($A79),"",SUM(G79,L79))</f>
      </c>
      <c r="P79" s="232">
        <f>IF(ISBLANK($A79),"",RANK(O79,O:O,1))</f>
      </c>
    </row>
    <row r="80" spans="1:16" ht="12.75" customHeight="1">
      <c r="A80" s="236"/>
      <c r="B80" s="142">
        <f>IF(ISBLANK($C80),"",INDEX('Výsledková listina'!$B:$B,MATCH($C80,'Výsledková listina'!$C:$C,0),1))</f>
      </c>
      <c r="C80" s="145"/>
      <c r="D80" s="139">
        <f>IF(ISBLANK(C80),"",INDEX('Výsledková listina'!$H:$I,MATCH($C80,'Výsledková listina'!$C:$C,0),1))</f>
      </c>
      <c r="E80" s="140">
        <f>IF(ISBLANK(C80),"",INDEX('Výsledková listina'!$H:$I,MATCH($C80,'Výsledková listina'!$C:$C,0),2))</f>
      </c>
      <c r="F80" s="239"/>
      <c r="G80" s="239"/>
      <c r="H80" s="233"/>
      <c r="I80" s="139">
        <f>IF(ISBLANK(C80),"",INDEX('Výsledková listina'!$L:$M,MATCH($C80,'Výsledková listina'!$C:$C,0),1))</f>
      </c>
      <c r="J80" s="140">
        <f>IF(ISBLANK(C80),"",INDEX('Výsledková listina'!$L:$M,MATCH($C80,'Výsledková listina'!$C:$C,0),2))</f>
      </c>
      <c r="K80" s="239"/>
      <c r="L80" s="239"/>
      <c r="M80" s="233"/>
      <c r="N80" s="243"/>
      <c r="O80" s="246"/>
      <c r="P80" s="233"/>
    </row>
    <row r="81" spans="1:16" ht="13.5" customHeight="1" thickBot="1">
      <c r="A81" s="237"/>
      <c r="B81" s="143">
        <f>IF(ISBLANK($C81),"",INDEX('Výsledková listina'!$B:$B,MATCH($C81,'Výsledková listina'!$C:$C,0),1))</f>
      </c>
      <c r="C81" s="146"/>
      <c r="D81" s="137">
        <f>IF(ISBLANK(C81),"",INDEX('Výsledková listina'!$H:$I,MATCH($C81,'Výsledková listina'!$C:$C,0),1))</f>
      </c>
      <c r="E81" s="138">
        <f>IF(ISBLANK(C81),"",INDEX('Výsledková listina'!$H:$I,MATCH($C81,'Výsledková listina'!$C:$C,0),2))</f>
      </c>
      <c r="F81" s="212"/>
      <c r="G81" s="212"/>
      <c r="H81" s="234"/>
      <c r="I81" s="137">
        <f>IF(ISBLANK(C81),"",INDEX('Výsledková listina'!$L:$M,MATCH($C81,'Výsledková listina'!$C:$C,0),1))</f>
      </c>
      <c r="J81" s="138">
        <f>IF(ISBLANK(C81),"",INDEX('Výsledková listina'!$L:$M,MATCH($C81,'Výsledková listina'!$C:$C,0),2))</f>
      </c>
      <c r="K81" s="212"/>
      <c r="L81" s="212"/>
      <c r="M81" s="241"/>
      <c r="N81" s="244"/>
      <c r="O81" s="247"/>
      <c r="P81" s="234"/>
    </row>
    <row r="82" spans="1:16" ht="12.75" customHeight="1">
      <c r="A82" s="235"/>
      <c r="B82" s="141">
        <f>IF(ISBLANK($C82),"",INDEX('Výsledková listina'!$B:$B,MATCH($C82,'Výsledková listina'!$C:$C,0),1))</f>
      </c>
      <c r="C82" s="144"/>
      <c r="D82" s="135">
        <f>IF(ISBLANK(C82),"",INDEX('Výsledková listina'!$H:$I,MATCH($C82,'Výsledková listina'!$C:$C,0),1))</f>
      </c>
      <c r="E82" s="136">
        <f>IF(ISBLANK(C82),"",INDEX('Výsledková listina'!$H:$I,MATCH($C82,'Výsledková listina'!$C:$C,0),2))</f>
      </c>
      <c r="F82" s="238">
        <f>IF(ISBLANK($A82),"",SUM(D82:D84))</f>
      </c>
      <c r="G82" s="238">
        <f>IF(ISBLANK($A82),"",SUM(E82:E84))</f>
      </c>
      <c r="H82" s="232">
        <f>IF(ISBLANK($A82),"",RANK(G82,G:G,1))</f>
      </c>
      <c r="I82" s="135">
        <f>IF(ISBLANK(C82),"",INDEX('Výsledková listina'!$L:$M,MATCH($C82,'Výsledková listina'!$C:$C,0),1))</f>
      </c>
      <c r="J82" s="136">
        <f>IF(ISBLANK(C82),"",INDEX('Výsledková listina'!$L:$M,MATCH($C82,'Výsledková listina'!$C:$C,0),2))</f>
      </c>
      <c r="K82" s="238">
        <f>IF(ISBLANK($A82),"",SUM(I82:I84))</f>
      </c>
      <c r="L82" s="238">
        <f>IF(ISBLANK($A82),"",SUM(J82:J84))</f>
      </c>
      <c r="M82" s="240">
        <f>IF(ISBLANK($A82),"",RANK(L82,L:L,1))</f>
      </c>
      <c r="N82" s="242">
        <f>IF(ISBLANK($A82),"",SUM(F82,K82))</f>
      </c>
      <c r="O82" s="245">
        <f>IF(ISBLANK($A82),"",SUM(G82,L82))</f>
      </c>
      <c r="P82" s="232">
        <f>IF(ISBLANK($A82),"",RANK(O82,O:O,1))</f>
      </c>
    </row>
    <row r="83" spans="1:16" ht="12.75" customHeight="1">
      <c r="A83" s="236"/>
      <c r="B83" s="142">
        <f>IF(ISBLANK($C83),"",INDEX('Výsledková listina'!$B:$B,MATCH($C83,'Výsledková listina'!$C:$C,0),1))</f>
      </c>
      <c r="C83" s="145"/>
      <c r="D83" s="139">
        <f>IF(ISBLANK(C83),"",INDEX('Výsledková listina'!$H:$I,MATCH($C83,'Výsledková listina'!$C:$C,0),1))</f>
      </c>
      <c r="E83" s="140">
        <f>IF(ISBLANK(C83),"",INDEX('Výsledková listina'!$H:$I,MATCH($C83,'Výsledková listina'!$C:$C,0),2))</f>
      </c>
      <c r="F83" s="239"/>
      <c r="G83" s="239"/>
      <c r="H83" s="233"/>
      <c r="I83" s="139">
        <f>IF(ISBLANK(C83),"",INDEX('Výsledková listina'!$L:$M,MATCH($C83,'Výsledková listina'!$C:$C,0),1))</f>
      </c>
      <c r="J83" s="140">
        <f>IF(ISBLANK(C83),"",INDEX('Výsledková listina'!$L:$M,MATCH($C83,'Výsledková listina'!$C:$C,0),2))</f>
      </c>
      <c r="K83" s="239"/>
      <c r="L83" s="239"/>
      <c r="M83" s="233"/>
      <c r="N83" s="243"/>
      <c r="O83" s="246"/>
      <c r="P83" s="233"/>
    </row>
    <row r="84" spans="1:16" ht="13.5" customHeight="1" thickBot="1">
      <c r="A84" s="237"/>
      <c r="B84" s="143">
        <f>IF(ISBLANK($C84),"",INDEX('Výsledková listina'!$B:$B,MATCH($C84,'Výsledková listina'!$C:$C,0),1))</f>
      </c>
      <c r="C84" s="146"/>
      <c r="D84" s="137">
        <f>IF(ISBLANK(C84),"",INDEX('Výsledková listina'!$H:$I,MATCH($C84,'Výsledková listina'!$C:$C,0),1))</f>
      </c>
      <c r="E84" s="138">
        <f>IF(ISBLANK(C84),"",INDEX('Výsledková listina'!$H:$I,MATCH($C84,'Výsledková listina'!$C:$C,0),2))</f>
      </c>
      <c r="F84" s="212"/>
      <c r="G84" s="212"/>
      <c r="H84" s="234"/>
      <c r="I84" s="137">
        <f>IF(ISBLANK(C84),"",INDEX('Výsledková listina'!$L:$M,MATCH($C84,'Výsledková listina'!$C:$C,0),1))</f>
      </c>
      <c r="J84" s="138">
        <f>IF(ISBLANK(C84),"",INDEX('Výsledková listina'!$L:$M,MATCH($C84,'Výsledková listina'!$C:$C,0),2))</f>
      </c>
      <c r="K84" s="212"/>
      <c r="L84" s="212"/>
      <c r="M84" s="241"/>
      <c r="N84" s="244"/>
      <c r="O84" s="247"/>
      <c r="P84" s="234"/>
    </row>
    <row r="85" spans="1:16" ht="12.75" customHeight="1">
      <c r="A85" s="235"/>
      <c r="B85" s="141">
        <f>IF(ISBLANK($C85),"",INDEX('Výsledková listina'!$B:$B,MATCH($C85,'Výsledková listina'!$C:$C,0),1))</f>
      </c>
      <c r="C85" s="144"/>
      <c r="D85" s="135">
        <f>IF(ISBLANK(C85),"",INDEX('Výsledková listina'!$H:$I,MATCH($C85,'Výsledková listina'!$C:$C,0),1))</f>
      </c>
      <c r="E85" s="136">
        <f>IF(ISBLANK(C85),"",INDEX('Výsledková listina'!$H:$I,MATCH($C85,'Výsledková listina'!$C:$C,0),2))</f>
      </c>
      <c r="F85" s="238">
        <f>IF(ISBLANK($A85),"",SUM(D85:D87))</f>
      </c>
      <c r="G85" s="238">
        <f>IF(ISBLANK($A85),"",SUM(E85:E87))</f>
      </c>
      <c r="H85" s="232">
        <f>IF(ISBLANK($A85),"",RANK(G85,G:G,1))</f>
      </c>
      <c r="I85" s="135">
        <f>IF(ISBLANK(C85),"",INDEX('Výsledková listina'!$L:$M,MATCH($C85,'Výsledková listina'!$C:$C,0),1))</f>
      </c>
      <c r="J85" s="136">
        <f>IF(ISBLANK(C85),"",INDEX('Výsledková listina'!$L:$M,MATCH($C85,'Výsledková listina'!$C:$C,0),2))</f>
      </c>
      <c r="K85" s="238">
        <f>IF(ISBLANK($A85),"",SUM(I85:I87))</f>
      </c>
      <c r="L85" s="238">
        <f>IF(ISBLANK($A85),"",SUM(J85:J87))</f>
      </c>
      <c r="M85" s="240">
        <f>IF(ISBLANK($A85),"",RANK(L85,L:L,1))</f>
      </c>
      <c r="N85" s="242">
        <f>IF(ISBLANK($A85),"",SUM(F85,K85))</f>
      </c>
      <c r="O85" s="245">
        <f>IF(ISBLANK($A85),"",SUM(G85,L85))</f>
      </c>
      <c r="P85" s="232">
        <f>IF(ISBLANK($A85),"",RANK(O85,O:O,1))</f>
      </c>
    </row>
    <row r="86" spans="1:16" ht="12.75" customHeight="1">
      <c r="A86" s="236"/>
      <c r="B86" s="142">
        <f>IF(ISBLANK($C86),"",INDEX('Výsledková listina'!$B:$B,MATCH($C86,'Výsledková listina'!$C:$C,0),1))</f>
      </c>
      <c r="C86" s="145"/>
      <c r="D86" s="139">
        <f>IF(ISBLANK(C86),"",INDEX('Výsledková listina'!$H:$I,MATCH($C86,'Výsledková listina'!$C:$C,0),1))</f>
      </c>
      <c r="E86" s="140">
        <f>IF(ISBLANK(C86),"",INDEX('Výsledková listina'!$H:$I,MATCH($C86,'Výsledková listina'!$C:$C,0),2))</f>
      </c>
      <c r="F86" s="239"/>
      <c r="G86" s="239"/>
      <c r="H86" s="233"/>
      <c r="I86" s="139">
        <f>IF(ISBLANK(C86),"",INDEX('Výsledková listina'!$L:$M,MATCH($C86,'Výsledková listina'!$C:$C,0),1))</f>
      </c>
      <c r="J86" s="140">
        <f>IF(ISBLANK(C86),"",INDEX('Výsledková listina'!$L:$M,MATCH($C86,'Výsledková listina'!$C:$C,0),2))</f>
      </c>
      <c r="K86" s="239"/>
      <c r="L86" s="239"/>
      <c r="M86" s="233"/>
      <c r="N86" s="243"/>
      <c r="O86" s="246"/>
      <c r="P86" s="233"/>
    </row>
    <row r="87" spans="1:16" ht="13.5" customHeight="1" thickBot="1">
      <c r="A87" s="237"/>
      <c r="B87" s="143">
        <f>IF(ISBLANK($C87),"",INDEX('Výsledková listina'!$B:$B,MATCH($C87,'Výsledková listina'!$C:$C,0),1))</f>
      </c>
      <c r="C87" s="146"/>
      <c r="D87" s="137">
        <f>IF(ISBLANK(C87),"",INDEX('Výsledková listina'!$H:$I,MATCH($C87,'Výsledková listina'!$C:$C,0),1))</f>
      </c>
      <c r="E87" s="138">
        <f>IF(ISBLANK(C87),"",INDEX('Výsledková listina'!$H:$I,MATCH($C87,'Výsledková listina'!$C:$C,0),2))</f>
      </c>
      <c r="F87" s="212"/>
      <c r="G87" s="212"/>
      <c r="H87" s="234"/>
      <c r="I87" s="137">
        <f>IF(ISBLANK(C87),"",INDEX('Výsledková listina'!$L:$M,MATCH($C87,'Výsledková listina'!$C:$C,0),1))</f>
      </c>
      <c r="J87" s="138">
        <f>IF(ISBLANK(C87),"",INDEX('Výsledková listina'!$L:$M,MATCH($C87,'Výsledková listina'!$C:$C,0),2))</f>
      </c>
      <c r="K87" s="212"/>
      <c r="L87" s="212"/>
      <c r="M87" s="241"/>
      <c r="N87" s="244"/>
      <c r="O87" s="247"/>
      <c r="P87" s="234"/>
    </row>
    <row r="88" spans="1:16" ht="12.75" customHeight="1">
      <c r="A88" s="235"/>
      <c r="B88" s="141">
        <f>IF(ISBLANK($C88),"",INDEX('Výsledková listina'!$B:$B,MATCH($C88,'Výsledková listina'!$C:$C,0),1))</f>
      </c>
      <c r="C88" s="144"/>
      <c r="D88" s="135">
        <f>IF(ISBLANK(C88),"",INDEX('Výsledková listina'!$H:$I,MATCH($C88,'Výsledková listina'!$C:$C,0),1))</f>
      </c>
      <c r="E88" s="136">
        <f>IF(ISBLANK(C88),"",INDEX('Výsledková listina'!$H:$I,MATCH($C88,'Výsledková listina'!$C:$C,0),2))</f>
      </c>
      <c r="F88" s="238">
        <f>IF(ISBLANK($A88),"",SUM(D88:D90))</f>
      </c>
      <c r="G88" s="238">
        <f>IF(ISBLANK($A88),"",SUM(E88:E90))</f>
      </c>
      <c r="H88" s="232">
        <f>IF(ISBLANK($A88),"",RANK(G88,G:G,1))</f>
      </c>
      <c r="I88" s="135">
        <f>IF(ISBLANK(C88),"",INDEX('Výsledková listina'!$L:$M,MATCH($C88,'Výsledková listina'!$C:$C,0),1))</f>
      </c>
      <c r="J88" s="136">
        <f>IF(ISBLANK(C88),"",INDEX('Výsledková listina'!$L:$M,MATCH($C88,'Výsledková listina'!$C:$C,0),2))</f>
      </c>
      <c r="K88" s="238">
        <f>IF(ISBLANK($A88),"",SUM(I88:I90))</f>
      </c>
      <c r="L88" s="238">
        <f>IF(ISBLANK($A88),"",SUM(J88:J90))</f>
      </c>
      <c r="M88" s="240">
        <f>IF(ISBLANK($A88),"",RANK(L88,L:L,1))</f>
      </c>
      <c r="N88" s="242">
        <f>IF(ISBLANK($A88),"",SUM(F88,K88))</f>
      </c>
      <c r="O88" s="245">
        <f>IF(ISBLANK($A88),"",SUM(G88,L88))</f>
      </c>
      <c r="P88" s="232">
        <f>IF(ISBLANK($A88),"",RANK(O88,O:O,1))</f>
      </c>
    </row>
    <row r="89" spans="1:16" ht="12.75" customHeight="1">
      <c r="A89" s="236"/>
      <c r="B89" s="142">
        <f>IF(ISBLANK($C89),"",INDEX('Výsledková listina'!$B:$B,MATCH($C89,'Výsledková listina'!$C:$C,0),1))</f>
      </c>
      <c r="C89" s="145"/>
      <c r="D89" s="139">
        <f>IF(ISBLANK(C89),"",INDEX('Výsledková listina'!$H:$I,MATCH($C89,'Výsledková listina'!$C:$C,0),1))</f>
      </c>
      <c r="E89" s="140">
        <f>IF(ISBLANK(C89),"",INDEX('Výsledková listina'!$H:$I,MATCH($C89,'Výsledková listina'!$C:$C,0),2))</f>
      </c>
      <c r="F89" s="239"/>
      <c r="G89" s="239"/>
      <c r="H89" s="233"/>
      <c r="I89" s="139">
        <f>IF(ISBLANK(C89),"",INDEX('Výsledková listina'!$L:$M,MATCH($C89,'Výsledková listina'!$C:$C,0),1))</f>
      </c>
      <c r="J89" s="140">
        <f>IF(ISBLANK(C89),"",INDEX('Výsledková listina'!$L:$M,MATCH($C89,'Výsledková listina'!$C:$C,0),2))</f>
      </c>
      <c r="K89" s="239"/>
      <c r="L89" s="239"/>
      <c r="M89" s="233"/>
      <c r="N89" s="243"/>
      <c r="O89" s="246"/>
      <c r="P89" s="233"/>
    </row>
    <row r="90" spans="1:16" ht="13.5" customHeight="1" thickBot="1">
      <c r="A90" s="237"/>
      <c r="B90" s="143">
        <f>IF(ISBLANK($C90),"",INDEX('Výsledková listina'!$B:$B,MATCH($C90,'Výsledková listina'!$C:$C,0),1))</f>
      </c>
      <c r="C90" s="146"/>
      <c r="D90" s="137">
        <f>IF(ISBLANK(C90),"",INDEX('Výsledková listina'!$H:$I,MATCH($C90,'Výsledková listina'!$C:$C,0),1))</f>
      </c>
      <c r="E90" s="138">
        <f>IF(ISBLANK(C90),"",INDEX('Výsledková listina'!$H:$I,MATCH($C90,'Výsledková listina'!$C:$C,0),2))</f>
      </c>
      <c r="F90" s="212"/>
      <c r="G90" s="212"/>
      <c r="H90" s="234"/>
      <c r="I90" s="137">
        <f>IF(ISBLANK(C90),"",INDEX('Výsledková listina'!$L:$M,MATCH($C90,'Výsledková listina'!$C:$C,0),1))</f>
      </c>
      <c r="J90" s="138">
        <f>IF(ISBLANK(C90),"",INDEX('Výsledková listina'!$L:$M,MATCH($C90,'Výsledková listina'!$C:$C,0),2))</f>
      </c>
      <c r="K90" s="212"/>
      <c r="L90" s="212"/>
      <c r="M90" s="241"/>
      <c r="N90" s="244"/>
      <c r="O90" s="247"/>
      <c r="P90" s="234"/>
    </row>
    <row r="91" spans="1:16" ht="12.75" customHeight="1">
      <c r="A91" s="235"/>
      <c r="B91" s="141">
        <f>IF(ISBLANK($C91),"",INDEX('Výsledková listina'!$B:$B,MATCH($C91,'Výsledková listina'!$C:$C,0),1))</f>
      </c>
      <c r="C91" s="144"/>
      <c r="D91" s="135">
        <f>IF(ISBLANK(C91),"",INDEX('Výsledková listina'!$H:$I,MATCH($C91,'Výsledková listina'!$C:$C,0),1))</f>
      </c>
      <c r="E91" s="136">
        <f>IF(ISBLANK(C91),"",INDEX('Výsledková listina'!$H:$I,MATCH($C91,'Výsledková listina'!$C:$C,0),2))</f>
      </c>
      <c r="F91" s="238">
        <f>IF(ISBLANK($A91),"",SUM(D91:D93))</f>
      </c>
      <c r="G91" s="238">
        <f>IF(ISBLANK($A91),"",SUM(E91:E93))</f>
      </c>
      <c r="H91" s="232">
        <f>IF(ISBLANK($A91),"",RANK(G91,G:G,1))</f>
      </c>
      <c r="I91" s="135">
        <f>IF(ISBLANK(C91),"",INDEX('Výsledková listina'!$L:$M,MATCH($C91,'Výsledková listina'!$C:$C,0),1))</f>
      </c>
      <c r="J91" s="136">
        <f>IF(ISBLANK(C91),"",INDEX('Výsledková listina'!$L:$M,MATCH($C91,'Výsledková listina'!$C:$C,0),2))</f>
      </c>
      <c r="K91" s="238">
        <f>IF(ISBLANK($A91),"",SUM(I91:I93))</f>
      </c>
      <c r="L91" s="238">
        <f>IF(ISBLANK($A91),"",SUM(J91:J93))</f>
      </c>
      <c r="M91" s="240">
        <f>IF(ISBLANK($A91),"",RANK(L91,L:L,1))</f>
      </c>
      <c r="N91" s="242">
        <f>IF(ISBLANK($A91),"",SUM(F91,K91))</f>
      </c>
      <c r="O91" s="245">
        <f>IF(ISBLANK($A91),"",SUM(G91,L91))</f>
      </c>
      <c r="P91" s="232">
        <f>IF(ISBLANK($A91),"",RANK(O91,O:O,1))</f>
      </c>
    </row>
    <row r="92" spans="1:16" ht="12.75" customHeight="1">
      <c r="A92" s="236"/>
      <c r="B92" s="142">
        <f>IF(ISBLANK($C92),"",INDEX('Výsledková listina'!$B:$B,MATCH($C92,'Výsledková listina'!$C:$C,0),1))</f>
      </c>
      <c r="C92" s="145"/>
      <c r="D92" s="139">
        <f>IF(ISBLANK(C92),"",INDEX('Výsledková listina'!$H:$I,MATCH($C92,'Výsledková listina'!$C:$C,0),1))</f>
      </c>
      <c r="E92" s="140">
        <f>IF(ISBLANK(C92),"",INDEX('Výsledková listina'!$H:$I,MATCH($C92,'Výsledková listina'!$C:$C,0),2))</f>
      </c>
      <c r="F92" s="239"/>
      <c r="G92" s="239"/>
      <c r="H92" s="233"/>
      <c r="I92" s="139">
        <f>IF(ISBLANK(C92),"",INDEX('Výsledková listina'!$L:$M,MATCH($C92,'Výsledková listina'!$C:$C,0),1))</f>
      </c>
      <c r="J92" s="140">
        <f>IF(ISBLANK(C92),"",INDEX('Výsledková listina'!$L:$M,MATCH($C92,'Výsledková listina'!$C:$C,0),2))</f>
      </c>
      <c r="K92" s="239"/>
      <c r="L92" s="239"/>
      <c r="M92" s="233"/>
      <c r="N92" s="243"/>
      <c r="O92" s="246"/>
      <c r="P92" s="233"/>
    </row>
    <row r="93" spans="1:16" ht="13.5" customHeight="1" thickBot="1">
      <c r="A93" s="237"/>
      <c r="B93" s="143">
        <f>IF(ISBLANK($C93),"",INDEX('Výsledková listina'!$B:$B,MATCH($C93,'Výsledková listina'!$C:$C,0),1))</f>
      </c>
      <c r="C93" s="146"/>
      <c r="D93" s="137">
        <f>IF(ISBLANK(C93),"",INDEX('Výsledková listina'!$H:$I,MATCH($C93,'Výsledková listina'!$C:$C,0),1))</f>
      </c>
      <c r="E93" s="138">
        <f>IF(ISBLANK(C93),"",INDEX('Výsledková listina'!$H:$I,MATCH($C93,'Výsledková listina'!$C:$C,0),2))</f>
      </c>
      <c r="F93" s="212"/>
      <c r="G93" s="212"/>
      <c r="H93" s="234"/>
      <c r="I93" s="137">
        <f>IF(ISBLANK(C93),"",INDEX('Výsledková listina'!$L:$M,MATCH($C93,'Výsledková listina'!$C:$C,0),1))</f>
      </c>
      <c r="J93" s="138">
        <f>IF(ISBLANK(C93),"",INDEX('Výsledková listina'!$L:$M,MATCH($C93,'Výsledková listina'!$C:$C,0),2))</f>
      </c>
      <c r="K93" s="212"/>
      <c r="L93" s="212"/>
      <c r="M93" s="241"/>
      <c r="N93" s="244"/>
      <c r="O93" s="247"/>
      <c r="P93" s="234"/>
    </row>
    <row r="94" spans="1:16" ht="12.75" customHeight="1">
      <c r="A94" s="235"/>
      <c r="B94" s="141">
        <f>IF(ISBLANK($C94),"",INDEX('Výsledková listina'!$B:$B,MATCH($C94,'Výsledková listina'!$C:$C,0),1))</f>
      </c>
      <c r="C94" s="144"/>
      <c r="D94" s="135">
        <f>IF(ISBLANK(C94),"",INDEX('Výsledková listina'!$H:$I,MATCH($C94,'Výsledková listina'!$C:$C,0),1))</f>
      </c>
      <c r="E94" s="136">
        <f>IF(ISBLANK(C94),"",INDEX('Výsledková listina'!$H:$I,MATCH($C94,'Výsledková listina'!$C:$C,0),2))</f>
      </c>
      <c r="F94" s="238">
        <f>IF(ISBLANK($A94),"",SUM(D94:D96))</f>
      </c>
      <c r="G94" s="238">
        <f>IF(ISBLANK($A94),"",SUM(E94:E96))</f>
      </c>
      <c r="H94" s="232">
        <f>IF(ISBLANK($A94),"",RANK(G94,G:G,1))</f>
      </c>
      <c r="I94" s="135">
        <f>IF(ISBLANK(C94),"",INDEX('Výsledková listina'!$L:$M,MATCH($C94,'Výsledková listina'!$C:$C,0),1))</f>
      </c>
      <c r="J94" s="136">
        <f>IF(ISBLANK(C94),"",INDEX('Výsledková listina'!$L:$M,MATCH($C94,'Výsledková listina'!$C:$C,0),2))</f>
      </c>
      <c r="K94" s="238">
        <f>IF(ISBLANK($A94),"",SUM(I94:I96))</f>
      </c>
      <c r="L94" s="238">
        <f>IF(ISBLANK($A94),"",SUM(J94:J96))</f>
      </c>
      <c r="M94" s="240">
        <f>IF(ISBLANK($A94),"",RANK(L94,L:L,1))</f>
      </c>
      <c r="N94" s="242">
        <f>IF(ISBLANK($A94),"",SUM(F94,K94))</f>
      </c>
      <c r="O94" s="245">
        <f>IF(ISBLANK($A94),"",SUM(G94,L94))</f>
      </c>
      <c r="P94" s="232">
        <f>IF(ISBLANK($A94),"",RANK(O94,O:O,1))</f>
      </c>
    </row>
    <row r="95" spans="1:16" ht="12.75" customHeight="1">
      <c r="A95" s="236"/>
      <c r="B95" s="142">
        <f>IF(ISBLANK($C95),"",INDEX('Výsledková listina'!$B:$B,MATCH($C95,'Výsledková listina'!$C:$C,0),1))</f>
      </c>
      <c r="C95" s="145"/>
      <c r="D95" s="139">
        <f>IF(ISBLANK(C95),"",INDEX('Výsledková listina'!$H:$I,MATCH($C95,'Výsledková listina'!$C:$C,0),1))</f>
      </c>
      <c r="E95" s="140">
        <f>IF(ISBLANK(C95),"",INDEX('Výsledková listina'!$H:$I,MATCH($C95,'Výsledková listina'!$C:$C,0),2))</f>
      </c>
      <c r="F95" s="239"/>
      <c r="G95" s="239"/>
      <c r="H95" s="233"/>
      <c r="I95" s="139">
        <f>IF(ISBLANK(C95),"",INDEX('Výsledková listina'!$L:$M,MATCH($C95,'Výsledková listina'!$C:$C,0),1))</f>
      </c>
      <c r="J95" s="140">
        <f>IF(ISBLANK(C95),"",INDEX('Výsledková listina'!$L:$M,MATCH($C95,'Výsledková listina'!$C:$C,0),2))</f>
      </c>
      <c r="K95" s="239"/>
      <c r="L95" s="239"/>
      <c r="M95" s="233"/>
      <c r="N95" s="243"/>
      <c r="O95" s="246"/>
      <c r="P95" s="233"/>
    </row>
    <row r="96" spans="1:16" ht="13.5" customHeight="1" thickBot="1">
      <c r="A96" s="237"/>
      <c r="B96" s="143">
        <f>IF(ISBLANK($C96),"",INDEX('Výsledková listina'!$B:$B,MATCH($C96,'Výsledková listina'!$C:$C,0),1))</f>
      </c>
      <c r="C96" s="146"/>
      <c r="D96" s="137">
        <f>IF(ISBLANK(C96),"",INDEX('Výsledková listina'!$H:$I,MATCH($C96,'Výsledková listina'!$C:$C,0),1))</f>
      </c>
      <c r="E96" s="138">
        <f>IF(ISBLANK(C96),"",INDEX('Výsledková listina'!$H:$I,MATCH($C96,'Výsledková listina'!$C:$C,0),2))</f>
      </c>
      <c r="F96" s="212"/>
      <c r="G96" s="212"/>
      <c r="H96" s="234"/>
      <c r="I96" s="137">
        <f>IF(ISBLANK(C96),"",INDEX('Výsledková listina'!$L:$M,MATCH($C96,'Výsledková listina'!$C:$C,0),1))</f>
      </c>
      <c r="J96" s="138">
        <f>IF(ISBLANK(C96),"",INDEX('Výsledková listina'!$L:$M,MATCH($C96,'Výsledková listina'!$C:$C,0),2))</f>
      </c>
      <c r="K96" s="212"/>
      <c r="L96" s="212"/>
      <c r="M96" s="241"/>
      <c r="N96" s="244"/>
      <c r="O96" s="247"/>
      <c r="P96" s="234"/>
    </row>
    <row r="97" spans="1:16" ht="12.75" customHeight="1">
      <c r="A97" s="235"/>
      <c r="B97" s="141">
        <f>IF(ISBLANK($C97),"",INDEX('Výsledková listina'!$B:$B,MATCH($C97,'Výsledková listina'!$C:$C,0),1))</f>
      </c>
      <c r="C97" s="144"/>
      <c r="D97" s="135">
        <f>IF(ISBLANK(C97),"",INDEX('Výsledková listina'!$H:$I,MATCH($C97,'Výsledková listina'!$C:$C,0),1))</f>
      </c>
      <c r="E97" s="136">
        <f>IF(ISBLANK(C97),"",INDEX('Výsledková listina'!$H:$I,MATCH($C97,'Výsledková listina'!$C:$C,0),2))</f>
      </c>
      <c r="F97" s="238">
        <f>IF(ISBLANK($A97),"",SUM(D97:D99))</f>
      </c>
      <c r="G97" s="238">
        <f>IF(ISBLANK($A97),"",SUM(E97:E99))</f>
      </c>
      <c r="H97" s="232">
        <f>IF(ISBLANK($A97),"",RANK(G97,G:G,1))</f>
      </c>
      <c r="I97" s="135">
        <f>IF(ISBLANK(C97),"",INDEX('Výsledková listina'!$L:$M,MATCH($C97,'Výsledková listina'!$C:$C,0),1))</f>
      </c>
      <c r="J97" s="136">
        <f>IF(ISBLANK(C97),"",INDEX('Výsledková listina'!$L:$M,MATCH($C97,'Výsledková listina'!$C:$C,0),2))</f>
      </c>
      <c r="K97" s="238">
        <f>IF(ISBLANK($A97),"",SUM(I97:I99))</f>
      </c>
      <c r="L97" s="238">
        <f>IF(ISBLANK($A97),"",SUM(J97:J99))</f>
      </c>
      <c r="M97" s="240">
        <f>IF(ISBLANK($A97),"",RANK(L97,L:L,1))</f>
      </c>
      <c r="N97" s="242">
        <f>IF(ISBLANK($A97),"",SUM(F97,K97))</f>
      </c>
      <c r="O97" s="245">
        <f>IF(ISBLANK($A97),"",SUM(G97,L97))</f>
      </c>
      <c r="P97" s="232">
        <f>IF(ISBLANK($A97),"",RANK(O97,O:O,1))</f>
      </c>
    </row>
    <row r="98" spans="1:16" ht="12.75" customHeight="1">
      <c r="A98" s="236"/>
      <c r="B98" s="142">
        <f>IF(ISBLANK($C98),"",INDEX('Výsledková listina'!$B:$B,MATCH($C98,'Výsledková listina'!$C:$C,0),1))</f>
      </c>
      <c r="C98" s="145"/>
      <c r="D98" s="139">
        <f>IF(ISBLANK(C98),"",INDEX('Výsledková listina'!$H:$I,MATCH($C98,'Výsledková listina'!$C:$C,0),1))</f>
      </c>
      <c r="E98" s="140">
        <f>IF(ISBLANK(C98),"",INDEX('Výsledková listina'!$H:$I,MATCH($C98,'Výsledková listina'!$C:$C,0),2))</f>
      </c>
      <c r="F98" s="239"/>
      <c r="G98" s="239"/>
      <c r="H98" s="233"/>
      <c r="I98" s="139">
        <f>IF(ISBLANK(C98),"",INDEX('Výsledková listina'!$L:$M,MATCH($C98,'Výsledková listina'!$C:$C,0),1))</f>
      </c>
      <c r="J98" s="140">
        <f>IF(ISBLANK(C98),"",INDEX('Výsledková listina'!$L:$M,MATCH($C98,'Výsledková listina'!$C:$C,0),2))</f>
      </c>
      <c r="K98" s="239"/>
      <c r="L98" s="239"/>
      <c r="M98" s="233"/>
      <c r="N98" s="243"/>
      <c r="O98" s="246"/>
      <c r="P98" s="233"/>
    </row>
    <row r="99" spans="1:16" ht="13.5" customHeight="1" thickBot="1">
      <c r="A99" s="237"/>
      <c r="B99" s="143">
        <f>IF(ISBLANK($C99),"",INDEX('Výsledková listina'!$B:$B,MATCH($C99,'Výsledková listina'!$C:$C,0),1))</f>
      </c>
      <c r="C99" s="146"/>
      <c r="D99" s="137">
        <f>IF(ISBLANK(C99),"",INDEX('Výsledková listina'!$H:$I,MATCH($C99,'Výsledková listina'!$C:$C,0),1))</f>
      </c>
      <c r="E99" s="138">
        <f>IF(ISBLANK(C99),"",INDEX('Výsledková listina'!$H:$I,MATCH($C99,'Výsledková listina'!$C:$C,0),2))</f>
      </c>
      <c r="F99" s="212"/>
      <c r="G99" s="212"/>
      <c r="H99" s="234"/>
      <c r="I99" s="137">
        <f>IF(ISBLANK(C99),"",INDEX('Výsledková listina'!$L:$M,MATCH($C99,'Výsledková listina'!$C:$C,0),1))</f>
      </c>
      <c r="J99" s="138">
        <f>IF(ISBLANK(C99),"",INDEX('Výsledková listina'!$L:$M,MATCH($C99,'Výsledková listina'!$C:$C,0),2))</f>
      </c>
      <c r="K99" s="212"/>
      <c r="L99" s="212"/>
      <c r="M99" s="241"/>
      <c r="N99" s="244"/>
      <c r="O99" s="247"/>
      <c r="P99" s="234"/>
    </row>
    <row r="100" spans="1:16" ht="12.75" customHeight="1">
      <c r="A100" s="235"/>
      <c r="B100" s="141">
        <f>IF(ISBLANK($C100),"",INDEX('Výsledková listina'!$B:$B,MATCH($C100,'Výsledková listina'!$C:$C,0),1))</f>
      </c>
      <c r="C100" s="144"/>
      <c r="D100" s="135">
        <f>IF(ISBLANK(C100),"",INDEX('Výsledková listina'!$H:$I,MATCH($C100,'Výsledková listina'!$C:$C,0),1))</f>
      </c>
      <c r="E100" s="136">
        <f>IF(ISBLANK(C100),"",INDEX('Výsledková listina'!$H:$I,MATCH($C100,'Výsledková listina'!$C:$C,0),2))</f>
      </c>
      <c r="F100" s="238">
        <f>IF(ISBLANK($A100),"",SUM(D100:D102))</f>
      </c>
      <c r="G100" s="238">
        <f>IF(ISBLANK($A100),"",SUM(E100:E102))</f>
      </c>
      <c r="H100" s="232">
        <f>IF(ISBLANK($A100),"",RANK(G100,G:G,1))</f>
      </c>
      <c r="I100" s="135">
        <f>IF(ISBLANK(C100),"",INDEX('Výsledková listina'!$L:$M,MATCH($C100,'Výsledková listina'!$C:$C,0),1))</f>
      </c>
      <c r="J100" s="136">
        <f>IF(ISBLANK(C100),"",INDEX('Výsledková listina'!$L:$M,MATCH($C100,'Výsledková listina'!$C:$C,0),2))</f>
      </c>
      <c r="K100" s="238">
        <f>IF(ISBLANK($A100),"",SUM(I100:I102))</f>
      </c>
      <c r="L100" s="238">
        <f>IF(ISBLANK($A100),"",SUM(J100:J102))</f>
      </c>
      <c r="M100" s="240">
        <f>IF(ISBLANK($A100),"",RANK(L100,L:L,1))</f>
      </c>
      <c r="N100" s="242">
        <f>IF(ISBLANK($A100),"",SUM(F100,K100))</f>
      </c>
      <c r="O100" s="245">
        <f>IF(ISBLANK($A100),"",SUM(G100,L100))</f>
      </c>
      <c r="P100" s="232">
        <f>IF(ISBLANK($A100),"",RANK(O100,O:O,1))</f>
      </c>
    </row>
    <row r="101" spans="1:16" ht="12.75" customHeight="1">
      <c r="A101" s="236"/>
      <c r="B101" s="142">
        <f>IF(ISBLANK($C101),"",INDEX('Výsledková listina'!$B:$B,MATCH($C101,'Výsledková listina'!$C:$C,0),1))</f>
      </c>
      <c r="C101" s="145"/>
      <c r="D101" s="139">
        <f>IF(ISBLANK(C101),"",INDEX('Výsledková listina'!$H:$I,MATCH($C101,'Výsledková listina'!$C:$C,0),1))</f>
      </c>
      <c r="E101" s="140">
        <f>IF(ISBLANK(C101),"",INDEX('Výsledková listina'!$H:$I,MATCH($C101,'Výsledková listina'!$C:$C,0),2))</f>
      </c>
      <c r="F101" s="239"/>
      <c r="G101" s="239"/>
      <c r="H101" s="233"/>
      <c r="I101" s="139">
        <f>IF(ISBLANK(C101),"",INDEX('Výsledková listina'!$L:$M,MATCH($C101,'Výsledková listina'!$C:$C,0),1))</f>
      </c>
      <c r="J101" s="140">
        <f>IF(ISBLANK(C101),"",INDEX('Výsledková listina'!$L:$M,MATCH($C101,'Výsledková listina'!$C:$C,0),2))</f>
      </c>
      <c r="K101" s="239"/>
      <c r="L101" s="239"/>
      <c r="M101" s="233"/>
      <c r="N101" s="243"/>
      <c r="O101" s="246"/>
      <c r="P101" s="233"/>
    </row>
    <row r="102" spans="1:16" ht="13.5" customHeight="1" thickBot="1">
      <c r="A102" s="237"/>
      <c r="B102" s="143">
        <f>IF(ISBLANK($C102),"",INDEX('Výsledková listina'!$B:$B,MATCH($C102,'Výsledková listina'!$C:$C,0),1))</f>
      </c>
      <c r="C102" s="146"/>
      <c r="D102" s="137">
        <f>IF(ISBLANK(C102),"",INDEX('Výsledková listina'!$H:$I,MATCH($C102,'Výsledková listina'!$C:$C,0),1))</f>
      </c>
      <c r="E102" s="138">
        <f>IF(ISBLANK(C102),"",INDEX('Výsledková listina'!$H:$I,MATCH($C102,'Výsledková listina'!$C:$C,0),2))</f>
      </c>
      <c r="F102" s="212"/>
      <c r="G102" s="212"/>
      <c r="H102" s="234"/>
      <c r="I102" s="137">
        <f>IF(ISBLANK(C102),"",INDEX('Výsledková listina'!$L:$M,MATCH($C102,'Výsledková listina'!$C:$C,0),1))</f>
      </c>
      <c r="J102" s="138">
        <f>IF(ISBLANK(C102),"",INDEX('Výsledková listina'!$L:$M,MATCH($C102,'Výsledková listina'!$C:$C,0),2))</f>
      </c>
      <c r="K102" s="212"/>
      <c r="L102" s="212"/>
      <c r="M102" s="241"/>
      <c r="N102" s="244"/>
      <c r="O102" s="247"/>
      <c r="P102" s="234"/>
    </row>
    <row r="103" spans="1:16" ht="12.75" customHeight="1">
      <c r="A103" s="235"/>
      <c r="B103" s="141">
        <f>IF(ISBLANK($C103),"",INDEX('Výsledková listina'!$B:$B,MATCH($C103,'Výsledková listina'!$C:$C,0),1))</f>
      </c>
      <c r="C103" s="144"/>
      <c r="D103" s="135">
        <f>IF(ISBLANK(C103),"",INDEX('Výsledková listina'!$H:$I,MATCH($C103,'Výsledková listina'!$C:$C,0),1))</f>
      </c>
      <c r="E103" s="136">
        <f>IF(ISBLANK(C103),"",INDEX('Výsledková listina'!$H:$I,MATCH($C103,'Výsledková listina'!$C:$C,0),2))</f>
      </c>
      <c r="F103" s="238">
        <f>IF(ISBLANK($A103),"",SUM(D103:D105))</f>
      </c>
      <c r="G103" s="238">
        <f>IF(ISBLANK($A103),"",SUM(E103:E105))</f>
      </c>
      <c r="H103" s="232">
        <f>IF(ISBLANK($A103),"",RANK(G103,G:G,1))</f>
      </c>
      <c r="I103" s="135">
        <f>IF(ISBLANK(C103),"",INDEX('Výsledková listina'!$L:$M,MATCH($C103,'Výsledková listina'!$C:$C,0),1))</f>
      </c>
      <c r="J103" s="136">
        <f>IF(ISBLANK(C103),"",INDEX('Výsledková listina'!$L:$M,MATCH($C103,'Výsledková listina'!$C:$C,0),2))</f>
      </c>
      <c r="K103" s="238">
        <f>IF(ISBLANK($A103),"",SUM(I103:I105))</f>
      </c>
      <c r="L103" s="238">
        <f>IF(ISBLANK($A103),"",SUM(J103:J105))</f>
      </c>
      <c r="M103" s="240">
        <f>IF(ISBLANK($A103),"",RANK(L103,L:L,1))</f>
      </c>
      <c r="N103" s="242">
        <f>IF(ISBLANK($A103),"",SUM(F103,K103))</f>
      </c>
      <c r="O103" s="245">
        <f>IF(ISBLANK($A103),"",SUM(G103,L103))</f>
      </c>
      <c r="P103" s="232">
        <f>IF(ISBLANK($A103),"",RANK(O103,O:O,1))</f>
      </c>
    </row>
    <row r="104" spans="1:16" ht="12.75" customHeight="1">
      <c r="A104" s="236"/>
      <c r="B104" s="142">
        <f>IF(ISBLANK($C104),"",INDEX('Výsledková listina'!$B:$B,MATCH($C104,'Výsledková listina'!$C:$C,0),1))</f>
      </c>
      <c r="C104" s="145"/>
      <c r="D104" s="139">
        <f>IF(ISBLANK(C104),"",INDEX('Výsledková listina'!$H:$I,MATCH($C104,'Výsledková listina'!$C:$C,0),1))</f>
      </c>
      <c r="E104" s="140">
        <f>IF(ISBLANK(C104),"",INDEX('Výsledková listina'!$H:$I,MATCH($C104,'Výsledková listina'!$C:$C,0),2))</f>
      </c>
      <c r="F104" s="239"/>
      <c r="G104" s="239"/>
      <c r="H104" s="233"/>
      <c r="I104" s="139">
        <f>IF(ISBLANK(C104),"",INDEX('Výsledková listina'!$L:$M,MATCH($C104,'Výsledková listina'!$C:$C,0),1))</f>
      </c>
      <c r="J104" s="140">
        <f>IF(ISBLANK(C104),"",INDEX('Výsledková listina'!$L:$M,MATCH($C104,'Výsledková listina'!$C:$C,0),2))</f>
      </c>
      <c r="K104" s="239"/>
      <c r="L104" s="239"/>
      <c r="M104" s="233"/>
      <c r="N104" s="243"/>
      <c r="O104" s="246"/>
      <c r="P104" s="233"/>
    </row>
    <row r="105" spans="1:16" ht="13.5" customHeight="1" thickBot="1">
      <c r="A105" s="237"/>
      <c r="B105" s="143">
        <f>IF(ISBLANK($C105),"",INDEX('Výsledková listina'!$B:$B,MATCH($C105,'Výsledková listina'!$C:$C,0),1))</f>
      </c>
      <c r="C105" s="146"/>
      <c r="D105" s="137">
        <f>IF(ISBLANK(C105),"",INDEX('Výsledková listina'!$H:$I,MATCH($C105,'Výsledková listina'!$C:$C,0),1))</f>
      </c>
      <c r="E105" s="138">
        <f>IF(ISBLANK(C105),"",INDEX('Výsledková listina'!$H:$I,MATCH($C105,'Výsledková listina'!$C:$C,0),2))</f>
      </c>
      <c r="F105" s="212"/>
      <c r="G105" s="212"/>
      <c r="H105" s="234"/>
      <c r="I105" s="137">
        <f>IF(ISBLANK(C105),"",INDEX('Výsledková listina'!$L:$M,MATCH($C105,'Výsledková listina'!$C:$C,0),1))</f>
      </c>
      <c r="J105" s="138">
        <f>IF(ISBLANK(C105),"",INDEX('Výsledková listina'!$L:$M,MATCH($C105,'Výsledková listina'!$C:$C,0),2))</f>
      </c>
      <c r="K105" s="212"/>
      <c r="L105" s="212"/>
      <c r="M105" s="241"/>
      <c r="N105" s="244"/>
      <c r="O105" s="247"/>
      <c r="P105" s="234"/>
    </row>
    <row r="106" spans="1:16" ht="12.75" customHeight="1">
      <c r="A106" s="235"/>
      <c r="B106" s="141">
        <f>IF(ISBLANK($C106),"",INDEX('Výsledková listina'!$B:$B,MATCH($C106,'Výsledková listina'!$C:$C,0),1))</f>
      </c>
      <c r="C106" s="144"/>
      <c r="D106" s="135">
        <f>IF(ISBLANK(C106),"",INDEX('Výsledková listina'!$H:$I,MATCH($C106,'Výsledková listina'!$C:$C,0),1))</f>
      </c>
      <c r="E106" s="136">
        <f>IF(ISBLANK(C106),"",INDEX('Výsledková listina'!$H:$I,MATCH($C106,'Výsledková listina'!$C:$C,0),2))</f>
      </c>
      <c r="F106" s="238">
        <f>IF(ISBLANK($A106),"",SUM(D106:D108))</f>
      </c>
      <c r="G106" s="238">
        <f>IF(ISBLANK($A106),"",SUM(E106:E108))</f>
      </c>
      <c r="H106" s="232">
        <f>IF(ISBLANK($A106),"",RANK(G106,G:G,1))</f>
      </c>
      <c r="I106" s="135">
        <f>IF(ISBLANK(C106),"",INDEX('Výsledková listina'!$L:$M,MATCH($C106,'Výsledková listina'!$C:$C,0),1))</f>
      </c>
      <c r="J106" s="136">
        <f>IF(ISBLANK(C106),"",INDEX('Výsledková listina'!$L:$M,MATCH($C106,'Výsledková listina'!$C:$C,0),2))</f>
      </c>
      <c r="K106" s="238">
        <f>IF(ISBLANK($A106),"",SUM(I106:I108))</f>
      </c>
      <c r="L106" s="238">
        <f>IF(ISBLANK($A106),"",SUM(J106:J108))</f>
      </c>
      <c r="M106" s="240">
        <f>IF(ISBLANK($A106),"",RANK(L106,L:L,1))</f>
      </c>
      <c r="N106" s="242">
        <f>IF(ISBLANK($A106),"",SUM(F106,K106))</f>
      </c>
      <c r="O106" s="245">
        <f>IF(ISBLANK($A106),"",SUM(G106,L106))</f>
      </c>
      <c r="P106" s="232">
        <f>IF(ISBLANK($A106),"",RANK(O106,O:O,1))</f>
      </c>
    </row>
    <row r="107" spans="1:16" ht="12.75" customHeight="1">
      <c r="A107" s="236"/>
      <c r="B107" s="142">
        <f>IF(ISBLANK($C107),"",INDEX('Výsledková listina'!$B:$B,MATCH($C107,'Výsledková listina'!$C:$C,0),1))</f>
      </c>
      <c r="C107" s="145"/>
      <c r="D107" s="139">
        <f>IF(ISBLANK(C107),"",INDEX('Výsledková listina'!$H:$I,MATCH($C107,'Výsledková listina'!$C:$C,0),1))</f>
      </c>
      <c r="E107" s="140">
        <f>IF(ISBLANK(C107),"",INDEX('Výsledková listina'!$H:$I,MATCH($C107,'Výsledková listina'!$C:$C,0),2))</f>
      </c>
      <c r="F107" s="239"/>
      <c r="G107" s="239"/>
      <c r="H107" s="233"/>
      <c r="I107" s="139">
        <f>IF(ISBLANK(C107),"",INDEX('Výsledková listina'!$L:$M,MATCH($C107,'Výsledková listina'!$C:$C,0),1))</f>
      </c>
      <c r="J107" s="140">
        <f>IF(ISBLANK(C107),"",INDEX('Výsledková listina'!$L:$M,MATCH($C107,'Výsledková listina'!$C:$C,0),2))</f>
      </c>
      <c r="K107" s="239"/>
      <c r="L107" s="239"/>
      <c r="M107" s="233"/>
      <c r="N107" s="243"/>
      <c r="O107" s="246"/>
      <c r="P107" s="233"/>
    </row>
    <row r="108" spans="1:16" ht="13.5" customHeight="1" thickBot="1">
      <c r="A108" s="237"/>
      <c r="B108" s="143">
        <f>IF(ISBLANK($C108),"",INDEX('Výsledková listina'!$B:$B,MATCH($C108,'Výsledková listina'!$C:$C,0),1))</f>
      </c>
      <c r="C108" s="146"/>
      <c r="D108" s="137">
        <f>IF(ISBLANK(C108),"",INDEX('Výsledková listina'!$H:$I,MATCH($C108,'Výsledková listina'!$C:$C,0),1))</f>
      </c>
      <c r="E108" s="138">
        <f>IF(ISBLANK(C108),"",INDEX('Výsledková listina'!$H:$I,MATCH($C108,'Výsledková listina'!$C:$C,0),2))</f>
      </c>
      <c r="F108" s="212"/>
      <c r="G108" s="212"/>
      <c r="H108" s="234"/>
      <c r="I108" s="137">
        <f>IF(ISBLANK(C108),"",INDEX('Výsledková listina'!$L:$M,MATCH($C108,'Výsledková listina'!$C:$C,0),1))</f>
      </c>
      <c r="J108" s="138">
        <f>IF(ISBLANK(C108),"",INDEX('Výsledková listina'!$L:$M,MATCH($C108,'Výsledková listina'!$C:$C,0),2))</f>
      </c>
      <c r="K108" s="212"/>
      <c r="L108" s="212"/>
      <c r="M108" s="241"/>
      <c r="N108" s="244"/>
      <c r="O108" s="247"/>
      <c r="P108" s="234"/>
    </row>
    <row r="109" spans="1:16" ht="12.75" customHeight="1">
      <c r="A109" s="235"/>
      <c r="B109" s="141">
        <f>IF(ISBLANK($C109),"",INDEX('Výsledková listina'!$B:$B,MATCH($C109,'Výsledková listina'!$C:$C,0),1))</f>
      </c>
      <c r="C109" s="144"/>
      <c r="D109" s="135">
        <f>IF(ISBLANK(C109),"",INDEX('Výsledková listina'!$H:$I,MATCH($C109,'Výsledková listina'!$C:$C,0),1))</f>
      </c>
      <c r="E109" s="136">
        <f>IF(ISBLANK(C109),"",INDEX('Výsledková listina'!$H:$I,MATCH($C109,'Výsledková listina'!$C:$C,0),2))</f>
      </c>
      <c r="F109" s="238">
        <f>IF(ISBLANK($A109),"",SUM(D109:D111))</f>
      </c>
      <c r="G109" s="238">
        <f>IF(ISBLANK($A109),"",SUM(E109:E111))</f>
      </c>
      <c r="H109" s="232">
        <f>IF(ISBLANK($A109),"",RANK(G109,G:G,1))</f>
      </c>
      <c r="I109" s="135">
        <f>IF(ISBLANK(C109),"",INDEX('Výsledková listina'!$L:$M,MATCH($C109,'Výsledková listina'!$C:$C,0),1))</f>
      </c>
      <c r="J109" s="136">
        <f>IF(ISBLANK(C109),"",INDEX('Výsledková listina'!$L:$M,MATCH($C109,'Výsledková listina'!$C:$C,0),2))</f>
      </c>
      <c r="K109" s="238">
        <f>IF(ISBLANK($A109),"",SUM(I109:I111))</f>
      </c>
      <c r="L109" s="238">
        <f>IF(ISBLANK($A109),"",SUM(J109:J111))</f>
      </c>
      <c r="M109" s="240">
        <f>IF(ISBLANK($A109),"",RANK(L109,L:L,1))</f>
      </c>
      <c r="N109" s="242">
        <f>IF(ISBLANK($A109),"",SUM(F109,K109))</f>
      </c>
      <c r="O109" s="245">
        <f>IF(ISBLANK($A109),"",SUM(G109,L109))</f>
      </c>
      <c r="P109" s="232">
        <f>IF(ISBLANK($A109),"",RANK(O109,O:O,1))</f>
      </c>
    </row>
    <row r="110" spans="1:16" ht="12.75" customHeight="1">
      <c r="A110" s="236"/>
      <c r="B110" s="142">
        <f>IF(ISBLANK($C110),"",INDEX('Výsledková listina'!$B:$B,MATCH($C110,'Výsledková listina'!$C:$C,0),1))</f>
      </c>
      <c r="C110" s="145"/>
      <c r="D110" s="139">
        <f>IF(ISBLANK(C110),"",INDEX('Výsledková listina'!$H:$I,MATCH($C110,'Výsledková listina'!$C:$C,0),1))</f>
      </c>
      <c r="E110" s="140">
        <f>IF(ISBLANK(C110),"",INDEX('Výsledková listina'!$H:$I,MATCH($C110,'Výsledková listina'!$C:$C,0),2))</f>
      </c>
      <c r="F110" s="239"/>
      <c r="G110" s="239"/>
      <c r="H110" s="233"/>
      <c r="I110" s="139">
        <f>IF(ISBLANK(C110),"",INDEX('Výsledková listina'!$L:$M,MATCH($C110,'Výsledková listina'!$C:$C,0),1))</f>
      </c>
      <c r="J110" s="140">
        <f>IF(ISBLANK(C110),"",INDEX('Výsledková listina'!$L:$M,MATCH($C110,'Výsledková listina'!$C:$C,0),2))</f>
      </c>
      <c r="K110" s="239"/>
      <c r="L110" s="239"/>
      <c r="M110" s="233"/>
      <c r="N110" s="243"/>
      <c r="O110" s="246"/>
      <c r="P110" s="233"/>
    </row>
    <row r="111" spans="1:16" ht="13.5" customHeight="1" thickBot="1">
      <c r="A111" s="237"/>
      <c r="B111" s="143">
        <f>IF(ISBLANK($C111),"",INDEX('Výsledková listina'!$B:$B,MATCH($C111,'Výsledková listina'!$C:$C,0),1))</f>
      </c>
      <c r="C111" s="146"/>
      <c r="D111" s="137">
        <f>IF(ISBLANK(C111),"",INDEX('Výsledková listina'!$H:$I,MATCH($C111,'Výsledková listina'!$C:$C,0),1))</f>
      </c>
      <c r="E111" s="138">
        <f>IF(ISBLANK(C111),"",INDEX('Výsledková listina'!$H:$I,MATCH($C111,'Výsledková listina'!$C:$C,0),2))</f>
      </c>
      <c r="F111" s="212"/>
      <c r="G111" s="212"/>
      <c r="H111" s="234"/>
      <c r="I111" s="137">
        <f>IF(ISBLANK(C111),"",INDEX('Výsledková listina'!$L:$M,MATCH($C111,'Výsledková listina'!$C:$C,0),1))</f>
      </c>
      <c r="J111" s="138">
        <f>IF(ISBLANK(C111),"",INDEX('Výsledková listina'!$L:$M,MATCH($C111,'Výsledková listina'!$C:$C,0),2))</f>
      </c>
      <c r="K111" s="212"/>
      <c r="L111" s="212"/>
      <c r="M111" s="241"/>
      <c r="N111" s="244"/>
      <c r="O111" s="247"/>
      <c r="P111" s="234"/>
    </row>
    <row r="112" spans="1:16" ht="12.75" customHeight="1">
      <c r="A112" s="235"/>
      <c r="B112" s="141">
        <f>IF(ISBLANK($C112),"",INDEX('Výsledková listina'!$B:$B,MATCH($C112,'Výsledková listina'!$C:$C,0),1))</f>
      </c>
      <c r="C112" s="144"/>
      <c r="D112" s="135">
        <f>IF(ISBLANK(C112),"",INDEX('Výsledková listina'!$H:$I,MATCH($C112,'Výsledková listina'!$C:$C,0),1))</f>
      </c>
      <c r="E112" s="136">
        <f>IF(ISBLANK(C112),"",INDEX('Výsledková listina'!$H:$I,MATCH($C112,'Výsledková listina'!$C:$C,0),2))</f>
      </c>
      <c r="F112" s="238">
        <f>IF(ISBLANK($A112),"",SUM(D112:D114))</f>
      </c>
      <c r="G112" s="238">
        <f>IF(ISBLANK($A112),"",SUM(E112:E114))</f>
      </c>
      <c r="H112" s="232">
        <f>IF(ISBLANK($A112),"",RANK(G112,G:G,1))</f>
      </c>
      <c r="I112" s="135">
        <f>IF(ISBLANK(C112),"",INDEX('Výsledková listina'!$L:$M,MATCH($C112,'Výsledková listina'!$C:$C,0),1))</f>
      </c>
      <c r="J112" s="136">
        <f>IF(ISBLANK(C112),"",INDEX('Výsledková listina'!$L:$M,MATCH($C112,'Výsledková listina'!$C:$C,0),2))</f>
      </c>
      <c r="K112" s="238">
        <f>IF(ISBLANK($A112),"",SUM(I112:I114))</f>
      </c>
      <c r="L112" s="238">
        <f>IF(ISBLANK($A112),"",SUM(J112:J114))</f>
      </c>
      <c r="M112" s="240">
        <f>IF(ISBLANK($A112),"",RANK(L112,L:L,1))</f>
      </c>
      <c r="N112" s="242">
        <f>IF(ISBLANK($A112),"",SUM(F112,K112))</f>
      </c>
      <c r="O112" s="245">
        <f>IF(ISBLANK($A112),"",SUM(G112,L112))</f>
      </c>
      <c r="P112" s="232">
        <f>IF(ISBLANK($A112),"",RANK(O112,O:O,1))</f>
      </c>
    </row>
    <row r="113" spans="1:16" ht="12.75" customHeight="1">
      <c r="A113" s="236"/>
      <c r="B113" s="142">
        <f>IF(ISBLANK($C113),"",INDEX('Výsledková listina'!$B:$B,MATCH($C113,'Výsledková listina'!$C:$C,0),1))</f>
      </c>
      <c r="C113" s="145"/>
      <c r="D113" s="139">
        <f>IF(ISBLANK(C113),"",INDEX('Výsledková listina'!$H:$I,MATCH($C113,'Výsledková listina'!$C:$C,0),1))</f>
      </c>
      <c r="E113" s="140">
        <f>IF(ISBLANK(C113),"",INDEX('Výsledková listina'!$H:$I,MATCH($C113,'Výsledková listina'!$C:$C,0),2))</f>
      </c>
      <c r="F113" s="239"/>
      <c r="G113" s="239"/>
      <c r="H113" s="233"/>
      <c r="I113" s="139">
        <f>IF(ISBLANK(C113),"",INDEX('Výsledková listina'!$L:$M,MATCH($C113,'Výsledková listina'!$C:$C,0),1))</f>
      </c>
      <c r="J113" s="140">
        <f>IF(ISBLANK(C113),"",INDEX('Výsledková listina'!$L:$M,MATCH($C113,'Výsledková listina'!$C:$C,0),2))</f>
      </c>
      <c r="K113" s="239"/>
      <c r="L113" s="239"/>
      <c r="M113" s="233"/>
      <c r="N113" s="243"/>
      <c r="O113" s="246"/>
      <c r="P113" s="233"/>
    </row>
    <row r="114" spans="1:16" ht="13.5" customHeight="1" thickBot="1">
      <c r="A114" s="237"/>
      <c r="B114" s="143">
        <f>IF(ISBLANK($C114),"",INDEX('Výsledková listina'!$B:$B,MATCH($C114,'Výsledková listina'!$C:$C,0),1))</f>
      </c>
      <c r="C114" s="146"/>
      <c r="D114" s="137">
        <f>IF(ISBLANK(C114),"",INDEX('Výsledková listina'!$H:$I,MATCH($C114,'Výsledková listina'!$C:$C,0),1))</f>
      </c>
      <c r="E114" s="138">
        <f>IF(ISBLANK(C114),"",INDEX('Výsledková listina'!$H:$I,MATCH($C114,'Výsledková listina'!$C:$C,0),2))</f>
      </c>
      <c r="F114" s="212"/>
      <c r="G114" s="212"/>
      <c r="H114" s="234"/>
      <c r="I114" s="137">
        <f>IF(ISBLANK(C114),"",INDEX('Výsledková listina'!$L:$M,MATCH($C114,'Výsledková listina'!$C:$C,0),1))</f>
      </c>
      <c r="J114" s="138">
        <f>IF(ISBLANK(C114),"",INDEX('Výsledková listina'!$L:$M,MATCH($C114,'Výsledková listina'!$C:$C,0),2))</f>
      </c>
      <c r="K114" s="212"/>
      <c r="L114" s="212"/>
      <c r="M114" s="241"/>
      <c r="N114" s="244"/>
      <c r="O114" s="247"/>
      <c r="P114" s="234"/>
    </row>
    <row r="115" spans="1:16" ht="12.75" customHeight="1">
      <c r="A115" s="235"/>
      <c r="B115" s="141">
        <f>IF(ISBLANK($C115),"",INDEX('Výsledková listina'!$B:$B,MATCH($C115,'Výsledková listina'!$C:$C,0),1))</f>
      </c>
      <c r="C115" s="144"/>
      <c r="D115" s="135">
        <f>IF(ISBLANK(C115),"",INDEX('Výsledková listina'!$H:$I,MATCH($C115,'Výsledková listina'!$C:$C,0),1))</f>
      </c>
      <c r="E115" s="136">
        <f>IF(ISBLANK(C115),"",INDEX('Výsledková listina'!$H:$I,MATCH($C115,'Výsledková listina'!$C:$C,0),2))</f>
      </c>
      <c r="F115" s="238">
        <f>IF(ISBLANK($A115),"",SUM(D115:D117))</f>
      </c>
      <c r="G115" s="238">
        <f>IF(ISBLANK($A115),"",SUM(E115:E117))</f>
      </c>
      <c r="H115" s="232">
        <f>IF(ISBLANK($A115),"",RANK(G115,G:G,1))</f>
      </c>
      <c r="I115" s="135">
        <f>IF(ISBLANK(C115),"",INDEX('Výsledková listina'!$L:$M,MATCH($C115,'Výsledková listina'!$C:$C,0),1))</f>
      </c>
      <c r="J115" s="136">
        <f>IF(ISBLANK(C115),"",INDEX('Výsledková listina'!$L:$M,MATCH($C115,'Výsledková listina'!$C:$C,0),2))</f>
      </c>
      <c r="K115" s="238">
        <f>IF(ISBLANK($A115),"",SUM(I115:I117))</f>
      </c>
      <c r="L115" s="238">
        <f>IF(ISBLANK($A115),"",SUM(J115:J117))</f>
      </c>
      <c r="M115" s="240">
        <f>IF(ISBLANK($A115),"",RANK(L115,L:L,1))</f>
      </c>
      <c r="N115" s="242">
        <f>IF(ISBLANK($A115),"",SUM(F115,K115))</f>
      </c>
      <c r="O115" s="245">
        <f>IF(ISBLANK($A115),"",SUM(G115,L115))</f>
      </c>
      <c r="P115" s="232">
        <f>IF(ISBLANK($A115),"",RANK(O115,O:O,1))</f>
      </c>
    </row>
    <row r="116" spans="1:16" ht="12.75" customHeight="1">
      <c r="A116" s="236"/>
      <c r="B116" s="142">
        <f>IF(ISBLANK($C116),"",INDEX('Výsledková listina'!$B:$B,MATCH($C116,'Výsledková listina'!$C:$C,0),1))</f>
      </c>
      <c r="C116" s="145"/>
      <c r="D116" s="139">
        <f>IF(ISBLANK(C116),"",INDEX('Výsledková listina'!$H:$I,MATCH($C116,'Výsledková listina'!$C:$C,0),1))</f>
      </c>
      <c r="E116" s="140">
        <f>IF(ISBLANK(C116),"",INDEX('Výsledková listina'!$H:$I,MATCH($C116,'Výsledková listina'!$C:$C,0),2))</f>
      </c>
      <c r="F116" s="239"/>
      <c r="G116" s="239"/>
      <c r="H116" s="233"/>
      <c r="I116" s="139">
        <f>IF(ISBLANK(C116),"",INDEX('Výsledková listina'!$L:$M,MATCH($C116,'Výsledková listina'!$C:$C,0),1))</f>
      </c>
      <c r="J116" s="140">
        <f>IF(ISBLANK(C116),"",INDEX('Výsledková listina'!$L:$M,MATCH($C116,'Výsledková listina'!$C:$C,0),2))</f>
      </c>
      <c r="K116" s="239"/>
      <c r="L116" s="239"/>
      <c r="M116" s="233"/>
      <c r="N116" s="243"/>
      <c r="O116" s="246"/>
      <c r="P116" s="233"/>
    </row>
    <row r="117" spans="1:16" ht="13.5" customHeight="1" thickBot="1">
      <c r="A117" s="237"/>
      <c r="B117" s="143">
        <f>IF(ISBLANK($C117),"",INDEX('Výsledková listina'!$B:$B,MATCH($C117,'Výsledková listina'!$C:$C,0),1))</f>
      </c>
      <c r="C117" s="146"/>
      <c r="D117" s="137">
        <f>IF(ISBLANK(C117),"",INDEX('Výsledková listina'!$H:$I,MATCH($C117,'Výsledková listina'!$C:$C,0),1))</f>
      </c>
      <c r="E117" s="138">
        <f>IF(ISBLANK(C117),"",INDEX('Výsledková listina'!$H:$I,MATCH($C117,'Výsledková listina'!$C:$C,0),2))</f>
      </c>
      <c r="F117" s="212"/>
      <c r="G117" s="212"/>
      <c r="H117" s="234"/>
      <c r="I117" s="137">
        <f>IF(ISBLANK(C117),"",INDEX('Výsledková listina'!$L:$M,MATCH($C117,'Výsledková listina'!$C:$C,0),1))</f>
      </c>
      <c r="J117" s="138">
        <f>IF(ISBLANK(C117),"",INDEX('Výsledková listina'!$L:$M,MATCH($C117,'Výsledková listina'!$C:$C,0),2))</f>
      </c>
      <c r="K117" s="212"/>
      <c r="L117" s="212"/>
      <c r="M117" s="241"/>
      <c r="N117" s="244"/>
      <c r="O117" s="247"/>
      <c r="P117" s="234"/>
    </row>
    <row r="118" spans="1:16" ht="12.75" customHeight="1">
      <c r="A118" s="235"/>
      <c r="B118" s="141">
        <f>IF(ISBLANK($C118),"",INDEX('Výsledková listina'!$B:$B,MATCH($C118,'Výsledková listina'!$C:$C,0),1))</f>
      </c>
      <c r="C118" s="144"/>
      <c r="D118" s="135">
        <f>IF(ISBLANK(C118),"",INDEX('Výsledková listina'!$H:$I,MATCH($C118,'Výsledková listina'!$C:$C,0),1))</f>
      </c>
      <c r="E118" s="136">
        <f>IF(ISBLANK(C118),"",INDEX('Výsledková listina'!$H:$I,MATCH($C118,'Výsledková listina'!$C:$C,0),2))</f>
      </c>
      <c r="F118" s="238">
        <f>IF(ISBLANK($A118),"",SUM(D118:D120))</f>
      </c>
      <c r="G118" s="238">
        <f>IF(ISBLANK($A118),"",SUM(E118:E120))</f>
      </c>
      <c r="H118" s="232">
        <f>IF(ISBLANK($A118),"",RANK(G118,G:G,1))</f>
      </c>
      <c r="I118" s="135">
        <f>IF(ISBLANK(C118),"",INDEX('Výsledková listina'!$L:$M,MATCH($C118,'Výsledková listina'!$C:$C,0),1))</f>
      </c>
      <c r="J118" s="136">
        <f>IF(ISBLANK(C118),"",INDEX('Výsledková listina'!$L:$M,MATCH($C118,'Výsledková listina'!$C:$C,0),2))</f>
      </c>
      <c r="K118" s="238">
        <f>IF(ISBLANK($A118),"",SUM(I118:I120))</f>
      </c>
      <c r="L118" s="238">
        <f>IF(ISBLANK($A118),"",SUM(J118:J120))</f>
      </c>
      <c r="M118" s="240">
        <f>IF(ISBLANK($A118),"",RANK(L118,L:L,1))</f>
      </c>
      <c r="N118" s="242">
        <f>IF(ISBLANK($A118),"",SUM(F118,K118))</f>
      </c>
      <c r="O118" s="245">
        <f>IF(ISBLANK($A118),"",SUM(G118,L118))</f>
      </c>
      <c r="P118" s="232">
        <f>IF(ISBLANK($A118),"",RANK(O118,O:O,1))</f>
      </c>
    </row>
    <row r="119" spans="1:16" ht="12.75" customHeight="1">
      <c r="A119" s="236"/>
      <c r="B119" s="142">
        <f>IF(ISBLANK($C119),"",INDEX('Výsledková listina'!$B:$B,MATCH($C119,'Výsledková listina'!$C:$C,0),1))</f>
      </c>
      <c r="C119" s="145"/>
      <c r="D119" s="139">
        <f>IF(ISBLANK(C119),"",INDEX('Výsledková listina'!$H:$I,MATCH($C119,'Výsledková listina'!$C:$C,0),1))</f>
      </c>
      <c r="E119" s="140">
        <f>IF(ISBLANK(C119),"",INDEX('Výsledková listina'!$H:$I,MATCH($C119,'Výsledková listina'!$C:$C,0),2))</f>
      </c>
      <c r="F119" s="239"/>
      <c r="G119" s="239"/>
      <c r="H119" s="233"/>
      <c r="I119" s="139">
        <f>IF(ISBLANK(C119),"",INDEX('Výsledková listina'!$L:$M,MATCH($C119,'Výsledková listina'!$C:$C,0),1))</f>
      </c>
      <c r="J119" s="140">
        <f>IF(ISBLANK(C119),"",INDEX('Výsledková listina'!$L:$M,MATCH($C119,'Výsledková listina'!$C:$C,0),2))</f>
      </c>
      <c r="K119" s="239"/>
      <c r="L119" s="239"/>
      <c r="M119" s="233"/>
      <c r="N119" s="243"/>
      <c r="O119" s="246"/>
      <c r="P119" s="233"/>
    </row>
    <row r="120" spans="1:16" ht="13.5" customHeight="1" thickBot="1">
      <c r="A120" s="237"/>
      <c r="B120" s="143">
        <f>IF(ISBLANK($C120),"",INDEX('Výsledková listina'!$B:$B,MATCH($C120,'Výsledková listina'!$C:$C,0),1))</f>
      </c>
      <c r="C120" s="146"/>
      <c r="D120" s="137">
        <f>IF(ISBLANK(C120),"",INDEX('Výsledková listina'!$H:$I,MATCH($C120,'Výsledková listina'!$C:$C,0),1))</f>
      </c>
      <c r="E120" s="138">
        <f>IF(ISBLANK(C120),"",INDEX('Výsledková listina'!$H:$I,MATCH($C120,'Výsledková listina'!$C:$C,0),2))</f>
      </c>
      <c r="F120" s="212"/>
      <c r="G120" s="212"/>
      <c r="H120" s="234"/>
      <c r="I120" s="137">
        <f>IF(ISBLANK(C120),"",INDEX('Výsledková listina'!$L:$M,MATCH($C120,'Výsledková listina'!$C:$C,0),1))</f>
      </c>
      <c r="J120" s="138">
        <f>IF(ISBLANK(C120),"",INDEX('Výsledková listina'!$L:$M,MATCH($C120,'Výsledková listina'!$C:$C,0),2))</f>
      </c>
      <c r="K120" s="212"/>
      <c r="L120" s="212"/>
      <c r="M120" s="241"/>
      <c r="N120" s="244"/>
      <c r="O120" s="247"/>
      <c r="P120" s="234"/>
    </row>
    <row r="121" spans="1:16" ht="12.75" customHeight="1">
      <c r="A121" s="235"/>
      <c r="B121" s="141">
        <f>IF(ISBLANK($C121),"",INDEX('Výsledková listina'!$B:$B,MATCH($C121,'Výsledková listina'!$C:$C,0),1))</f>
      </c>
      <c r="C121" s="144"/>
      <c r="D121" s="135">
        <f>IF(ISBLANK(C121),"",INDEX('Výsledková listina'!$H:$I,MATCH($C121,'Výsledková listina'!$C:$C,0),1))</f>
      </c>
      <c r="E121" s="136">
        <f>IF(ISBLANK(C121),"",INDEX('Výsledková listina'!$H:$I,MATCH($C121,'Výsledková listina'!$C:$C,0),2))</f>
      </c>
      <c r="F121" s="238">
        <f>IF(ISBLANK($A121),"",SUM(D121:D123))</f>
      </c>
      <c r="G121" s="238">
        <f>IF(ISBLANK($A121),"",SUM(E121:E123))</f>
      </c>
      <c r="H121" s="232">
        <f>IF(ISBLANK($A121),"",RANK(G121,G:G,1))</f>
      </c>
      <c r="I121" s="135">
        <f>IF(ISBLANK(C121),"",INDEX('Výsledková listina'!$L:$M,MATCH($C121,'Výsledková listina'!$C:$C,0),1))</f>
      </c>
      <c r="J121" s="136">
        <f>IF(ISBLANK(C121),"",INDEX('Výsledková listina'!$L:$M,MATCH($C121,'Výsledková listina'!$C:$C,0),2))</f>
      </c>
      <c r="K121" s="238">
        <f>IF(ISBLANK($A121),"",SUM(I121:I123))</f>
      </c>
      <c r="L121" s="238">
        <f>IF(ISBLANK($A121),"",SUM(J121:J123))</f>
      </c>
      <c r="M121" s="240">
        <f>IF(ISBLANK($A121),"",RANK(L121,L:L,1))</f>
      </c>
      <c r="N121" s="242">
        <f>IF(ISBLANK($A121),"",SUM(F121,K121))</f>
      </c>
      <c r="O121" s="245">
        <f>IF(ISBLANK($A121),"",SUM(G121,L121))</f>
      </c>
      <c r="P121" s="232">
        <f>IF(ISBLANK($A121),"",RANK(O121,O:O,1))</f>
      </c>
    </row>
    <row r="122" spans="1:16" ht="12.75" customHeight="1">
      <c r="A122" s="236"/>
      <c r="B122" s="142">
        <f>IF(ISBLANK($C122),"",INDEX('Výsledková listina'!$B:$B,MATCH($C122,'Výsledková listina'!$C:$C,0),1))</f>
      </c>
      <c r="C122" s="145"/>
      <c r="D122" s="139">
        <f>IF(ISBLANK(C122),"",INDEX('Výsledková listina'!$H:$I,MATCH($C122,'Výsledková listina'!$C:$C,0),1))</f>
      </c>
      <c r="E122" s="140">
        <f>IF(ISBLANK(C122),"",INDEX('Výsledková listina'!$H:$I,MATCH($C122,'Výsledková listina'!$C:$C,0),2))</f>
      </c>
      <c r="F122" s="239"/>
      <c r="G122" s="239"/>
      <c r="H122" s="233"/>
      <c r="I122" s="139">
        <f>IF(ISBLANK(C122),"",INDEX('Výsledková listina'!$L:$M,MATCH($C122,'Výsledková listina'!$C:$C,0),1))</f>
      </c>
      <c r="J122" s="140">
        <f>IF(ISBLANK(C122),"",INDEX('Výsledková listina'!$L:$M,MATCH($C122,'Výsledková listina'!$C:$C,0),2))</f>
      </c>
      <c r="K122" s="239"/>
      <c r="L122" s="239"/>
      <c r="M122" s="233"/>
      <c r="N122" s="243"/>
      <c r="O122" s="246"/>
      <c r="P122" s="233"/>
    </row>
    <row r="123" spans="1:16" ht="13.5" customHeight="1" thickBot="1">
      <c r="A123" s="237"/>
      <c r="B123" s="143">
        <f>IF(ISBLANK($C123),"",INDEX('Výsledková listina'!$B:$B,MATCH($C123,'Výsledková listina'!$C:$C,0),1))</f>
      </c>
      <c r="C123" s="146"/>
      <c r="D123" s="137">
        <f>IF(ISBLANK(C123),"",INDEX('Výsledková listina'!$H:$I,MATCH($C123,'Výsledková listina'!$C:$C,0),1))</f>
      </c>
      <c r="E123" s="138">
        <f>IF(ISBLANK(C123),"",INDEX('Výsledková listina'!$H:$I,MATCH($C123,'Výsledková listina'!$C:$C,0),2))</f>
      </c>
      <c r="F123" s="212"/>
      <c r="G123" s="212"/>
      <c r="H123" s="234"/>
      <c r="I123" s="137">
        <f>IF(ISBLANK(C123),"",INDEX('Výsledková listina'!$L:$M,MATCH($C123,'Výsledková listina'!$C:$C,0),1))</f>
      </c>
      <c r="J123" s="138">
        <f>IF(ISBLANK(C123),"",INDEX('Výsledková listina'!$L:$M,MATCH($C123,'Výsledková listina'!$C:$C,0),2))</f>
      </c>
      <c r="K123" s="212"/>
      <c r="L123" s="212"/>
      <c r="M123" s="241"/>
      <c r="N123" s="244"/>
      <c r="O123" s="247"/>
      <c r="P123" s="234"/>
    </row>
    <row r="124" spans="1:16" ht="12.75" customHeight="1">
      <c r="A124" s="235"/>
      <c r="B124" s="141">
        <f>IF(ISBLANK($C124),"",INDEX('Výsledková listina'!$B:$B,MATCH($C124,'Výsledková listina'!$C:$C,0),1))</f>
      </c>
      <c r="C124" s="144"/>
      <c r="D124" s="135">
        <f>IF(ISBLANK(C124),"",INDEX('Výsledková listina'!$H:$I,MATCH($C124,'Výsledková listina'!$C:$C,0),1))</f>
      </c>
      <c r="E124" s="136">
        <f>IF(ISBLANK(C124),"",INDEX('Výsledková listina'!$H:$I,MATCH($C124,'Výsledková listina'!$C:$C,0),2))</f>
      </c>
      <c r="F124" s="238">
        <f>IF(ISBLANK($A124),"",SUM(D124:D126))</f>
      </c>
      <c r="G124" s="238">
        <f>IF(ISBLANK($A124),"",SUM(E124:E126))</f>
      </c>
      <c r="H124" s="232">
        <f>IF(ISBLANK($A124),"",RANK(G124,G:G,1))</f>
      </c>
      <c r="I124" s="135">
        <f>IF(ISBLANK(C124),"",INDEX('Výsledková listina'!$L:$M,MATCH($C124,'Výsledková listina'!$C:$C,0),1))</f>
      </c>
      <c r="J124" s="136">
        <f>IF(ISBLANK(C124),"",INDEX('Výsledková listina'!$L:$M,MATCH($C124,'Výsledková listina'!$C:$C,0),2))</f>
      </c>
      <c r="K124" s="238">
        <f>IF(ISBLANK($A124),"",SUM(I124:I126))</f>
      </c>
      <c r="L124" s="238">
        <f>IF(ISBLANK($A124),"",SUM(J124:J126))</f>
      </c>
      <c r="M124" s="240">
        <f>IF(ISBLANK($A124),"",RANK(L124,L:L,1))</f>
      </c>
      <c r="N124" s="242">
        <f>IF(ISBLANK($A124),"",SUM(F124,K124))</f>
      </c>
      <c r="O124" s="245">
        <f>IF(ISBLANK($A124),"",SUM(G124,L124))</f>
      </c>
      <c r="P124" s="232">
        <f>IF(ISBLANK($A124),"",RANK(O124,O:O,1))</f>
      </c>
    </row>
    <row r="125" spans="1:16" ht="12.75" customHeight="1">
      <c r="A125" s="236"/>
      <c r="B125" s="142">
        <f>IF(ISBLANK($C125),"",INDEX('Výsledková listina'!$B:$B,MATCH($C125,'Výsledková listina'!$C:$C,0),1))</f>
      </c>
      <c r="C125" s="145"/>
      <c r="D125" s="139">
        <f>IF(ISBLANK(C125),"",INDEX('Výsledková listina'!$H:$I,MATCH($C125,'Výsledková listina'!$C:$C,0),1))</f>
      </c>
      <c r="E125" s="140">
        <f>IF(ISBLANK(C125),"",INDEX('Výsledková listina'!$H:$I,MATCH($C125,'Výsledková listina'!$C:$C,0),2))</f>
      </c>
      <c r="F125" s="239"/>
      <c r="G125" s="239"/>
      <c r="H125" s="233"/>
      <c r="I125" s="139">
        <f>IF(ISBLANK(C125),"",INDEX('Výsledková listina'!$L:$M,MATCH($C125,'Výsledková listina'!$C:$C,0),1))</f>
      </c>
      <c r="J125" s="140">
        <f>IF(ISBLANK(C125),"",INDEX('Výsledková listina'!$L:$M,MATCH($C125,'Výsledková listina'!$C:$C,0),2))</f>
      </c>
      <c r="K125" s="239"/>
      <c r="L125" s="239"/>
      <c r="M125" s="233"/>
      <c r="N125" s="243"/>
      <c r="O125" s="246"/>
      <c r="P125" s="233"/>
    </row>
    <row r="126" spans="1:16" ht="13.5" customHeight="1" thickBot="1">
      <c r="A126" s="237"/>
      <c r="B126" s="143">
        <f>IF(ISBLANK($C126),"",INDEX('Výsledková listina'!$B:$B,MATCH($C126,'Výsledková listina'!$C:$C,0),1))</f>
      </c>
      <c r="C126" s="146"/>
      <c r="D126" s="137">
        <f>IF(ISBLANK(C126),"",INDEX('Výsledková listina'!$H:$I,MATCH($C126,'Výsledková listina'!$C:$C,0),1))</f>
      </c>
      <c r="E126" s="138">
        <f>IF(ISBLANK(C126),"",INDEX('Výsledková listina'!$H:$I,MATCH($C126,'Výsledková listina'!$C:$C,0),2))</f>
      </c>
      <c r="F126" s="212"/>
      <c r="G126" s="212"/>
      <c r="H126" s="234"/>
      <c r="I126" s="137">
        <f>IF(ISBLANK(C126),"",INDEX('Výsledková listina'!$L:$M,MATCH($C126,'Výsledková listina'!$C:$C,0),1))</f>
      </c>
      <c r="J126" s="138">
        <f>IF(ISBLANK(C126),"",INDEX('Výsledková listina'!$L:$M,MATCH($C126,'Výsledková listina'!$C:$C,0),2))</f>
      </c>
      <c r="K126" s="212"/>
      <c r="L126" s="212"/>
      <c r="M126" s="241"/>
      <c r="N126" s="244"/>
      <c r="O126" s="247"/>
      <c r="P126" s="234"/>
    </row>
    <row r="137" ht="81" customHeight="1"/>
  </sheetData>
  <sheetProtection selectLockedCells="1" sort="0" autoFilter="0"/>
  <autoFilter ref="D6:P9"/>
  <mergeCells count="412"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  <mergeCell ref="N7:N9"/>
    <mergeCell ref="O7:O9"/>
    <mergeCell ref="P7:P9"/>
    <mergeCell ref="I5:J5"/>
    <mergeCell ref="K5:M5"/>
    <mergeCell ref="A7:A9"/>
    <mergeCell ref="F7:F9"/>
    <mergeCell ref="G7:G9"/>
    <mergeCell ref="H7:H9"/>
    <mergeCell ref="K7:K9"/>
    <mergeCell ref="L7:L9"/>
    <mergeCell ref="M7:M9"/>
    <mergeCell ref="N10:N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F10:F12"/>
    <mergeCell ref="G10:G12"/>
    <mergeCell ref="H10:H12"/>
    <mergeCell ref="K10:K12"/>
    <mergeCell ref="L10:L12"/>
    <mergeCell ref="M10:M12"/>
    <mergeCell ref="N13:N15"/>
    <mergeCell ref="O13:O15"/>
    <mergeCell ref="P13:P15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88:P90"/>
    <mergeCell ref="A91:A93"/>
    <mergeCell ref="F91:F93"/>
    <mergeCell ref="G91:G93"/>
    <mergeCell ref="H91:H93"/>
    <mergeCell ref="K91:K93"/>
    <mergeCell ref="L91:L93"/>
    <mergeCell ref="M91:M93"/>
    <mergeCell ref="N91:N93"/>
    <mergeCell ref="O91:O93"/>
    <mergeCell ref="P91:P93"/>
    <mergeCell ref="A88:A90"/>
    <mergeCell ref="F88:F90"/>
    <mergeCell ref="G88:G90"/>
    <mergeCell ref="H88:H90"/>
    <mergeCell ref="K88:K90"/>
    <mergeCell ref="L88:L90"/>
    <mergeCell ref="M88:M90"/>
    <mergeCell ref="N88:N90"/>
    <mergeCell ref="O88:O90"/>
    <mergeCell ref="P94:P96"/>
    <mergeCell ref="A97:A99"/>
    <mergeCell ref="F97:F99"/>
    <mergeCell ref="G97:G99"/>
    <mergeCell ref="H97:H99"/>
    <mergeCell ref="K97:K99"/>
    <mergeCell ref="L97:L99"/>
    <mergeCell ref="M97:M99"/>
    <mergeCell ref="N97:N99"/>
    <mergeCell ref="O97:O99"/>
    <mergeCell ref="P97:P99"/>
    <mergeCell ref="A94:A96"/>
    <mergeCell ref="F94:F96"/>
    <mergeCell ref="G94:G96"/>
    <mergeCell ref="H94:H96"/>
    <mergeCell ref="K94:K96"/>
    <mergeCell ref="L94:L96"/>
    <mergeCell ref="M94:M96"/>
    <mergeCell ref="N94:N96"/>
    <mergeCell ref="O94:O96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3:N105"/>
    <mergeCell ref="O103:O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0:N102"/>
    <mergeCell ref="O100:O102"/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N106:N108"/>
    <mergeCell ref="O106:O108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3" sqref="A3:S18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89" t="str">
        <f>CONCATENATE('Základní list'!$E$3)</f>
        <v>1. kolo Maver feeder cup + KP</v>
      </c>
      <c r="C1" s="289"/>
      <c r="D1" s="289"/>
      <c r="E1" s="289"/>
      <c r="F1" s="289"/>
      <c r="G1" s="289"/>
      <c r="H1" s="289" t="str">
        <f>CONCATENATE('Základní list'!$E$3)</f>
        <v>1. kolo Maver feeder cup + KP</v>
      </c>
      <c r="I1" s="289"/>
      <c r="J1" s="289"/>
      <c r="K1" s="289"/>
      <c r="L1" s="289"/>
      <c r="M1" s="289"/>
      <c r="N1" s="289" t="str">
        <f>CONCATENATE('Základní list'!$E$3)</f>
        <v>1. kolo Maver feeder cup + KP</v>
      </c>
      <c r="O1" s="289"/>
      <c r="P1" s="289"/>
      <c r="Q1" s="289"/>
      <c r="R1" s="289"/>
      <c r="S1" s="289"/>
      <c r="T1" s="289" t="str">
        <f>CONCATENATE('Základní list'!$E$3)</f>
        <v>1. kolo Maver feeder cup + KP</v>
      </c>
      <c r="U1" s="289"/>
      <c r="V1" s="289"/>
      <c r="W1" s="289"/>
      <c r="X1" s="289"/>
      <c r="Y1" s="289"/>
      <c r="Z1" s="289" t="str">
        <f>CONCATENATE('Základní list'!$E$3)</f>
        <v>1. kolo Maver feeder cup + KP</v>
      </c>
      <c r="AA1" s="289"/>
      <c r="AB1" s="289"/>
      <c r="AC1" s="289"/>
      <c r="AD1" s="289"/>
      <c r="AE1" s="289"/>
      <c r="AF1" s="289" t="str">
        <f>CONCATENATE('Základní list'!$E$3)</f>
        <v>1. kolo Maver feeder cup + KP</v>
      </c>
      <c r="AG1" s="289"/>
      <c r="AH1" s="289"/>
      <c r="AI1" s="289"/>
      <c r="AJ1" s="289"/>
      <c r="AK1" s="289"/>
      <c r="AL1" s="289" t="str">
        <f>CONCATENATE('Základní list'!$E$3)</f>
        <v>1. kolo Maver feeder cup + KP</v>
      </c>
      <c r="AM1" s="289"/>
      <c r="AN1" s="289"/>
      <c r="AO1" s="289"/>
      <c r="AP1" s="289"/>
      <c r="AQ1" s="289"/>
      <c r="AR1" s="289" t="str">
        <f>CONCATENATE('Základní list'!$E$3)</f>
        <v>1. kolo Maver feeder cup + KP</v>
      </c>
      <c r="AS1" s="289"/>
      <c r="AT1" s="289"/>
      <c r="AU1" s="289"/>
      <c r="AV1" s="289"/>
      <c r="AW1" s="289"/>
      <c r="AX1" s="289" t="str">
        <f>CONCATENATE('Základní list'!$E$3)</f>
        <v>1. kolo Maver feeder cup + KP</v>
      </c>
      <c r="AY1" s="289"/>
      <c r="AZ1" s="289"/>
      <c r="BA1" s="289"/>
      <c r="BB1" s="289"/>
      <c r="BC1" s="289"/>
      <c r="BD1" s="289" t="str">
        <f>CONCATENATE('Základní list'!$E$3)</f>
        <v>1. kolo Maver feeder cup + KP</v>
      </c>
      <c r="BE1" s="289"/>
      <c r="BF1" s="289"/>
      <c r="BG1" s="289"/>
      <c r="BH1" s="289"/>
      <c r="BI1" s="289"/>
      <c r="BJ1" s="289" t="str">
        <f>CONCATENATE('Základní list'!$E$3)</f>
        <v>1. kolo Maver feeder cup + KP</v>
      </c>
      <c r="BK1" s="289"/>
      <c r="BL1" s="289"/>
      <c r="BM1" s="289"/>
      <c r="BN1" s="289"/>
      <c r="BO1" s="289" t="str">
        <f>CONCATENATE('Základní list'!$E$3)</f>
        <v>1. kolo Maver feeder cup + KP</v>
      </c>
      <c r="BP1" s="289"/>
      <c r="BQ1" s="289"/>
      <c r="BR1" s="289"/>
      <c r="BS1" s="289"/>
      <c r="BT1" s="289" t="str">
        <f>CONCATENATE('Základní list'!$E$3)</f>
        <v>1. kolo Maver feeder cup + KP</v>
      </c>
      <c r="BU1" s="289"/>
      <c r="BV1" s="289"/>
      <c r="BW1" s="289"/>
      <c r="BX1" s="289"/>
      <c r="BY1" s="289" t="str">
        <f>CONCATENATE('Základní list'!$E$3)</f>
        <v>1. kolo Maver feeder cup + KP</v>
      </c>
      <c r="BZ1" s="289"/>
      <c r="CA1" s="289"/>
      <c r="CB1" s="289"/>
      <c r="CC1" s="289"/>
      <c r="CD1" s="289" t="str">
        <f>CONCATENATE('Základní list'!$E$3)</f>
        <v>1. kolo Maver feeder cup + KP</v>
      </c>
      <c r="CE1" s="289"/>
      <c r="CF1" s="289"/>
      <c r="CG1" s="289"/>
      <c r="CH1" s="289"/>
    </row>
    <row r="2" spans="1:86" s="58" customFormat="1" ht="13.5" thickBot="1">
      <c r="A2" s="57"/>
      <c r="B2" s="288" t="str">
        <f>CONCATENATE('Základní list'!$D$4)</f>
        <v>21.4.2019</v>
      </c>
      <c r="C2" s="288"/>
      <c r="D2" s="288"/>
      <c r="E2" s="288"/>
      <c r="F2" s="288"/>
      <c r="G2" s="288"/>
      <c r="H2" s="288" t="str">
        <f>CONCATENATE('Základní list'!$D$4)</f>
        <v>21.4.2019</v>
      </c>
      <c r="I2" s="288"/>
      <c r="J2" s="288"/>
      <c r="K2" s="288"/>
      <c r="L2" s="288"/>
      <c r="M2" s="288"/>
      <c r="N2" s="288" t="str">
        <f>CONCATENATE('Základní list'!$D$4)</f>
        <v>21.4.2019</v>
      </c>
      <c r="O2" s="288"/>
      <c r="P2" s="288"/>
      <c r="Q2" s="288"/>
      <c r="R2" s="288"/>
      <c r="S2" s="288"/>
      <c r="T2" s="288" t="str">
        <f>CONCATENATE('Základní list'!$D$4)</f>
        <v>21.4.2019</v>
      </c>
      <c r="U2" s="288"/>
      <c r="V2" s="288"/>
      <c r="W2" s="288"/>
      <c r="X2" s="288"/>
      <c r="Y2" s="288"/>
      <c r="Z2" s="288" t="str">
        <f>CONCATENATE('Základní list'!$D$4)</f>
        <v>21.4.2019</v>
      </c>
      <c r="AA2" s="288"/>
      <c r="AB2" s="288"/>
      <c r="AC2" s="288"/>
      <c r="AD2" s="288"/>
      <c r="AE2" s="288"/>
      <c r="AF2" s="288" t="str">
        <f>CONCATENATE('Základní list'!$D$4)</f>
        <v>21.4.2019</v>
      </c>
      <c r="AG2" s="288"/>
      <c r="AH2" s="288"/>
      <c r="AI2" s="288"/>
      <c r="AJ2" s="288"/>
      <c r="AK2" s="288"/>
      <c r="AL2" s="288" t="str">
        <f>CONCATENATE('Základní list'!$D$4)</f>
        <v>21.4.2019</v>
      </c>
      <c r="AM2" s="288"/>
      <c r="AN2" s="288"/>
      <c r="AO2" s="288"/>
      <c r="AP2" s="288"/>
      <c r="AQ2" s="288"/>
      <c r="AR2" s="288" t="str">
        <f>CONCATENATE('Základní list'!$D$4)</f>
        <v>21.4.2019</v>
      </c>
      <c r="AS2" s="288"/>
      <c r="AT2" s="288"/>
      <c r="AU2" s="288"/>
      <c r="AV2" s="288"/>
      <c r="AW2" s="288"/>
      <c r="AX2" s="288" t="str">
        <f>CONCATENATE('Základní list'!$D$4)</f>
        <v>21.4.2019</v>
      </c>
      <c r="AY2" s="288"/>
      <c r="AZ2" s="288"/>
      <c r="BA2" s="288"/>
      <c r="BB2" s="288"/>
      <c r="BC2" s="288"/>
      <c r="BD2" s="288" t="str">
        <f>CONCATENATE('Základní list'!$D$4)</f>
        <v>21.4.2019</v>
      </c>
      <c r="BE2" s="288"/>
      <c r="BF2" s="288"/>
      <c r="BG2" s="288"/>
      <c r="BH2" s="288"/>
      <c r="BI2" s="288"/>
      <c r="BJ2" s="288" t="str">
        <f>CONCATENATE('Základní list'!$D$4)</f>
        <v>21.4.2019</v>
      </c>
      <c r="BK2" s="288"/>
      <c r="BL2" s="288"/>
      <c r="BM2" s="288"/>
      <c r="BN2" s="288"/>
      <c r="BO2" s="288" t="str">
        <f>CONCATENATE('Základní list'!$D$4)</f>
        <v>21.4.2019</v>
      </c>
      <c r="BP2" s="288"/>
      <c r="BQ2" s="288"/>
      <c r="BR2" s="288"/>
      <c r="BS2" s="288"/>
      <c r="BT2" s="288" t="str">
        <f>CONCATENATE('Základní list'!$D$4)</f>
        <v>21.4.2019</v>
      </c>
      <c r="BU2" s="288"/>
      <c r="BV2" s="288"/>
      <c r="BW2" s="288"/>
      <c r="BX2" s="288"/>
      <c r="BY2" s="288" t="str">
        <f>CONCATENATE('Základní list'!$D$4)</f>
        <v>21.4.2019</v>
      </c>
      <c r="BZ2" s="288"/>
      <c r="CA2" s="288"/>
      <c r="CB2" s="288"/>
      <c r="CC2" s="288"/>
      <c r="CD2" s="288" t="str">
        <f>CONCATENATE('Základní list'!$D$4)</f>
        <v>21.4.2019</v>
      </c>
      <c r="CE2" s="288"/>
      <c r="CF2" s="288"/>
      <c r="CG2" s="288"/>
      <c r="CH2" s="288"/>
    </row>
    <row r="3" spans="1:86" ht="16.5" customHeight="1">
      <c r="A3" s="285" t="s">
        <v>11</v>
      </c>
      <c r="B3" s="293" t="s">
        <v>16</v>
      </c>
      <c r="C3" s="294"/>
      <c r="D3" s="294"/>
      <c r="E3" s="294"/>
      <c r="F3" s="294"/>
      <c r="G3" s="295"/>
      <c r="H3" s="293" t="s">
        <v>16</v>
      </c>
      <c r="I3" s="294"/>
      <c r="J3" s="294"/>
      <c r="K3" s="294"/>
      <c r="L3" s="294"/>
      <c r="M3" s="295"/>
      <c r="N3" s="293" t="s">
        <v>16</v>
      </c>
      <c r="O3" s="294"/>
      <c r="P3" s="294"/>
      <c r="Q3" s="294"/>
      <c r="R3" s="294"/>
      <c r="S3" s="295"/>
      <c r="T3" s="293" t="s">
        <v>16</v>
      </c>
      <c r="U3" s="294"/>
      <c r="V3" s="294"/>
      <c r="W3" s="294"/>
      <c r="X3" s="294"/>
      <c r="Y3" s="295"/>
      <c r="Z3" s="293" t="s">
        <v>16</v>
      </c>
      <c r="AA3" s="294"/>
      <c r="AB3" s="294"/>
      <c r="AC3" s="294"/>
      <c r="AD3" s="294"/>
      <c r="AE3" s="295"/>
      <c r="AF3" s="293" t="s">
        <v>16</v>
      </c>
      <c r="AG3" s="294"/>
      <c r="AH3" s="294"/>
      <c r="AI3" s="294"/>
      <c r="AJ3" s="294"/>
      <c r="AK3" s="295"/>
      <c r="AL3" s="293" t="s">
        <v>16</v>
      </c>
      <c r="AM3" s="294"/>
      <c r="AN3" s="294"/>
      <c r="AO3" s="294"/>
      <c r="AP3" s="294"/>
      <c r="AQ3" s="295"/>
      <c r="AR3" s="293" t="s">
        <v>16</v>
      </c>
      <c r="AS3" s="294"/>
      <c r="AT3" s="294"/>
      <c r="AU3" s="294"/>
      <c r="AV3" s="294"/>
      <c r="AW3" s="295"/>
      <c r="AX3" s="293" t="s">
        <v>16</v>
      </c>
      <c r="AY3" s="294"/>
      <c r="AZ3" s="294"/>
      <c r="BA3" s="294"/>
      <c r="BB3" s="294"/>
      <c r="BC3" s="295"/>
      <c r="BD3" s="293" t="s">
        <v>16</v>
      </c>
      <c r="BE3" s="294"/>
      <c r="BF3" s="294"/>
      <c r="BG3" s="294"/>
      <c r="BH3" s="294"/>
      <c r="BI3" s="295"/>
      <c r="BJ3" s="293" t="s">
        <v>16</v>
      </c>
      <c r="BK3" s="294"/>
      <c r="BL3" s="294"/>
      <c r="BM3" s="294"/>
      <c r="BN3" s="295" t="s">
        <v>36</v>
      </c>
      <c r="BO3" s="293" t="s">
        <v>16</v>
      </c>
      <c r="BP3" s="294"/>
      <c r="BQ3" s="294"/>
      <c r="BR3" s="294"/>
      <c r="BS3" s="295" t="s">
        <v>36</v>
      </c>
      <c r="BT3" s="293" t="s">
        <v>16</v>
      </c>
      <c r="BU3" s="294"/>
      <c r="BV3" s="294"/>
      <c r="BW3" s="294"/>
      <c r="BX3" s="295" t="s">
        <v>36</v>
      </c>
      <c r="BY3" s="293" t="s">
        <v>16</v>
      </c>
      <c r="BZ3" s="294"/>
      <c r="CA3" s="294"/>
      <c r="CB3" s="294"/>
      <c r="CC3" s="295" t="s">
        <v>36</v>
      </c>
      <c r="CD3" s="293" t="s">
        <v>16</v>
      </c>
      <c r="CE3" s="294"/>
      <c r="CF3" s="294"/>
      <c r="CG3" s="294"/>
      <c r="CH3" s="295" t="s">
        <v>36</v>
      </c>
    </row>
    <row r="4" spans="1:86" s="8" customFormat="1" ht="16.5" customHeight="1" thickBot="1">
      <c r="A4" s="286"/>
      <c r="B4" s="290" t="str">
        <f>IF(ISBLANK('Základní list'!$C11),"",'Základní list'!$A11)</f>
        <v>A</v>
      </c>
      <c r="C4" s="291"/>
      <c r="D4" s="291"/>
      <c r="E4" s="291"/>
      <c r="F4" s="291"/>
      <c r="G4" s="292"/>
      <c r="H4" s="290" t="str">
        <f>IF(ISBLANK('Základní list'!$C12),"",'Základní list'!$A12)</f>
        <v>B</v>
      </c>
      <c r="I4" s="291"/>
      <c r="J4" s="291"/>
      <c r="K4" s="291"/>
      <c r="L4" s="291"/>
      <c r="M4" s="292"/>
      <c r="N4" s="290" t="str">
        <f>IF(ISBLANK('Základní list'!$C13),"",'Základní list'!$A13)</f>
        <v>C</v>
      </c>
      <c r="O4" s="291"/>
      <c r="P4" s="291"/>
      <c r="Q4" s="291"/>
      <c r="R4" s="291"/>
      <c r="S4" s="292"/>
      <c r="T4" s="290" t="str">
        <f>IF(ISBLANK('Základní list'!$C14),"",'Základní list'!$A14)</f>
        <v>D</v>
      </c>
      <c r="U4" s="291"/>
      <c r="V4" s="291"/>
      <c r="W4" s="291"/>
      <c r="X4" s="291"/>
      <c r="Y4" s="292"/>
      <c r="Z4" s="290" t="str">
        <f>IF(ISBLANK('Základní list'!$C15),"",'Základní list'!$A15)</f>
        <v>E</v>
      </c>
      <c r="AA4" s="291"/>
      <c r="AB4" s="291"/>
      <c r="AC4" s="291"/>
      <c r="AD4" s="291"/>
      <c r="AE4" s="292"/>
      <c r="AF4" s="290" t="str">
        <f>IF(ISBLANK('Základní list'!$C16),"",'Základní list'!$A16)</f>
        <v>F</v>
      </c>
      <c r="AG4" s="291"/>
      <c r="AH4" s="291"/>
      <c r="AI4" s="291"/>
      <c r="AJ4" s="291"/>
      <c r="AK4" s="292"/>
      <c r="AL4" s="290" t="str">
        <f>IF(ISBLANK('Základní list'!$C17),"",'Základní list'!$A17)</f>
        <v>G</v>
      </c>
      <c r="AM4" s="291"/>
      <c r="AN4" s="291"/>
      <c r="AO4" s="291"/>
      <c r="AP4" s="291"/>
      <c r="AQ4" s="292"/>
      <c r="AR4" s="290" t="str">
        <f>IF(ISBLANK('Základní list'!$C18),"",'Základní list'!$A18)</f>
        <v>H</v>
      </c>
      <c r="AS4" s="291"/>
      <c r="AT4" s="291"/>
      <c r="AU4" s="291"/>
      <c r="AV4" s="291"/>
      <c r="AW4" s="292"/>
      <c r="AX4" s="290" t="str">
        <f>IF(ISBLANK('Základní list'!$C19),"",'Základní list'!$A19)</f>
        <v>I</v>
      </c>
      <c r="AY4" s="291"/>
      <c r="AZ4" s="291"/>
      <c r="BA4" s="291"/>
      <c r="BB4" s="291"/>
      <c r="BC4" s="292"/>
      <c r="BD4" s="290" t="str">
        <f>IF(ISBLANK('Základní list'!$C20),"",'Základní list'!$A20)</f>
        <v>J</v>
      </c>
      <c r="BE4" s="291"/>
      <c r="BF4" s="291"/>
      <c r="BG4" s="291"/>
      <c r="BH4" s="291"/>
      <c r="BI4" s="292"/>
      <c r="BJ4" s="290" t="str">
        <f>IF(ISBLANK('Základní list'!$C21),"",'Základní list'!$A21)</f>
        <v>K</v>
      </c>
      <c r="BK4" s="291"/>
      <c r="BL4" s="291"/>
      <c r="BM4" s="291"/>
      <c r="BN4" s="292"/>
      <c r="BO4" s="290" t="str">
        <f>IF(ISBLANK('Základní list'!$C22),"",'Základní list'!$A22)</f>
        <v>L</v>
      </c>
      <c r="BP4" s="291"/>
      <c r="BQ4" s="291"/>
      <c r="BR4" s="291"/>
      <c r="BS4" s="292"/>
      <c r="BT4" s="290" t="str">
        <f>IF(ISBLANK('Základní list'!$C23),"",'Základní list'!$A23)</f>
        <v>M</v>
      </c>
      <c r="BU4" s="291"/>
      <c r="BV4" s="291"/>
      <c r="BW4" s="291"/>
      <c r="BX4" s="292"/>
      <c r="BY4" s="290" t="str">
        <f>IF(ISBLANK('Základní list'!$C24),"",'Základní list'!$A24)</f>
        <v>O</v>
      </c>
      <c r="BZ4" s="291"/>
      <c r="CA4" s="291"/>
      <c r="CB4" s="291"/>
      <c r="CC4" s="292"/>
      <c r="CD4" s="290" t="str">
        <f>IF(ISBLANK('Základní list'!$C25),"",'Základní list'!$A25)</f>
        <v>P</v>
      </c>
      <c r="CE4" s="291"/>
      <c r="CF4" s="291"/>
      <c r="CG4" s="291"/>
      <c r="CH4" s="292"/>
    </row>
    <row r="5" spans="1:86" s="9" customFormat="1" ht="13.5" thickBot="1">
      <c r="A5" s="287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Ohera Tomáš</v>
      </c>
      <c r="C6" s="52" t="str">
        <f>IF(ISNA(MATCH(CONCATENATE(B$4,$A6),'Výsledková listina'!$N:$N,0)),"",INDEX('Výsledková listina'!$P:$P,MATCH(CONCATENATE(B$4,$A6),'Výsledková listina'!$N:$N,0),1))</f>
        <v>Litovel</v>
      </c>
      <c r="D6" s="4">
        <v>6520</v>
      </c>
      <c r="E6" s="110"/>
      <c r="F6" s="50">
        <f aca="true" t="shared" si="0" ref="F6:F35">IF(D6="","",RANK(D6,D$1:D$65536,0)+(COUNT(D$1:D$65536)+1-RANK(D6,D$1:D$65536,0)-RANK(D6,D$1:D$65536,1))/2+E6)</f>
        <v>3</v>
      </c>
      <c r="G6" s="68"/>
      <c r="H6" s="17" t="str">
        <f>IF(ISNA(MATCH(CONCATENATE(H$4,$A6),'Výsledková listina'!$N:$N,0)),"",INDEX('Výsledková listina'!$C:$C,MATCH(CONCATENATE(H$4,$A6),'Výsledková listina'!$N:$N,0),1))</f>
        <v>Králová Nella</v>
      </c>
      <c r="I6" s="52" t="str">
        <f>IF(ISNA(MATCH(CONCATENATE(H$4,$A6),'Výsledková listina'!$N:$N,0)),"",INDEX('Výsledková listina'!$P:$P,MATCH(CONCATENATE(H$4,$A6),'Výsledková listina'!$N:$N,0),1))</f>
        <v>Hovorčovice</v>
      </c>
      <c r="J6" s="4">
        <v>9460</v>
      </c>
      <c r="K6" s="110"/>
      <c r="L6" s="50">
        <f aca="true" t="shared" si="1" ref="L6:L35">IF(J6="","",RANK(J6,J$1:J$65536,0)+(COUNT(J$1:J$65536)+1-RANK(J6,J$1:J$65536,0)-RANK(J6,J$1:J$65536,1))/2+K6)</f>
        <v>4</v>
      </c>
      <c r="M6" s="68"/>
      <c r="N6" s="17" t="str">
        <f>IF(ISNA(MATCH(CONCATENATE(N$4,$A6),'Výsledková listina'!$N:$N,0)),"",INDEX('Výsledková listina'!$C:$C,MATCH(CONCATENATE(N$4,$A6),'Výsledková listina'!$N:$N,0),1))</f>
        <v>Kloupar Lubomír</v>
      </c>
      <c r="O6" s="52" t="str">
        <f>IF(ISNA(MATCH(CONCATENATE(N$4,$A6),'Výsledková listina'!$N:$N,0)),"",INDEX('Výsledková listina'!$P:$P,MATCH(CONCATENATE(N$4,$A6),'Výsledková listina'!$N:$N,0),1))</f>
        <v>Pohořelice</v>
      </c>
      <c r="P6" s="4">
        <v>9770</v>
      </c>
      <c r="Q6" s="110"/>
      <c r="R6" s="50">
        <f aca="true" t="shared" si="2" ref="R6:R35">IF(P6="","",RANK(P6,P$1:P$65536,0)+(COUNT(P$1:P$65536)+1-RANK(P6,P$1:P$65536,0)-RANK(P6,P$1:P$65536,1))/2+Q6)</f>
        <v>7</v>
      </c>
      <c r="S6" s="68"/>
      <c r="T6" s="17">
        <f>IF(ISNA(MATCH(CONCATENATE(T$4,$A6),'Výsledková listina'!$N:$N,0)),"",INDEX('Výsledková listina'!$C:$C,MATCH(CONCATENATE(T$4,$A6),'Výsledková listina'!$N:$N,0),1))</f>
      </c>
      <c r="U6" s="52">
        <f>IF(ISNA(MATCH(CONCATENATE(T$4,$A6),'Výsledková listina'!$N:$N,0)),"",INDEX('Výsledková listina'!$P:$P,MATCH(CONCATENATE(T$4,$A6),'Výsledková listina'!$N:$N,0),1))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listina'!$N:$N,0)),"",INDEX('Výsledková listina'!$C:$C,MATCH(CONCATENATE(Z$4,$A6),'Výsledková listina'!$N:$N,0),1))</f>
      </c>
      <c r="AA6" s="52">
        <f>IF(ISNA(MATCH(CONCATENATE(Z$4,$A6),'Výsledková listina'!$N:$N,0)),"",INDEX('Výsledková listina'!$P:$P,MATCH(CONCATENATE(Z$4,$A6),'Výsledková listina'!$N:$N,0),1))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listina'!$N:$N,0)),"",INDEX('Výsledková listina'!$C:$C,MATCH(CONCATENATE(AF$4,$A6),'Výsledková listina'!$N:$N,0),1))</f>
      </c>
      <c r="AG6" s="52">
        <f>IF(ISNA(MATCH(CONCATENATE(AF$4,$A6),'Výsledková listina'!$N:$N,0)),"",INDEX('Výsledková listina'!$P:$P,MATCH(CONCATENATE(AF$4,$A6),'Výsledková listina'!$N:$N,0),1))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Herout Radim</v>
      </c>
      <c r="C7" s="52" t="str">
        <f>IF(ISNA(MATCH(CONCATENATE(B$4,$A7),'Výsledková listina'!$N:$N,0)),"",INDEX('Výsledková listina'!$P:$P,MATCH(CONCATENATE(B$4,$A7),'Výsledková listina'!$N:$N,0),1))</f>
        <v>Moravský Krumlov</v>
      </c>
      <c r="D7" s="4">
        <v>4230</v>
      </c>
      <c r="E7" s="110"/>
      <c r="F7" s="50">
        <f t="shared" si="0"/>
        <v>8</v>
      </c>
      <c r="G7" s="69"/>
      <c r="H7" s="17" t="str">
        <f>IF(ISNA(MATCH(CONCATENATE(H$4,$A7),'Výsledková listina'!$N:$N,0)),"",INDEX('Výsledková listina'!$C:$C,MATCH(CONCATENATE(H$4,$A7),'Výsledková listina'!$N:$N,0),1))</f>
        <v>Mucala Karel</v>
      </c>
      <c r="I7" s="52" t="str">
        <f>IF(ISNA(MATCH(CONCATENATE(H$4,$A7),'Výsledková listina'!$N:$N,0)),"",INDEX('Výsledková listina'!$P:$P,MATCH(CONCATENATE(H$4,$A7),'Výsledková listina'!$N:$N,0),1))</f>
        <v>Mikulov</v>
      </c>
      <c r="J7" s="4">
        <v>11550</v>
      </c>
      <c r="K7" s="110"/>
      <c r="L7" s="50">
        <f t="shared" si="1"/>
        <v>3</v>
      </c>
      <c r="M7" s="69"/>
      <c r="N7" s="17" t="str">
        <f>IF(ISNA(MATCH(CONCATENATE(N$4,$A7),'Výsledková listina'!$N:$N,0)),"",INDEX('Výsledková listina'!$C:$C,MATCH(CONCATENATE(N$4,$A7),'Výsledková listina'!$N:$N,0),1))</f>
        <v>Hradil Jakub</v>
      </c>
      <c r="O7" s="52" t="str">
        <f>IF(ISNA(MATCH(CONCATENATE(N$4,$A7),'Výsledková listina'!$N:$N,0)),"",INDEX('Výsledková listina'!$P:$P,MATCH(CONCATENATE(N$4,$A7),'Výsledková listina'!$N:$N,0),1))</f>
        <v>Domašov nad Bystřicí</v>
      </c>
      <c r="P7" s="4">
        <v>6910</v>
      </c>
      <c r="Q7" s="110"/>
      <c r="R7" s="50">
        <f t="shared" si="2"/>
        <v>8</v>
      </c>
      <c r="S7" s="69"/>
      <c r="T7" s="17">
        <f>IF(ISNA(MATCH(CONCATENATE(T$4,$A7),'Výsledková listina'!$N:$N,0)),"",INDEX('Výsledková listina'!$C:$C,MATCH(CONCATENATE(T$4,$A7),'Výsledková listina'!$N:$N,0),1))</f>
      </c>
      <c r="U7" s="52">
        <f>IF(ISNA(MATCH(CONCATENATE(T$4,$A7),'Výsledková listina'!$N:$N,0)),"",INDEX('Výsledková listina'!$P:$P,MATCH(CONCATENATE(T$4,$A7),'Výsledková listina'!$N:$N,0),1))</f>
      </c>
      <c r="V7" s="4"/>
      <c r="W7" s="110"/>
      <c r="X7" s="50">
        <f t="shared" si="3"/>
      </c>
      <c r="Y7" s="69"/>
      <c r="Z7" s="17">
        <f>IF(ISNA(MATCH(CONCATENATE(Z$4,$A7),'Výsledková listina'!$N:$N,0)),"",INDEX('Výsledková listina'!$C:$C,MATCH(CONCATENATE(Z$4,$A7),'Výsledková listina'!$N:$N,0),1))</f>
      </c>
      <c r="AA7" s="52">
        <f>IF(ISNA(MATCH(CONCATENATE(Z$4,$A7),'Výsledková listina'!$N:$N,0)),"",INDEX('Výsledková listina'!$P:$P,MATCH(CONCATENATE(Z$4,$A7),'Výsledková listina'!$N:$N,0),1))</f>
      </c>
      <c r="AB7" s="4"/>
      <c r="AC7" s="110"/>
      <c r="AD7" s="50">
        <f t="shared" si="4"/>
      </c>
      <c r="AE7" s="69"/>
      <c r="AF7" s="17">
        <f>IF(ISNA(MATCH(CONCATENATE(AF$4,$A7),'Výsledková listina'!$N:$N,0)),"",INDEX('Výsledková listina'!$C:$C,MATCH(CONCATENATE(AF$4,$A7),'Výsledková listina'!$N:$N,0),1))</f>
      </c>
      <c r="AG7" s="52">
        <f>IF(ISNA(MATCH(CONCATENATE(AF$4,$A7),'Výsledková listina'!$N:$N,0)),"",INDEX('Výsledková listina'!$P:$P,MATCH(CONCATENATE(AF$4,$A7),'Výsledková listina'!$N:$N,0),1))</f>
      </c>
      <c r="AH7" s="4"/>
      <c r="AI7" s="110"/>
      <c r="AJ7" s="50">
        <f t="shared" si="5"/>
      </c>
      <c r="AK7" s="69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10"/>
      <c r="AP7" s="50">
        <f t="shared" si="6"/>
      </c>
      <c r="AQ7" s="69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10"/>
      <c r="AV7" s="50">
        <f t="shared" si="7"/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Čaněk Antonín</v>
      </c>
      <c r="C8" s="52" t="str">
        <f>IF(ISNA(MATCH(CONCATENATE(B$4,$A8),'Výsledková listina'!$N:$N,0)),"",INDEX('Výsledková listina'!$P:$P,MATCH(CONCATENATE(B$4,$A8),'Výsledková listina'!$N:$N,0),1))</f>
        <v>Třebíč</v>
      </c>
      <c r="D8" s="4">
        <v>3600</v>
      </c>
      <c r="E8" s="110"/>
      <c r="F8" s="50">
        <f t="shared" si="0"/>
        <v>11</v>
      </c>
      <c r="G8" s="69"/>
      <c r="H8" s="168" t="str">
        <f>IF(ISNA(MATCH(CONCATENATE(H$4,$A8),'Výsledková listina'!$N:$N,0)),"",INDEX('Výsledková listina'!$C:$C,MATCH(CONCATENATE(H$4,$A8),'Výsledková listina'!$N:$N,0),1))</f>
        <v>Černý Radek</v>
      </c>
      <c r="I8" s="169" t="str">
        <f>IF(ISNA(MATCH(CONCATENATE(H$4,$A8),'Výsledková listina'!$N:$N,0)),"",INDEX('Výsledková listina'!$P:$P,MATCH(CONCATENATE(H$4,$A8),'Výsledková listina'!$N:$N,0),1))</f>
        <v>Třebíč</v>
      </c>
      <c r="J8" s="170">
        <v>15040</v>
      </c>
      <c r="K8" s="171"/>
      <c r="L8" s="172">
        <f t="shared" si="1"/>
        <v>1</v>
      </c>
      <c r="M8" s="69"/>
      <c r="N8" s="17" t="str">
        <f>IF(ISNA(MATCH(CONCATENATE(N$4,$A8),'Výsledková listina'!$N:$N,0)),"",INDEX('Výsledková listina'!$C:$C,MATCH(CONCATENATE(N$4,$A8),'Výsledková listina'!$N:$N,0),1))</f>
        <v>Král Vít ml.</v>
      </c>
      <c r="O8" s="52" t="str">
        <f>IF(ISNA(MATCH(CONCATENATE(N$4,$A8),'Výsledková listina'!$N:$N,0)),"",INDEX('Výsledková listina'!$P:$P,MATCH(CONCATENATE(N$4,$A8),'Výsledková listina'!$N:$N,0),1))</f>
        <v>Hovorčovice</v>
      </c>
      <c r="P8" s="4">
        <v>4830</v>
      </c>
      <c r="Q8" s="110"/>
      <c r="R8" s="50">
        <f t="shared" si="2"/>
        <v>10</v>
      </c>
      <c r="S8" s="69"/>
      <c r="T8" s="17">
        <f>IF(ISNA(MATCH(CONCATENATE(T$4,$A8),'Výsledková listina'!$N:$N,0)),"",INDEX('Výsledková listina'!$C:$C,MATCH(CONCATENATE(T$4,$A8),'Výsledková listina'!$N:$N,0),1))</f>
      </c>
      <c r="U8" s="52">
        <f>IF(ISNA(MATCH(CONCATENATE(T$4,$A8),'Výsledková listina'!$N:$N,0)),"",INDEX('Výsledková listina'!$P:$P,MATCH(CONCATENATE(T$4,$A8),'Výsledková listina'!$N:$N,0),1))</f>
      </c>
      <c r="V8" s="4"/>
      <c r="W8" s="110"/>
      <c r="X8" s="50">
        <f t="shared" si="3"/>
      </c>
      <c r="Y8" s="69"/>
      <c r="Z8" s="17">
        <f>IF(ISNA(MATCH(CONCATENATE(Z$4,$A8),'Výsledková listina'!$N:$N,0)),"",INDEX('Výsledková listina'!$C:$C,MATCH(CONCATENATE(Z$4,$A8),'Výsledková listina'!$N:$N,0),1))</f>
      </c>
      <c r="AA8" s="52">
        <f>IF(ISNA(MATCH(CONCATENATE(Z$4,$A8),'Výsledková listina'!$N:$N,0)),"",INDEX('Výsledková listina'!$P:$P,MATCH(CONCATENATE(Z$4,$A8),'Výsledková listina'!$N:$N,0),1))</f>
      </c>
      <c r="AB8" s="4"/>
      <c r="AC8" s="110"/>
      <c r="AD8" s="50">
        <f t="shared" si="4"/>
      </c>
      <c r="AE8" s="69"/>
      <c r="AF8" s="17">
        <f>IF(ISNA(MATCH(CONCATENATE(AF$4,$A8),'Výsledková listina'!$N:$N,0)),"",INDEX('Výsledková listina'!$C:$C,MATCH(CONCATENATE(AF$4,$A8),'Výsledková listina'!$N:$N,0),1))</f>
      </c>
      <c r="AG8" s="52">
        <f>IF(ISNA(MATCH(CONCATENATE(AF$4,$A8),'Výsledková listina'!$N:$N,0)),"",INDEX('Výsledková listina'!$P:$P,MATCH(CONCATENATE(AF$4,$A8),'Výsledková listina'!$N:$N,0),1))</f>
      </c>
      <c r="AH8" s="4"/>
      <c r="AI8" s="110"/>
      <c r="AJ8" s="50">
        <f t="shared" si="5"/>
      </c>
      <c r="AK8" s="69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10"/>
      <c r="AP8" s="50">
        <f t="shared" si="6"/>
      </c>
      <c r="AQ8" s="69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10"/>
      <c r="AV8" s="50">
        <f t="shared" si="7"/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Hruška Jiří</v>
      </c>
      <c r="C9" s="52" t="str">
        <f>IF(ISNA(MATCH(CONCATENATE(B$4,$A9),'Výsledková listina'!$N:$N,0)),"",INDEX('Výsledková listina'!$P:$P,MATCH(CONCATENATE(B$4,$A9),'Výsledková listina'!$N:$N,0),1))</f>
        <v>Pardubice</v>
      </c>
      <c r="D9" s="4">
        <v>2450</v>
      </c>
      <c r="E9" s="110"/>
      <c r="F9" s="50">
        <f t="shared" si="0"/>
        <v>13</v>
      </c>
      <c r="G9" s="69"/>
      <c r="H9" s="17" t="str">
        <f>IF(ISNA(MATCH(CONCATENATE(H$4,$A9),'Výsledková listina'!$N:$N,0)),"",INDEX('Výsledková listina'!$C:$C,MATCH(CONCATENATE(H$4,$A9),'Výsledková listina'!$N:$N,0),1))</f>
        <v>Raniak Martin</v>
      </c>
      <c r="I9" s="52" t="str">
        <f>IF(ISNA(MATCH(CONCATENATE(H$4,$A9),'Výsledková listina'!$N:$N,0)),"",INDEX('Výsledková listina'!$P:$P,MATCH(CONCATENATE(H$4,$A9),'Výsledková listina'!$N:$N,0),1))</f>
        <v>Třešť</v>
      </c>
      <c r="J9" s="4">
        <v>6140</v>
      </c>
      <c r="K9" s="110"/>
      <c r="L9" s="50">
        <f t="shared" si="1"/>
        <v>11</v>
      </c>
      <c r="M9" s="69"/>
      <c r="N9" s="17" t="str">
        <f>IF(ISNA(MATCH(CONCATENATE(N$4,$A9),'Výsledková listina'!$N:$N,0)),"",INDEX('Výsledková listina'!$C:$C,MATCH(CONCATENATE(N$4,$A9),'Výsledková listina'!$N:$N,0),1))</f>
        <v>Stárek Jan</v>
      </c>
      <c r="O9" s="52" t="str">
        <f>IF(ISNA(MATCH(CONCATENATE(N$4,$A9),'Výsledková listina'!$N:$N,0)),"",INDEX('Výsledková listina'!$P:$P,MATCH(CONCATENATE(N$4,$A9),'Výsledková listina'!$N:$N,0),1))</f>
        <v>Žďár nad Sázavou</v>
      </c>
      <c r="P9" s="4">
        <v>13430</v>
      </c>
      <c r="Q9" s="110"/>
      <c r="R9" s="50">
        <f t="shared" si="2"/>
        <v>3</v>
      </c>
      <c r="S9" s="69"/>
      <c r="T9" s="17">
        <f>IF(ISNA(MATCH(CONCATENATE(T$4,$A9),'Výsledková listina'!$N:$N,0)),"",INDEX('Výsledková listina'!$C:$C,MATCH(CONCATENATE(T$4,$A9),'Výsledková listina'!$N:$N,0),1))</f>
      </c>
      <c r="U9" s="52">
        <f>IF(ISNA(MATCH(CONCATENATE(T$4,$A9),'Výsledková listina'!$N:$N,0)),"",INDEX('Výsledková listina'!$P:$P,MATCH(CONCATENATE(T$4,$A9),'Výsledková listina'!$N:$N,0),1))</f>
      </c>
      <c r="V9" s="4"/>
      <c r="W9" s="110"/>
      <c r="X9" s="50">
        <f t="shared" si="3"/>
      </c>
      <c r="Y9" s="69"/>
      <c r="Z9" s="17">
        <f>IF(ISNA(MATCH(CONCATENATE(Z$4,$A9),'Výsledková listina'!$N:$N,0)),"",INDEX('Výsledková listina'!$C:$C,MATCH(CONCATENATE(Z$4,$A9),'Výsledková listina'!$N:$N,0),1))</f>
      </c>
      <c r="AA9" s="52">
        <f>IF(ISNA(MATCH(CONCATENATE(Z$4,$A9),'Výsledková listina'!$N:$N,0)),"",INDEX('Výsledková listina'!$P:$P,MATCH(CONCATENATE(Z$4,$A9),'Výsledková listina'!$N:$N,0),1))</f>
      </c>
      <c r="AB9" s="4"/>
      <c r="AC9" s="110"/>
      <c r="AD9" s="50">
        <f t="shared" si="4"/>
      </c>
      <c r="AE9" s="69"/>
      <c r="AF9" s="17">
        <f>IF(ISNA(MATCH(CONCATENATE(AF$4,$A9),'Výsledková listina'!$N:$N,0)),"",INDEX('Výsledková listina'!$C:$C,MATCH(CONCATENATE(AF$4,$A9),'Výsledková listina'!$N:$N,0),1))</f>
      </c>
      <c r="AG9" s="52">
        <f>IF(ISNA(MATCH(CONCATENATE(AF$4,$A9),'Výsledková listina'!$N:$N,0)),"",INDEX('Výsledková listina'!$P:$P,MATCH(CONCATENATE(AF$4,$A9),'Výsledková listina'!$N:$N,0),1))</f>
      </c>
      <c r="AH9" s="4"/>
      <c r="AI9" s="110"/>
      <c r="AJ9" s="50">
        <f t="shared" si="5"/>
      </c>
      <c r="AK9" s="69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10"/>
      <c r="AP9" s="50">
        <f t="shared" si="6"/>
      </c>
      <c r="AQ9" s="69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10"/>
      <c r="AV9" s="50">
        <f t="shared" si="7"/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Vitásek Jiří</v>
      </c>
      <c r="C10" s="52" t="str">
        <f>IF(ISNA(MATCH(CONCATENATE(B$4,$A10),'Výsledková listina'!$N:$N,0)),"",INDEX('Výsledková listina'!$P:$P,MATCH(CONCATENATE(B$4,$A10),'Výsledková listina'!$N:$N,0),1))</f>
        <v>Loštice</v>
      </c>
      <c r="D10" s="4">
        <v>4320</v>
      </c>
      <c r="E10" s="110"/>
      <c r="F10" s="50">
        <f t="shared" si="0"/>
        <v>7</v>
      </c>
      <c r="G10" s="69"/>
      <c r="H10" s="17" t="str">
        <f>IF(ISNA(MATCH(CONCATENATE(H$4,$A10),'Výsledková listina'!$N:$N,0)),"",INDEX('Výsledková listina'!$C:$C,MATCH(CONCATENATE(H$4,$A10),'Výsledková listina'!$N:$N,0),1))</f>
        <v>Michal Frič</v>
      </c>
      <c r="I10" s="52" t="str">
        <f>IF(ISNA(MATCH(CONCATENATE(H$4,$A10),'Výsledková listina'!$N:$N,0)),"",INDEX('Výsledková listina'!$P:$P,MATCH(CONCATENATE(H$4,$A10),'Výsledková listina'!$N:$N,0),1))</f>
        <v>Kovalovice</v>
      </c>
      <c r="J10" s="4">
        <v>5490</v>
      </c>
      <c r="K10" s="110"/>
      <c r="L10" s="50">
        <f t="shared" si="1"/>
        <v>12</v>
      </c>
      <c r="M10" s="69"/>
      <c r="N10" s="17" t="str">
        <f>IF(ISNA(MATCH(CONCATENATE(N$4,$A10),'Výsledková listina'!$N:$N,0)),"",INDEX('Výsledková listina'!$C:$C,MATCH(CONCATENATE(N$4,$A10),'Výsledková listina'!$N:$N,0),1))</f>
        <v>Malý Jiří – junior</v>
      </c>
      <c r="O10" s="52" t="str">
        <f>IF(ISNA(MATCH(CONCATENATE(N$4,$A10),'Výsledková listina'!$N:$N,0)),"",INDEX('Výsledková listina'!$P:$P,MATCH(CONCATENATE(N$4,$A10),'Výsledková listina'!$N:$N,0),1))</f>
        <v>Nové Město na Moravě</v>
      </c>
      <c r="P10" s="4">
        <v>12680</v>
      </c>
      <c r="Q10" s="110"/>
      <c r="R10" s="50">
        <f t="shared" si="2"/>
        <v>4</v>
      </c>
      <c r="S10" s="69"/>
      <c r="T10" s="17">
        <f>IF(ISNA(MATCH(CONCATENATE(T$4,$A10),'Výsledková listina'!$N:$N,0)),"",INDEX('Výsledková listina'!$C:$C,MATCH(CONCATENATE(T$4,$A10),'Výsledková listina'!$N:$N,0),1))</f>
      </c>
      <c r="U10" s="52">
        <f>IF(ISNA(MATCH(CONCATENATE(T$4,$A10),'Výsledková listina'!$N:$N,0)),"",INDEX('Výsledková listina'!$P:$P,MATCH(CONCATENATE(T$4,$A10),'Výsledková listina'!$N:$N,0),1))</f>
      </c>
      <c r="V10" s="4"/>
      <c r="W10" s="110"/>
      <c r="X10" s="50">
        <f t="shared" si="3"/>
      </c>
      <c r="Y10" s="69"/>
      <c r="Z10" s="17">
        <f>IF(ISNA(MATCH(CONCATENATE(Z$4,$A10),'Výsledková listina'!$N:$N,0)),"",INDEX('Výsledková listina'!$C:$C,MATCH(CONCATENATE(Z$4,$A10),'Výsledková listina'!$N:$N,0),1))</f>
      </c>
      <c r="AA10" s="52">
        <f>IF(ISNA(MATCH(CONCATENATE(Z$4,$A10),'Výsledková listina'!$N:$N,0)),"",INDEX('Výsledková listina'!$P:$P,MATCH(CONCATENATE(Z$4,$A10),'Výsledková listina'!$N:$N,0),1))</f>
      </c>
      <c r="AB10" s="4"/>
      <c r="AC10" s="110"/>
      <c r="AD10" s="50">
        <f t="shared" si="4"/>
      </c>
      <c r="AE10" s="69"/>
      <c r="AF10" s="17">
        <f>IF(ISNA(MATCH(CONCATENATE(AF$4,$A10),'Výsledková listina'!$N:$N,0)),"",INDEX('Výsledková listina'!$C:$C,MATCH(CONCATENATE(AF$4,$A10),'Výsledková listina'!$N:$N,0),1))</f>
      </c>
      <c r="AG10" s="52">
        <f>IF(ISNA(MATCH(CONCATENATE(AF$4,$A10),'Výsledková listina'!$N:$N,0)),"",INDEX('Výsledková listina'!$P:$P,MATCH(CONCATENATE(AF$4,$A10),'Výsledková listina'!$N:$N,0),1))</f>
      </c>
      <c r="AH10" s="4"/>
      <c r="AI10" s="110"/>
      <c r="AJ10" s="50">
        <f t="shared" si="5"/>
      </c>
      <c r="AK10" s="69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10"/>
      <c r="AP10" s="50">
        <f t="shared" si="6"/>
      </c>
      <c r="AQ10" s="69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10"/>
      <c r="AV10" s="50">
        <f t="shared" si="7"/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Peťovský Ivan</v>
      </c>
      <c r="C11" s="52" t="str">
        <f>IF(ISNA(MATCH(CONCATENATE(B$4,$A11),'Výsledková listina'!$N:$N,0)),"",INDEX('Výsledková listina'!$P:$P,MATCH(CONCATENATE(B$4,$A11),'Výsledková listina'!$N:$N,0),1))</f>
        <v>Třebíč</v>
      </c>
      <c r="D11" s="4">
        <v>5270</v>
      </c>
      <c r="E11" s="110"/>
      <c r="F11" s="50">
        <f t="shared" si="0"/>
        <v>4</v>
      </c>
      <c r="G11" s="69"/>
      <c r="H11" s="17" t="str">
        <f>IF(ISNA(MATCH(CONCATENATE(H$4,$A11),'Výsledková listina'!$N:$N,0)),"",INDEX('Výsledková listina'!$C:$C,MATCH(CONCATENATE(H$4,$A11),'Výsledková listina'!$N:$N,0),1))</f>
        <v>Koucký Miloslav</v>
      </c>
      <c r="I11" s="52" t="str">
        <f>IF(ISNA(MATCH(CONCATENATE(H$4,$A11),'Výsledková listina'!$N:$N,0)),"",INDEX('Výsledková listina'!$P:$P,MATCH(CONCATENATE(H$4,$A11),'Výsledková listina'!$N:$N,0),1))</f>
        <v>Vranovice</v>
      </c>
      <c r="J11" s="4">
        <v>6490</v>
      </c>
      <c r="K11" s="110"/>
      <c r="L11" s="50">
        <f t="shared" si="1"/>
        <v>9</v>
      </c>
      <c r="M11" s="69"/>
      <c r="N11" s="17" t="str">
        <f>IF(ISNA(MATCH(CONCATENATE(N$4,$A11),'Výsledková listina'!$N:$N,0)),"",INDEX('Výsledková listina'!$C:$C,MATCH(CONCATENATE(N$4,$A11),'Výsledková listina'!$N:$N,0),1))</f>
        <v>Maťák Martin</v>
      </c>
      <c r="O11" s="52" t="str">
        <f>IF(ISNA(MATCH(CONCATENATE(N$4,$A11),'Výsledková listina'!$N:$N,0)),"",INDEX('Výsledková listina'!$P:$P,MATCH(CONCATENATE(N$4,$A11),'Výsledková listina'!$N:$N,0),1))</f>
        <v>Brno 1</v>
      </c>
      <c r="P11" s="4">
        <v>14840</v>
      </c>
      <c r="Q11" s="110"/>
      <c r="R11" s="50">
        <f t="shared" si="2"/>
        <v>2</v>
      </c>
      <c r="S11" s="69"/>
      <c r="T11" s="17">
        <f>IF(ISNA(MATCH(CONCATENATE(T$4,$A11),'Výsledková listina'!$N:$N,0)),"",INDEX('Výsledková listina'!$C:$C,MATCH(CONCATENATE(T$4,$A11),'Výsledková listina'!$N:$N,0),1))</f>
      </c>
      <c r="U11" s="52">
        <f>IF(ISNA(MATCH(CONCATENATE(T$4,$A11),'Výsledková listina'!$N:$N,0)),"",INDEX('Výsledková listina'!$P:$P,MATCH(CONCATENATE(T$4,$A11),'Výsledková listina'!$N:$N,0),1))</f>
      </c>
      <c r="V11" s="4"/>
      <c r="W11" s="110"/>
      <c r="X11" s="50">
        <f t="shared" si="3"/>
      </c>
      <c r="Y11" s="69"/>
      <c r="Z11" s="17">
        <f>IF(ISNA(MATCH(CONCATENATE(Z$4,$A11),'Výsledková listina'!$N:$N,0)),"",INDEX('Výsledková listina'!$C:$C,MATCH(CONCATENATE(Z$4,$A11),'Výsledková listina'!$N:$N,0),1))</f>
      </c>
      <c r="AA11" s="52">
        <f>IF(ISNA(MATCH(CONCATENATE(Z$4,$A11),'Výsledková listina'!$N:$N,0)),"",INDEX('Výsledková listina'!$P:$P,MATCH(CONCATENATE(Z$4,$A11),'Výsledková listina'!$N:$N,0),1))</f>
      </c>
      <c r="AB11" s="4"/>
      <c r="AC11" s="110"/>
      <c r="AD11" s="50">
        <f t="shared" si="4"/>
      </c>
      <c r="AE11" s="69"/>
      <c r="AF11" s="17">
        <f>IF(ISNA(MATCH(CONCATENATE(AF$4,$A11),'Výsledková listina'!$N:$N,0)),"",INDEX('Výsledková listina'!$C:$C,MATCH(CONCATENATE(AF$4,$A11),'Výsledková listina'!$N:$N,0),1))</f>
      </c>
      <c r="AG11" s="52">
        <f>IF(ISNA(MATCH(CONCATENATE(AF$4,$A11),'Výsledková listina'!$N:$N,0)),"",INDEX('Výsledková listina'!$P:$P,MATCH(CONCATENATE(AF$4,$A11),'Výsledková listina'!$N:$N,0),1))</f>
      </c>
      <c r="AH11" s="4"/>
      <c r="AI11" s="110"/>
      <c r="AJ11" s="50">
        <f t="shared" si="5"/>
      </c>
      <c r="AK11" s="69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10"/>
      <c r="AP11" s="50">
        <f t="shared" si="6"/>
      </c>
      <c r="AQ11" s="69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10"/>
      <c r="AV11" s="50">
        <f t="shared" si="7"/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Nekudová Monika</v>
      </c>
      <c r="C12" s="52" t="str">
        <f>IF(ISNA(MATCH(CONCATENATE(B$4,$A12),'Výsledková listina'!$N:$N,0)),"",INDEX('Výsledková listina'!$P:$P,MATCH(CONCATENATE(B$4,$A12),'Výsledková listina'!$N:$N,0),1))</f>
        <v>Oslavany</v>
      </c>
      <c r="D12" s="4">
        <v>5200</v>
      </c>
      <c r="E12" s="110"/>
      <c r="F12" s="50">
        <f t="shared" si="0"/>
        <v>5</v>
      </c>
      <c r="G12" s="69"/>
      <c r="H12" s="17" t="str">
        <f>IF(ISNA(MATCH(CONCATENATE(H$4,$A12),'Výsledková listina'!$N:$N,0)),"",INDEX('Výsledková listina'!$C:$C,MATCH(CONCATENATE(H$4,$A12),'Výsledková listina'!$N:$N,0),1))</f>
        <v>Duba Ladislav</v>
      </c>
      <c r="I12" s="52" t="str">
        <f>IF(ISNA(MATCH(CONCATENATE(H$4,$A12),'Výsledková listina'!$N:$N,0)),"",INDEX('Výsledková listina'!$P:$P,MATCH(CONCATENATE(H$4,$A12),'Výsledková listina'!$N:$N,0),1))</f>
        <v>Žďár nad Sázavou</v>
      </c>
      <c r="J12" s="4">
        <v>6660</v>
      </c>
      <c r="K12" s="110"/>
      <c r="L12" s="50">
        <f t="shared" si="1"/>
        <v>8</v>
      </c>
      <c r="M12" s="69"/>
      <c r="N12" s="17" t="str">
        <f>IF(ISNA(MATCH(CONCATENATE(N$4,$A12),'Výsledková listina'!$N:$N,0)),"",INDEX('Výsledková listina'!$C:$C,MATCH(CONCATENATE(N$4,$A12),'Výsledková listina'!$N:$N,0),1))</f>
        <v>Brückner Martin</v>
      </c>
      <c r="O12" s="52" t="str">
        <f>IF(ISNA(MATCH(CONCATENATE(N$4,$A12),'Výsledková listina'!$N:$N,0)),"",INDEX('Výsledková listina'!$P:$P,MATCH(CONCATENATE(N$4,$A12),'Výsledková listina'!$N:$N,0),1))</f>
        <v>Velké Meziříčí</v>
      </c>
      <c r="P12" s="4">
        <v>4390</v>
      </c>
      <c r="Q12" s="110"/>
      <c r="R12" s="50">
        <f t="shared" si="2"/>
        <v>11</v>
      </c>
      <c r="S12" s="69"/>
      <c r="T12" s="17">
        <f>IF(ISNA(MATCH(CONCATENATE(T$4,$A12),'Výsledková listina'!$N:$N,0)),"",INDEX('Výsledková listina'!$C:$C,MATCH(CONCATENATE(T$4,$A12),'Výsledková listina'!$N:$N,0),1))</f>
      </c>
      <c r="U12" s="52">
        <f>IF(ISNA(MATCH(CONCATENATE(T$4,$A12),'Výsledková listina'!$N:$N,0)),"",INDEX('Výsledková listina'!$P:$P,MATCH(CONCATENATE(T$4,$A12),'Výsledková listina'!$N:$N,0),1))</f>
      </c>
      <c r="V12" s="4"/>
      <c r="W12" s="110"/>
      <c r="X12" s="50">
        <f t="shared" si="3"/>
      </c>
      <c r="Y12" s="69"/>
      <c r="Z12" s="17">
        <f>IF(ISNA(MATCH(CONCATENATE(Z$4,$A12),'Výsledková listina'!$N:$N,0)),"",INDEX('Výsledková listina'!$C:$C,MATCH(CONCATENATE(Z$4,$A12),'Výsledková listina'!$N:$N,0),1))</f>
      </c>
      <c r="AA12" s="52">
        <f>IF(ISNA(MATCH(CONCATENATE(Z$4,$A12),'Výsledková listina'!$N:$N,0)),"",INDEX('Výsledková listina'!$P:$P,MATCH(CONCATENATE(Z$4,$A12),'Výsledková listina'!$N:$N,0),1))</f>
      </c>
      <c r="AB12" s="4"/>
      <c r="AC12" s="110"/>
      <c r="AD12" s="50">
        <f t="shared" si="4"/>
      </c>
      <c r="AE12" s="69"/>
      <c r="AF12" s="17">
        <f>IF(ISNA(MATCH(CONCATENATE(AF$4,$A12),'Výsledková listina'!$N:$N,0)),"",INDEX('Výsledková listina'!$C:$C,MATCH(CONCATENATE(AF$4,$A12),'Výsledková listina'!$N:$N,0),1))</f>
      </c>
      <c r="AG12" s="52">
        <f>IF(ISNA(MATCH(CONCATENATE(AF$4,$A12),'Výsledková listina'!$N:$N,0)),"",INDEX('Výsledková listina'!$P:$P,MATCH(CONCATENATE(AF$4,$A12),'Výsledková listina'!$N:$N,0),1))</f>
      </c>
      <c r="AH12" s="4"/>
      <c r="AI12" s="110"/>
      <c r="AJ12" s="50">
        <f t="shared" si="5"/>
      </c>
      <c r="AK12" s="69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10"/>
      <c r="AP12" s="50">
        <f t="shared" si="6"/>
      </c>
      <c r="AQ12" s="69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10"/>
      <c r="AV12" s="50">
        <f t="shared" si="7"/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Kejnar Zdeněk</v>
      </c>
      <c r="C13" s="52" t="str">
        <f>IF(ISNA(MATCH(CONCATENATE(B$4,$A13),'Výsledková listina'!$N:$N,0)),"",INDEX('Výsledková listina'!$P:$P,MATCH(CONCATENATE(B$4,$A13),'Výsledková listina'!$N:$N,0),1))</f>
        <v>Němčice nad Hanou</v>
      </c>
      <c r="D13" s="4">
        <v>3990</v>
      </c>
      <c r="E13" s="110"/>
      <c r="F13" s="50">
        <f t="shared" si="0"/>
        <v>10</v>
      </c>
      <c r="G13" s="69"/>
      <c r="H13" s="17" t="str">
        <f>IF(ISNA(MATCH(CONCATENATE(H$4,$A13),'Výsledková listina'!$N:$N,0)),"",INDEX('Výsledková listina'!$C:$C,MATCH(CONCATENATE(H$4,$A13),'Výsledková listina'!$N:$N,0),1))</f>
        <v>Janečka Martin</v>
      </c>
      <c r="I13" s="52" t="str">
        <f>IF(ISNA(MATCH(CONCATENATE(H$4,$A13),'Výsledková listina'!$N:$N,0)),"",INDEX('Výsledková listina'!$P:$P,MATCH(CONCATENATE(H$4,$A13),'Výsledková listina'!$N:$N,0),1))</f>
        <v>Tovačov</v>
      </c>
      <c r="J13" s="4">
        <v>7880</v>
      </c>
      <c r="K13" s="110"/>
      <c r="L13" s="50">
        <f t="shared" si="1"/>
        <v>6</v>
      </c>
      <c r="M13" s="69"/>
      <c r="N13" s="17" t="str">
        <f>IF(ISNA(MATCH(CONCATENATE(N$4,$A13),'Výsledková listina'!$N:$N,0)),"",INDEX('Výsledková listina'!$C:$C,MATCH(CONCATENATE(N$4,$A13),'Výsledková listina'!$N:$N,0),1))</f>
        <v>Revai Miroslav</v>
      </c>
      <c r="O13" s="52" t="str">
        <f>IF(ISNA(MATCH(CONCATENATE(N$4,$A13),'Výsledková listina'!$N:$N,0)),"",INDEX('Výsledková listina'!$P:$P,MATCH(CONCATENATE(N$4,$A13),'Výsledková listina'!$N:$N,0),1))</f>
        <v>Hrušovany nad Jevišovkou</v>
      </c>
      <c r="P13" s="4">
        <v>6250</v>
      </c>
      <c r="Q13" s="110"/>
      <c r="R13" s="50">
        <f t="shared" si="2"/>
        <v>9</v>
      </c>
      <c r="S13" s="69"/>
      <c r="T13" s="17">
        <f>IF(ISNA(MATCH(CONCATENATE(T$4,$A13),'Výsledková listina'!$N:$N,0)),"",INDEX('Výsledková listina'!$C:$C,MATCH(CONCATENATE(T$4,$A13),'Výsledková listina'!$N:$N,0),1))</f>
      </c>
      <c r="U13" s="52">
        <f>IF(ISNA(MATCH(CONCATENATE(T$4,$A13),'Výsledková listina'!$N:$N,0)),"",INDEX('Výsledková listina'!$P:$P,MATCH(CONCATENATE(T$4,$A13),'Výsledková listina'!$N:$N,0),1))</f>
      </c>
      <c r="V13" s="4"/>
      <c r="W13" s="110"/>
      <c r="X13" s="50">
        <f t="shared" si="3"/>
      </c>
      <c r="Y13" s="69"/>
      <c r="Z13" s="17">
        <f>IF(ISNA(MATCH(CONCATENATE(Z$4,$A13),'Výsledková listina'!$N:$N,0)),"",INDEX('Výsledková listina'!$C:$C,MATCH(CONCATENATE(Z$4,$A13),'Výsledková listina'!$N:$N,0),1))</f>
      </c>
      <c r="AA13" s="52">
        <f>IF(ISNA(MATCH(CONCATENATE(Z$4,$A13),'Výsledková listina'!$N:$N,0)),"",INDEX('Výsledková listina'!$P:$P,MATCH(CONCATENATE(Z$4,$A13),'Výsledková listina'!$N:$N,0),1))</f>
      </c>
      <c r="AB13" s="4"/>
      <c r="AC13" s="110"/>
      <c r="AD13" s="50">
        <f t="shared" si="4"/>
      </c>
      <c r="AE13" s="69"/>
      <c r="AF13" s="17">
        <f>IF(ISNA(MATCH(CONCATENATE(AF$4,$A13),'Výsledková listina'!$N:$N,0)),"",INDEX('Výsledková listina'!$C:$C,MATCH(CONCATENATE(AF$4,$A13),'Výsledková listina'!$N:$N,0),1))</f>
      </c>
      <c r="AG13" s="52">
        <f>IF(ISNA(MATCH(CONCATENATE(AF$4,$A13),'Výsledková listina'!$N:$N,0)),"",INDEX('Výsledková listina'!$P:$P,MATCH(CONCATENATE(AF$4,$A13),'Výsledková listina'!$N:$N,0),1))</f>
      </c>
      <c r="AH13" s="4"/>
      <c r="AI13" s="110"/>
      <c r="AJ13" s="50">
        <f t="shared" si="5"/>
      </c>
      <c r="AK13" s="69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10"/>
      <c r="AP13" s="50">
        <f t="shared" si="6"/>
      </c>
      <c r="AQ13" s="69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10"/>
      <c r="AV13" s="50">
        <f t="shared" si="7"/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Tomšík Jan</v>
      </c>
      <c r="C14" s="52" t="str">
        <f>IF(ISNA(MATCH(CONCATENATE(B$4,$A14),'Výsledková listina'!$N:$N,0)),"",INDEX('Výsledková listina'!$P:$P,MATCH(CONCATENATE(B$4,$A14),'Výsledková listina'!$N:$N,0),1))</f>
        <v>Velké Meziříčí</v>
      </c>
      <c r="D14" s="4">
        <v>10810</v>
      </c>
      <c r="E14" s="110"/>
      <c r="F14" s="50">
        <f t="shared" si="0"/>
        <v>2</v>
      </c>
      <c r="G14" s="69"/>
      <c r="H14" s="17" t="str">
        <f>IF(ISNA(MATCH(CONCATENATE(H$4,$A14),'Výsledková listina'!$N:$N,0)),"",INDEX('Výsledková listina'!$C:$C,MATCH(CONCATENATE(H$4,$A14),'Výsledková listina'!$N:$N,0),1))</f>
        <v>Štovčik Viktor </v>
      </c>
      <c r="I14" s="52" t="str">
        <f>IF(ISNA(MATCH(CONCATENATE(H$4,$A14),'Výsledková listina'!$N:$N,0)),"",INDEX('Výsledková listina'!$P:$P,MATCH(CONCATENATE(H$4,$A14),'Výsledková listina'!$N:$N,0),1))</f>
        <v>Brno 3</v>
      </c>
      <c r="J14" s="4">
        <v>13410</v>
      </c>
      <c r="K14" s="110"/>
      <c r="L14" s="50">
        <f t="shared" si="1"/>
        <v>2</v>
      </c>
      <c r="M14" s="69"/>
      <c r="N14" s="17" t="str">
        <f>IF(ISNA(MATCH(CONCATENATE(N$4,$A14),'Výsledková listina'!$N:$N,0)),"",INDEX('Výsledková listina'!$C:$C,MATCH(CONCATENATE(N$4,$A14),'Výsledková listina'!$N:$N,0),1))</f>
        <v>Pechalová Andrea</v>
      </c>
      <c r="O14" s="52" t="str">
        <f>IF(ISNA(MATCH(CONCATENATE(N$4,$A14),'Výsledková listina'!$N:$N,0)),"",INDEX('Výsledková listina'!$P:$P,MATCH(CONCATENATE(N$4,$A14),'Výsledková listina'!$N:$N,0),1))</f>
        <v>Hrušovany na Jevišovkou</v>
      </c>
      <c r="P14" s="4">
        <v>11990</v>
      </c>
      <c r="Q14" s="110"/>
      <c r="R14" s="50">
        <f t="shared" si="2"/>
        <v>5</v>
      </c>
      <c r="S14" s="69"/>
      <c r="T14" s="17">
        <f>IF(ISNA(MATCH(CONCATENATE(T$4,$A14),'Výsledková listina'!$N:$N,0)),"",INDEX('Výsledková listina'!$C:$C,MATCH(CONCATENATE(T$4,$A14),'Výsledková listina'!$N:$N,0),1))</f>
      </c>
      <c r="U14" s="52">
        <f>IF(ISNA(MATCH(CONCATENATE(T$4,$A14),'Výsledková listina'!$N:$N,0)),"",INDEX('Výsledková listina'!$P:$P,MATCH(CONCATENATE(T$4,$A14),'Výsledková listina'!$N:$N,0),1))</f>
      </c>
      <c r="V14" s="4"/>
      <c r="W14" s="110"/>
      <c r="X14" s="50">
        <f t="shared" si="3"/>
      </c>
      <c r="Y14" s="69"/>
      <c r="Z14" s="17">
        <f>IF(ISNA(MATCH(CONCATENATE(Z$4,$A14),'Výsledková listina'!$N:$N,0)),"",INDEX('Výsledková listina'!$C:$C,MATCH(CONCATENATE(Z$4,$A14),'Výsledková listina'!$N:$N,0),1))</f>
      </c>
      <c r="AA14" s="52">
        <f>IF(ISNA(MATCH(CONCATENATE(Z$4,$A14),'Výsledková listina'!$N:$N,0)),"",INDEX('Výsledková listina'!$P:$P,MATCH(CONCATENATE(Z$4,$A14),'Výsledková listina'!$N:$N,0),1))</f>
      </c>
      <c r="AB14" s="4"/>
      <c r="AC14" s="110"/>
      <c r="AD14" s="50">
        <f t="shared" si="4"/>
      </c>
      <c r="AE14" s="69"/>
      <c r="AF14" s="17">
        <f>IF(ISNA(MATCH(CONCATENATE(AF$4,$A14),'Výsledková listina'!$N:$N,0)),"",INDEX('Výsledková listina'!$C:$C,MATCH(CONCATENATE(AF$4,$A14),'Výsledková listina'!$N:$N,0),1))</f>
      </c>
      <c r="AG14" s="52">
        <f>IF(ISNA(MATCH(CONCATENATE(AF$4,$A14),'Výsledková listina'!$N:$N,0)),"",INDEX('Výsledková listina'!$P:$P,MATCH(CONCATENATE(AF$4,$A14),'Výsledková listina'!$N:$N,0),1))</f>
      </c>
      <c r="AH14" s="4"/>
      <c r="AI14" s="110"/>
      <c r="AJ14" s="50">
        <f t="shared" si="5"/>
      </c>
      <c r="AK14" s="69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10"/>
      <c r="AP14" s="50">
        <f t="shared" si="6"/>
      </c>
      <c r="AQ14" s="69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10"/>
      <c r="AV14" s="50">
        <f t="shared" si="7"/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listina'!$N:$N,0)),"",INDEX('Výsledková listina'!$C:$C,MATCH(CONCATENATE(B$4,$A15),'Výsledková listina'!$N:$N,0),1))</f>
        <v>Král Vít st.</v>
      </c>
      <c r="C15" s="52" t="str">
        <f>IF(ISNA(MATCH(CONCATENATE(B$4,$A15),'Výsledková listina'!$N:$N,0)),"",INDEX('Výsledková listina'!$P:$P,MATCH(CONCATENATE(B$4,$A15),'Výsledková listina'!$N:$N,0),1))</f>
        <v>Hovorčovice</v>
      </c>
      <c r="D15" s="4">
        <v>4110</v>
      </c>
      <c r="E15" s="110"/>
      <c r="F15" s="50">
        <f t="shared" si="0"/>
        <v>9</v>
      </c>
      <c r="G15" s="69"/>
      <c r="H15" s="17" t="str">
        <f>IF(ISNA(MATCH(CONCATENATE(H$4,$A15),'Výsledková listina'!$N:$N,0)),"",INDEX('Výsledková listina'!$C:$C,MATCH(CONCATENATE(H$4,$A15),'Výsledková listina'!$N:$N,0),1))</f>
        <v>Melichar Tomáš</v>
      </c>
      <c r="I15" s="52" t="str">
        <f>IF(ISNA(MATCH(CONCATENATE(H$4,$A15),'Výsledková listina'!$N:$N,0)),"",INDEX('Výsledková listina'!$P:$P,MATCH(CONCATENATE(H$4,$A15),'Výsledková listina'!$N:$N,0),1))</f>
        <v>Žďár nad Sázavou</v>
      </c>
      <c r="J15" s="4">
        <v>7940</v>
      </c>
      <c r="K15" s="110"/>
      <c r="L15" s="50">
        <f t="shared" si="1"/>
        <v>5</v>
      </c>
      <c r="M15" s="69"/>
      <c r="N15" s="17" t="str">
        <f>IF(ISNA(MATCH(CONCATENATE(N$4,$A15),'Výsledková listina'!$N:$N,0)),"",INDEX('Výsledková listina'!$C:$C,MATCH(CONCATENATE(N$4,$A15),'Výsledková listina'!$N:$N,0),1))</f>
        <v>Vondra Martin</v>
      </c>
      <c r="O15" s="52" t="str">
        <f>IF(ISNA(MATCH(CONCATENATE(N$4,$A15),'Výsledková listina'!$N:$N,0)),"",INDEX('Výsledková listina'!$P:$P,MATCH(CONCATENATE(N$4,$A15),'Výsledková listina'!$N:$N,0),1))</f>
        <v>Pardubice</v>
      </c>
      <c r="P15" s="4">
        <v>1900</v>
      </c>
      <c r="Q15" s="110"/>
      <c r="R15" s="50">
        <f t="shared" si="2"/>
        <v>12</v>
      </c>
      <c r="S15" s="69"/>
      <c r="T15" s="17">
        <f>IF(ISNA(MATCH(CONCATENATE(T$4,$A15),'Výsledková listina'!$N:$N,0)),"",INDEX('Výsledková listina'!$C:$C,MATCH(CONCATENATE(T$4,$A15),'Výsledková listina'!$N:$N,0),1))</f>
      </c>
      <c r="U15" s="52">
        <f>IF(ISNA(MATCH(CONCATENATE(T$4,$A15),'Výsledková listina'!$N:$N,0)),"",INDEX('Výsledková listina'!$P:$P,MATCH(CONCATENATE(T$4,$A15),'Výsledková listina'!$N:$N,0),1))</f>
      </c>
      <c r="V15" s="4"/>
      <c r="W15" s="110"/>
      <c r="X15" s="50">
        <f t="shared" si="3"/>
      </c>
      <c r="Y15" s="69"/>
      <c r="Z15" s="17">
        <f>IF(ISNA(MATCH(CONCATENATE(Z$4,$A15),'Výsledková listina'!$N:$N,0)),"",INDEX('Výsledková listina'!$C:$C,MATCH(CONCATENATE(Z$4,$A15),'Výsledková listina'!$N:$N,0),1))</f>
      </c>
      <c r="AA15" s="52">
        <f>IF(ISNA(MATCH(CONCATENATE(Z$4,$A15),'Výsledková listina'!$N:$N,0)),"",INDEX('Výsledková listina'!$P:$P,MATCH(CONCATENATE(Z$4,$A15),'Výsledková listina'!$N:$N,0),1))</f>
      </c>
      <c r="AB15" s="4"/>
      <c r="AC15" s="110"/>
      <c r="AD15" s="50">
        <f t="shared" si="4"/>
      </c>
      <c r="AE15" s="69"/>
      <c r="AF15" s="17">
        <f>IF(ISNA(MATCH(CONCATENATE(AF$4,$A15),'Výsledková listina'!$N:$N,0)),"",INDEX('Výsledková listina'!$C:$C,MATCH(CONCATENATE(AF$4,$A15),'Výsledková listina'!$N:$N,0),1))</f>
      </c>
      <c r="AG15" s="52">
        <f>IF(ISNA(MATCH(CONCATENATE(AF$4,$A15),'Výsledková listina'!$N:$N,0)),"",INDEX('Výsledková listina'!$P:$P,MATCH(CONCATENATE(AF$4,$A15),'Výsledková listina'!$N:$N,0),1))</f>
      </c>
      <c r="AH15" s="4"/>
      <c r="AI15" s="110"/>
      <c r="AJ15" s="50">
        <f t="shared" si="5"/>
      </c>
      <c r="AK15" s="69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10"/>
      <c r="AP15" s="50">
        <f t="shared" si="6"/>
      </c>
      <c r="AQ15" s="69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10"/>
      <c r="AV15" s="50">
        <f t="shared" si="7"/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 t="str">
        <f>IF(ISNA(MATCH(CONCATENATE(B$4,$A16),'Výsledková listina'!$N:$N,0)),"",INDEX('Výsledková listina'!$C:$C,MATCH(CONCATENATE(B$4,$A16),'Výsledková listina'!$N:$N,0),1))</f>
        <v>Lánský Jan   </v>
      </c>
      <c r="C16" s="52" t="str">
        <f>IF(ISNA(MATCH(CONCATENATE(B$4,$A16),'Výsledková listina'!$N:$N,0)),"",INDEX('Výsledková listina'!$P:$P,MATCH(CONCATENATE(B$4,$A16),'Výsledková listina'!$N:$N,0),1))</f>
        <v>Bystřice nad Pernštejnem</v>
      </c>
      <c r="D16" s="4">
        <v>3080</v>
      </c>
      <c r="E16" s="110"/>
      <c r="F16" s="50">
        <f t="shared" si="0"/>
        <v>12</v>
      </c>
      <c r="G16" s="69"/>
      <c r="H16" s="17" t="str">
        <f>IF(ISNA(MATCH(CONCATENATE(H$4,$A16),'Výsledková listina'!$N:$N,0)),"",INDEX('Výsledková listina'!$C:$C,MATCH(CONCATENATE(H$4,$A16),'Výsledková listina'!$N:$N,0),1))</f>
        <v>Hudeček František</v>
      </c>
      <c r="I16" s="52" t="str">
        <f>IF(ISNA(MATCH(CONCATENATE(H$4,$A16),'Výsledková listina'!$N:$N,0)),"",INDEX('Výsledková listina'!$P:$P,MATCH(CONCATENATE(H$4,$A16),'Výsledková listina'!$N:$N,0),1))</f>
        <v>Přelouč</v>
      </c>
      <c r="J16" s="4">
        <v>7250</v>
      </c>
      <c r="K16" s="110"/>
      <c r="L16" s="50">
        <f t="shared" si="1"/>
        <v>7</v>
      </c>
      <c r="M16" s="69"/>
      <c r="N16" s="17" t="str">
        <f>IF(ISNA(MATCH(CONCATENATE(N$4,$A16),'Výsledková listina'!$N:$N,0)),"",INDEX('Výsledková listina'!$C:$C,MATCH(CONCATENATE(N$4,$A16),'Výsledková listina'!$N:$N,0),1))</f>
        <v>Oliva Vladimír</v>
      </c>
      <c r="O16" s="52" t="str">
        <f>IF(ISNA(MATCH(CONCATENATE(N$4,$A16),'Výsledková listina'!$N:$N,0)),"",INDEX('Výsledková listina'!$P:$P,MATCH(CONCATENATE(N$4,$A16),'Výsledková listina'!$N:$N,0),1))</f>
        <v>Třebíč</v>
      </c>
      <c r="P16" s="4">
        <v>9960</v>
      </c>
      <c r="Q16" s="110"/>
      <c r="R16" s="50">
        <f t="shared" si="2"/>
        <v>6</v>
      </c>
      <c r="S16" s="69"/>
      <c r="T16" s="17">
        <f>IF(ISNA(MATCH(CONCATENATE(T$4,$A16),'Výsledková listina'!$N:$N,0)),"",INDEX('Výsledková listina'!$C:$C,MATCH(CONCATENATE(T$4,$A16),'Výsledková listina'!$N:$N,0),1))</f>
      </c>
      <c r="U16" s="52">
        <f>IF(ISNA(MATCH(CONCATENATE(T$4,$A16),'Výsledková listina'!$N:$N,0)),"",INDEX('Výsledková listina'!$P:$P,MATCH(CONCATENATE(T$4,$A16),'Výsledková listina'!$N:$N,0),1))</f>
      </c>
      <c r="V16" s="4"/>
      <c r="W16" s="110"/>
      <c r="X16" s="50">
        <f t="shared" si="3"/>
      </c>
      <c r="Y16" s="69"/>
      <c r="Z16" s="17">
        <f>IF(ISNA(MATCH(CONCATENATE(Z$4,$A16),'Výsledková listina'!$N:$N,0)),"",INDEX('Výsledková listina'!$C:$C,MATCH(CONCATENATE(Z$4,$A16),'Výsledková listina'!$N:$N,0),1))</f>
      </c>
      <c r="AA16" s="52">
        <f>IF(ISNA(MATCH(CONCATENATE(Z$4,$A16),'Výsledková listina'!$N:$N,0)),"",INDEX('Výsledková listina'!$P:$P,MATCH(CONCATENATE(Z$4,$A16),'Výsledková listina'!$N:$N,0),1))</f>
      </c>
      <c r="AB16" s="4"/>
      <c r="AC16" s="110"/>
      <c r="AD16" s="50">
        <f t="shared" si="4"/>
      </c>
      <c r="AE16" s="69"/>
      <c r="AF16" s="17">
        <f>IF(ISNA(MATCH(CONCATENATE(AF$4,$A16),'Výsledková listina'!$N:$N,0)),"",INDEX('Výsledková listina'!$C:$C,MATCH(CONCATENATE(AF$4,$A16),'Výsledková listina'!$N:$N,0),1))</f>
      </c>
      <c r="AG16" s="52">
        <f>IF(ISNA(MATCH(CONCATENATE(AF$4,$A16),'Výsledková listina'!$N:$N,0)),"",INDEX('Výsledková listina'!$P:$P,MATCH(CONCATENATE(AF$4,$A16),'Výsledková listina'!$N:$N,0),1))</f>
      </c>
      <c r="AH16" s="4"/>
      <c r="AI16" s="110"/>
      <c r="AJ16" s="50">
        <f t="shared" si="5"/>
      </c>
      <c r="AK16" s="69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10"/>
      <c r="AP16" s="50">
        <f t="shared" si="6"/>
      </c>
      <c r="AQ16" s="69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10"/>
      <c r="AV16" s="50">
        <f t="shared" si="7"/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 t="str">
        <f>IF(ISNA(MATCH(CONCATENATE(B$4,$A17),'Výsledková listina'!$N:$N,0)),"",INDEX('Výsledková listina'!$C:$C,MATCH(CONCATENATE(B$4,$A17),'Výsledková listina'!$N:$N,0),1))</f>
        <v>Kloupar Jaroslav</v>
      </c>
      <c r="C17" s="52" t="str">
        <f>IF(ISNA(MATCH(CONCATENATE(B$4,$A17),'Výsledková listina'!$N:$N,0)),"",INDEX('Výsledková listina'!$P:$P,MATCH(CONCATENATE(B$4,$A17),'Výsledková listina'!$N:$N,0),1))</f>
        <v>Pohořelice</v>
      </c>
      <c r="D17" s="4">
        <v>4530</v>
      </c>
      <c r="E17" s="110"/>
      <c r="F17" s="50">
        <f t="shared" si="0"/>
        <v>6</v>
      </c>
      <c r="G17" s="69"/>
      <c r="H17" s="17" t="str">
        <f>IF(ISNA(MATCH(CONCATENATE(H$4,$A17),'Výsledková listina'!$N:$N,0)),"",INDEX('Výsledková listina'!$C:$C,MATCH(CONCATENATE(H$4,$A17),'Výsledková listina'!$N:$N,0),1))</f>
        <v>Priehoda Tomáš</v>
      </c>
      <c r="I17" s="52" t="str">
        <f>IF(ISNA(MATCH(CONCATENATE(H$4,$A17),'Výsledková listina'!$N:$N,0)),"",INDEX('Výsledková listina'!$P:$P,MATCH(CONCATENATE(H$4,$A17),'Výsledková listina'!$N:$N,0),1))</f>
        <v>Oslavany</v>
      </c>
      <c r="J17" s="4">
        <v>5280</v>
      </c>
      <c r="K17" s="110"/>
      <c r="L17" s="50">
        <f t="shared" si="1"/>
        <v>13</v>
      </c>
      <c r="M17" s="69"/>
      <c r="N17" s="168" t="str">
        <f>IF(ISNA(MATCH(CONCATENATE(N$4,$A17),'Výsledková listina'!$N:$N,0)),"",INDEX('Výsledková listina'!$C:$C,MATCH(CONCATENATE(N$4,$A17),'Výsledková listina'!$N:$N,0),1))</f>
        <v>Konopásek Josef</v>
      </c>
      <c r="O17" s="169" t="str">
        <f>IF(ISNA(MATCH(CONCATENATE(N$4,$A17),'Výsledková listina'!$N:$N,0)),"",INDEX('Výsledková listina'!$P:$P,MATCH(CONCATENATE(N$4,$A17),'Výsledková listina'!$N:$N,0),1))</f>
        <v>Pardubice</v>
      </c>
      <c r="P17" s="170">
        <v>19320</v>
      </c>
      <c r="Q17" s="171"/>
      <c r="R17" s="172">
        <f t="shared" si="2"/>
        <v>1</v>
      </c>
      <c r="S17" s="69"/>
      <c r="T17" s="17">
        <f>IF(ISNA(MATCH(CONCATENATE(T$4,$A17),'Výsledková listina'!$N:$N,0)),"",INDEX('Výsledková listina'!$C:$C,MATCH(CONCATENATE(T$4,$A17),'Výsledková listina'!$N:$N,0),1))</f>
      </c>
      <c r="U17" s="52">
        <f>IF(ISNA(MATCH(CONCATENATE(T$4,$A17),'Výsledková listina'!$N:$N,0)),"",INDEX('Výsledková listina'!$P:$P,MATCH(CONCATENATE(T$4,$A17),'Výsledková listina'!$N:$N,0),1))</f>
      </c>
      <c r="V17" s="4"/>
      <c r="W17" s="110"/>
      <c r="X17" s="50">
        <f t="shared" si="3"/>
      </c>
      <c r="Y17" s="69"/>
      <c r="Z17" s="17">
        <f>IF(ISNA(MATCH(CONCATENATE(Z$4,$A17),'Výsledková listina'!$N:$N,0)),"",INDEX('Výsledková listina'!$C:$C,MATCH(CONCATENATE(Z$4,$A17),'Výsledková listina'!$N:$N,0),1))</f>
      </c>
      <c r="AA17" s="52">
        <f>IF(ISNA(MATCH(CONCATENATE(Z$4,$A17),'Výsledková listina'!$N:$N,0)),"",INDEX('Výsledková listina'!$P:$P,MATCH(CONCATENATE(Z$4,$A17),'Výsledková listina'!$N:$N,0),1))</f>
      </c>
      <c r="AB17" s="4"/>
      <c r="AC17" s="110"/>
      <c r="AD17" s="50">
        <f t="shared" si="4"/>
      </c>
      <c r="AE17" s="69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10"/>
      <c r="AJ17" s="50">
        <f t="shared" si="5"/>
      </c>
      <c r="AK17" s="69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10"/>
      <c r="AP17" s="50">
        <f t="shared" si="6"/>
      </c>
      <c r="AQ17" s="69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10"/>
      <c r="AV17" s="50">
        <f t="shared" si="7"/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167">
        <v>13</v>
      </c>
      <c r="B18" s="168" t="str">
        <f>IF(ISNA(MATCH(CONCATENATE(B$4,$A18),'Výsledková listina'!$N:$N,0)),"",INDEX('Výsledková listina'!$C:$C,MATCH(CONCATENATE(B$4,$A18),'Výsledková listina'!$N:$N,0),1))</f>
        <v>Zavřel Jan</v>
      </c>
      <c r="C18" s="169" t="str">
        <f>IF(ISNA(MATCH(CONCATENATE(B$4,$A18),'Výsledková listina'!$N:$N,0)),"",INDEX('Výsledková listina'!$P:$P,MATCH(CONCATENATE(B$4,$A18),'Výsledková listina'!$N:$N,0),1))</f>
        <v>Hlinsko v Čechách</v>
      </c>
      <c r="D18" s="170">
        <v>12220</v>
      </c>
      <c r="E18" s="171"/>
      <c r="F18" s="172">
        <f t="shared" si="0"/>
        <v>1</v>
      </c>
      <c r="G18" s="69"/>
      <c r="H18" s="17" t="str">
        <f>IF(ISNA(MATCH(CONCATENATE(H$4,$A18),'Výsledková listina'!$N:$N,0)),"",INDEX('Výsledková listina'!$C:$C,MATCH(CONCATENATE(H$4,$A18),'Výsledková listina'!$N:$N,0),1))</f>
        <v>Chovanec Jiří</v>
      </c>
      <c r="I18" s="52" t="str">
        <f>IF(ISNA(MATCH(CONCATENATE(H$4,$A18),'Výsledková listina'!$N:$N,0)),"",INDEX('Výsledková listina'!$P:$P,MATCH(CONCATENATE(H$4,$A18),'Výsledková listina'!$N:$N,0),1))</f>
        <v>Havlíčkův Brod</v>
      </c>
      <c r="J18" s="4">
        <v>6310</v>
      </c>
      <c r="K18" s="110"/>
      <c r="L18" s="50">
        <f t="shared" si="1"/>
        <v>10</v>
      </c>
      <c r="M18" s="69"/>
      <c r="N18" s="17">
        <f>IF(ISNA(MATCH(CONCATENATE(N$4,$A18),'Výsledková listina'!$N:$N,0)),"",INDEX('Výsledková listina'!$C:$C,MATCH(CONCATENATE(N$4,$A18),'Výsledková listina'!$N:$N,0),1))</f>
      </c>
      <c r="O18" s="52">
        <f>IF(ISNA(MATCH(CONCATENATE(N$4,$A18),'Výsledková listina'!$N:$N,0)),"",INDEX('Výsledková listina'!$P:$P,MATCH(CONCATENATE(N$4,$A18),'Výsledková listina'!$N:$N,0),1))</f>
      </c>
      <c r="P18" s="4"/>
      <c r="Q18" s="110"/>
      <c r="R18" s="50">
        <f t="shared" si="2"/>
      </c>
      <c r="S18" s="69"/>
      <c r="T18" s="17">
        <f>IF(ISNA(MATCH(CONCATENATE(T$4,$A18),'Výsledková listina'!$N:$N,0)),"",INDEX('Výsledková listina'!$C:$C,MATCH(CONCATENATE(T$4,$A18),'Výsledková listina'!$N:$N,0),1))</f>
      </c>
      <c r="U18" s="52">
        <f>IF(ISNA(MATCH(CONCATENATE(T$4,$A18),'Výsledková listina'!$N:$N,0)),"",INDEX('Výsledková listina'!$P:$P,MATCH(CONCATENATE(T$4,$A18),'Výsledková listina'!$N:$N,0),1))</f>
      </c>
      <c r="V18" s="4"/>
      <c r="W18" s="110"/>
      <c r="X18" s="50">
        <f t="shared" si="3"/>
      </c>
      <c r="Y18" s="69"/>
      <c r="Z18" s="17">
        <f>IF(ISNA(MATCH(CONCATENATE(Z$4,$A18),'Výsledková listina'!$N:$N,0)),"",INDEX('Výsledková listina'!$C:$C,MATCH(CONCATENATE(Z$4,$A18),'Výsledková listina'!$N:$N,0),1))</f>
      </c>
      <c r="AA18" s="52">
        <f>IF(ISNA(MATCH(CONCATENATE(Z$4,$A18),'Výsledková listina'!$N:$N,0)),"",INDEX('Výsledková listina'!$P:$P,MATCH(CONCATENATE(Z$4,$A18),'Výsledková listina'!$N:$N,0),1))</f>
      </c>
      <c r="AB18" s="4"/>
      <c r="AC18" s="110"/>
      <c r="AD18" s="50">
        <f t="shared" si="4"/>
      </c>
      <c r="AE18" s="69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10"/>
      <c r="AJ18" s="50">
        <f t="shared" si="5"/>
      </c>
      <c r="AK18" s="69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10"/>
      <c r="AP18" s="50">
        <f t="shared" si="6"/>
      </c>
      <c r="AQ18" s="69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10"/>
      <c r="AV18" s="50">
        <f t="shared" si="7"/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2">
        <f>IF(ISNA(MATCH(CONCATENATE(B$4,$A19),'Výsledková listina'!$N:$N,0)),"",INDEX('Výsledková listina'!$P:$P,MATCH(CONCATENATE(B$4,$A19),'Výsledková listina'!$N:$N,0),1))</f>
      </c>
      <c r="D19" s="4"/>
      <c r="E19" s="110"/>
      <c r="F19" s="50">
        <f t="shared" si="0"/>
      </c>
      <c r="G19" s="69"/>
      <c r="H19" s="17">
        <f>IF(ISNA(MATCH(CONCATENATE(H$4,$A19),'Výsledková listina'!$N:$N,0)),"",INDEX('Výsledková listina'!$C:$C,MATCH(CONCATENATE(H$4,$A19),'Výsledková listina'!$N:$N,0),1))</f>
      </c>
      <c r="I19" s="52">
        <f>IF(ISNA(MATCH(CONCATENATE(H$4,$A19),'Výsledková listina'!$N:$N,0)),"",INDEX('Výsledková listina'!$P:$P,MATCH(CONCATENATE(H$4,$A19),'Výsledková listina'!$N:$N,0),1))</f>
      </c>
      <c r="J19" s="4"/>
      <c r="K19" s="110"/>
      <c r="L19" s="50">
        <f t="shared" si="1"/>
      </c>
      <c r="M19" s="69"/>
      <c r="N19" s="17">
        <f>IF(ISNA(MATCH(CONCATENATE(N$4,$A19),'Výsledková listina'!$N:$N,0)),"",INDEX('Výsledková listina'!$C:$C,MATCH(CONCATENATE(N$4,$A19),'Výsledková listina'!$N:$N,0),1))</f>
      </c>
      <c r="O19" s="52">
        <f>IF(ISNA(MATCH(CONCATENATE(N$4,$A19),'Výsledková listina'!$N:$N,0)),"",INDEX('Výsledková listina'!$P:$P,MATCH(CONCATENATE(N$4,$A19),'Výsledková listina'!$N:$N,0),1))</f>
      </c>
      <c r="P19" s="4"/>
      <c r="Q19" s="110"/>
      <c r="R19" s="50">
        <f t="shared" si="2"/>
      </c>
      <c r="S19" s="69"/>
      <c r="T19" s="17">
        <f>IF(ISNA(MATCH(CONCATENATE(T$4,$A19),'Výsledková listina'!$N:$N,0)),"",INDEX('Výsledková listina'!$C:$C,MATCH(CONCATENATE(T$4,$A19),'Výsledková listina'!$N:$N,0),1))</f>
      </c>
      <c r="U19" s="52">
        <f>IF(ISNA(MATCH(CONCATENATE(T$4,$A19),'Výsledková listina'!$N:$N,0)),"",INDEX('Výsledková listina'!$P:$P,MATCH(CONCATENATE(T$4,$A19),'Výsledková listina'!$N:$N,0),1))</f>
      </c>
      <c r="V19" s="4"/>
      <c r="W19" s="110"/>
      <c r="X19" s="50">
        <f t="shared" si="3"/>
      </c>
      <c r="Y19" s="69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10"/>
      <c r="AD19" s="50">
        <f t="shared" si="4"/>
      </c>
      <c r="AE19" s="69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10"/>
      <c r="AJ19" s="50">
        <f t="shared" si="5"/>
      </c>
      <c r="AK19" s="69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10"/>
      <c r="AP19" s="50">
        <f t="shared" si="6"/>
      </c>
      <c r="AQ19" s="69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10"/>
      <c r="AV19" s="50">
        <f t="shared" si="7"/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10"/>
      <c r="F20" s="50">
        <f t="shared" si="0"/>
      </c>
      <c r="G20" s="69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10"/>
      <c r="L20" s="50">
        <f t="shared" si="1"/>
      </c>
      <c r="M20" s="69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10"/>
      <c r="R20" s="50">
        <f t="shared" si="2"/>
      </c>
      <c r="S20" s="69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10"/>
      <c r="X20" s="50">
        <f t="shared" si="3"/>
      </c>
      <c r="Y20" s="69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10"/>
      <c r="AD20" s="50">
        <f t="shared" si="4"/>
      </c>
      <c r="AE20" s="69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10"/>
      <c r="AJ20" s="50">
        <f t="shared" si="5"/>
      </c>
      <c r="AK20" s="69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10"/>
      <c r="AP20" s="50">
        <f t="shared" si="6"/>
      </c>
      <c r="AQ20" s="69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10"/>
      <c r="AV20" s="50">
        <f t="shared" si="7"/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>
        <f t="shared" si="5"/>
      </c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CD4:CH4"/>
    <mergeCell ref="CD1:CH1"/>
    <mergeCell ref="CD2:CH2"/>
    <mergeCell ref="CD3:CH3"/>
    <mergeCell ref="BY1:CC1"/>
    <mergeCell ref="BY2:CC2"/>
    <mergeCell ref="BY4:CC4"/>
    <mergeCell ref="BY3:CC3"/>
    <mergeCell ref="BT3:BX3"/>
    <mergeCell ref="BJ3:BN3"/>
    <mergeCell ref="BJ4:BN4"/>
    <mergeCell ref="BO3:BS3"/>
    <mergeCell ref="BO4:BS4"/>
    <mergeCell ref="BT4:BX4"/>
    <mergeCell ref="BD1:BI1"/>
    <mergeCell ref="BD3:BI3"/>
    <mergeCell ref="BD4:BI4"/>
    <mergeCell ref="AX3:BC3"/>
    <mergeCell ref="AX4:BC4"/>
    <mergeCell ref="AX1:BC1"/>
    <mergeCell ref="BT1:BX1"/>
    <mergeCell ref="BT2:BX2"/>
    <mergeCell ref="BO2:BS2"/>
    <mergeCell ref="BJ1:BN1"/>
    <mergeCell ref="BJ2:BN2"/>
    <mergeCell ref="BO1:BS1"/>
    <mergeCell ref="T4:Y4"/>
    <mergeCell ref="Z4:AE4"/>
    <mergeCell ref="AF4:AK4"/>
    <mergeCell ref="AL4:AQ4"/>
    <mergeCell ref="BD2:BI2"/>
    <mergeCell ref="AR4:AW4"/>
    <mergeCell ref="AR3:AW3"/>
    <mergeCell ref="AX2:BC2"/>
    <mergeCell ref="AF3:AK3"/>
    <mergeCell ref="Z3:AE3"/>
    <mergeCell ref="AL3:AQ3"/>
    <mergeCell ref="Z1:AE1"/>
    <mergeCell ref="Z2:AE2"/>
    <mergeCell ref="AR1:AW1"/>
    <mergeCell ref="AF1:AK1"/>
    <mergeCell ref="AR2:AW2"/>
    <mergeCell ref="AL1:AQ1"/>
    <mergeCell ref="AL2:AQ2"/>
    <mergeCell ref="AF2:AK2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3" sqref="A3:S18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89" t="str">
        <f>CONCATENATE('Základní list'!$E$3)</f>
        <v>1. kolo Maver feeder cup + KP</v>
      </c>
      <c r="C1" s="289"/>
      <c r="D1" s="289"/>
      <c r="E1" s="289"/>
      <c r="F1" s="289"/>
      <c r="G1" s="289"/>
      <c r="H1" s="289" t="str">
        <f>CONCATENATE('Základní list'!$E$3)</f>
        <v>1. kolo Maver feeder cup + KP</v>
      </c>
      <c r="I1" s="289"/>
      <c r="J1" s="289"/>
      <c r="K1" s="289"/>
      <c r="L1" s="289"/>
      <c r="M1" s="289"/>
      <c r="N1" s="289" t="str">
        <f>CONCATENATE('Základní list'!$E$3)</f>
        <v>1. kolo Maver feeder cup + KP</v>
      </c>
      <c r="O1" s="289"/>
      <c r="P1" s="289"/>
      <c r="Q1" s="289"/>
      <c r="R1" s="289"/>
      <c r="S1" s="289"/>
      <c r="T1" s="289" t="str">
        <f>CONCATENATE('Základní list'!$E$3)</f>
        <v>1. kolo Maver feeder cup + KP</v>
      </c>
      <c r="U1" s="289"/>
      <c r="V1" s="289"/>
      <c r="W1" s="289"/>
      <c r="X1" s="289"/>
      <c r="Y1" s="289"/>
      <c r="Z1" s="289" t="str">
        <f>CONCATENATE('Základní list'!$E$3)</f>
        <v>1. kolo Maver feeder cup + KP</v>
      </c>
      <c r="AA1" s="289"/>
      <c r="AB1" s="289"/>
      <c r="AC1" s="289"/>
      <c r="AD1" s="289"/>
      <c r="AE1" s="289"/>
      <c r="AF1" s="289" t="str">
        <f>CONCATENATE('Základní list'!$E$3)</f>
        <v>1. kolo Maver feeder cup + KP</v>
      </c>
      <c r="AG1" s="289"/>
      <c r="AH1" s="289"/>
      <c r="AI1" s="289"/>
      <c r="AJ1" s="289"/>
      <c r="AK1" s="289"/>
      <c r="AL1" s="289" t="str">
        <f>CONCATENATE('Základní list'!$E$3)</f>
        <v>1. kolo Maver feeder cup + KP</v>
      </c>
      <c r="AM1" s="289"/>
      <c r="AN1" s="289"/>
      <c r="AO1" s="289"/>
      <c r="AP1" s="289"/>
      <c r="AQ1" s="289"/>
      <c r="AR1" s="289" t="str">
        <f>CONCATENATE('Základní list'!$E$3)</f>
        <v>1. kolo Maver feeder cup + KP</v>
      </c>
      <c r="AS1" s="289"/>
      <c r="AT1" s="289"/>
      <c r="AU1" s="289"/>
      <c r="AV1" s="289"/>
      <c r="AW1" s="289"/>
      <c r="AX1" s="289" t="str">
        <f>CONCATENATE('Základní list'!$E$3)</f>
        <v>1. kolo Maver feeder cup + KP</v>
      </c>
      <c r="AY1" s="289"/>
      <c r="AZ1" s="289"/>
      <c r="BA1" s="289"/>
      <c r="BB1" s="289"/>
      <c r="BC1" s="289"/>
      <c r="BD1" s="289" t="str">
        <f>CONCATENATE('Základní list'!$E$3)</f>
        <v>1. kolo Maver feeder cup + KP</v>
      </c>
      <c r="BE1" s="289"/>
      <c r="BF1" s="289"/>
      <c r="BG1" s="289"/>
      <c r="BH1" s="289"/>
      <c r="BI1" s="289"/>
      <c r="BJ1" s="289" t="str">
        <f>CONCATENATE('Základní list'!$E$3)</f>
        <v>1. kolo Maver feeder cup + KP</v>
      </c>
      <c r="BK1" s="289"/>
      <c r="BL1" s="289"/>
      <c r="BM1" s="289"/>
      <c r="BN1" s="289"/>
      <c r="BO1" s="289" t="str">
        <f>CONCATENATE('Základní list'!$E$3)</f>
        <v>1. kolo Maver feeder cup + KP</v>
      </c>
      <c r="BP1" s="289"/>
      <c r="BQ1" s="289"/>
      <c r="BR1" s="289"/>
      <c r="BS1" s="289"/>
      <c r="BT1" s="289" t="str">
        <f>CONCATENATE('Základní list'!$E$3)</f>
        <v>1. kolo Maver feeder cup + KP</v>
      </c>
      <c r="BU1" s="289"/>
      <c r="BV1" s="289"/>
      <c r="BW1" s="289"/>
      <c r="BX1" s="289"/>
      <c r="BY1" s="289" t="str">
        <f>CONCATENATE('Základní list'!$E$3)</f>
        <v>1. kolo Maver feeder cup + KP</v>
      </c>
      <c r="BZ1" s="289"/>
      <c r="CA1" s="289"/>
      <c r="CB1" s="289"/>
      <c r="CC1" s="289"/>
      <c r="CD1" s="289" t="str">
        <f>CONCATENATE('Základní list'!$E$3)</f>
        <v>1. kolo Maver feeder cup + KP</v>
      </c>
      <c r="CE1" s="289"/>
      <c r="CF1" s="289"/>
      <c r="CG1" s="289"/>
      <c r="CH1" s="289"/>
    </row>
    <row r="2" spans="1:86" s="99" customFormat="1" ht="13.5" thickBot="1">
      <c r="A2" s="57"/>
      <c r="B2" s="288" t="str">
        <f>CONCATENATE('Základní list'!$F$4)</f>
        <v>21.4.2019</v>
      </c>
      <c r="C2" s="288"/>
      <c r="D2" s="288"/>
      <c r="E2" s="288"/>
      <c r="F2" s="288"/>
      <c r="G2" s="288"/>
      <c r="H2" s="288" t="str">
        <f>CONCATENATE('Základní list'!$F$4)</f>
        <v>21.4.2019</v>
      </c>
      <c r="I2" s="288"/>
      <c r="J2" s="288"/>
      <c r="K2" s="288"/>
      <c r="L2" s="288"/>
      <c r="M2" s="288"/>
      <c r="N2" s="288" t="str">
        <f>CONCATENATE('Základní list'!$F$4)</f>
        <v>21.4.2019</v>
      </c>
      <c r="O2" s="288"/>
      <c r="P2" s="288"/>
      <c r="Q2" s="288"/>
      <c r="R2" s="288"/>
      <c r="S2" s="288"/>
      <c r="T2" s="288" t="str">
        <f>CONCATENATE('Základní list'!$F$4)</f>
        <v>21.4.2019</v>
      </c>
      <c r="U2" s="288"/>
      <c r="V2" s="288"/>
      <c r="W2" s="288"/>
      <c r="X2" s="288"/>
      <c r="Y2" s="288"/>
      <c r="Z2" s="288" t="str">
        <f>CONCATENATE('Základní list'!$F$4)</f>
        <v>21.4.2019</v>
      </c>
      <c r="AA2" s="288"/>
      <c r="AB2" s="288"/>
      <c r="AC2" s="288"/>
      <c r="AD2" s="288"/>
      <c r="AE2" s="288"/>
      <c r="AF2" s="288" t="str">
        <f>CONCATENATE('Základní list'!$F$4)</f>
        <v>21.4.2019</v>
      </c>
      <c r="AG2" s="288"/>
      <c r="AH2" s="288"/>
      <c r="AI2" s="288"/>
      <c r="AJ2" s="288"/>
      <c r="AK2" s="288"/>
      <c r="AL2" s="288" t="str">
        <f>CONCATENATE('Základní list'!$F$4)</f>
        <v>21.4.2019</v>
      </c>
      <c r="AM2" s="288"/>
      <c r="AN2" s="288"/>
      <c r="AO2" s="288"/>
      <c r="AP2" s="288"/>
      <c r="AQ2" s="288"/>
      <c r="AR2" s="288" t="str">
        <f>CONCATENATE('Základní list'!$F$4)</f>
        <v>21.4.2019</v>
      </c>
      <c r="AS2" s="288"/>
      <c r="AT2" s="288"/>
      <c r="AU2" s="288"/>
      <c r="AV2" s="288"/>
      <c r="AW2" s="288"/>
      <c r="AX2" s="288" t="str">
        <f>CONCATENATE('Základní list'!$F$4)</f>
        <v>21.4.2019</v>
      </c>
      <c r="AY2" s="288"/>
      <c r="AZ2" s="288"/>
      <c r="BA2" s="288"/>
      <c r="BB2" s="288"/>
      <c r="BC2" s="288"/>
      <c r="BD2" s="288" t="str">
        <f>CONCATENATE('Základní list'!$F$4)</f>
        <v>21.4.2019</v>
      </c>
      <c r="BE2" s="288"/>
      <c r="BF2" s="288"/>
      <c r="BG2" s="288"/>
      <c r="BH2" s="288"/>
      <c r="BI2" s="288"/>
      <c r="BJ2" s="288" t="str">
        <f>CONCATENATE('Základní list'!$F$4)</f>
        <v>21.4.2019</v>
      </c>
      <c r="BK2" s="288"/>
      <c r="BL2" s="288"/>
      <c r="BM2" s="288"/>
      <c r="BN2" s="288"/>
      <c r="BO2" s="288" t="str">
        <f>CONCATENATE('Základní list'!$F$4)</f>
        <v>21.4.2019</v>
      </c>
      <c r="BP2" s="288"/>
      <c r="BQ2" s="288"/>
      <c r="BR2" s="288"/>
      <c r="BS2" s="288"/>
      <c r="BT2" s="288" t="str">
        <f>CONCATENATE('Základní list'!$F$4)</f>
        <v>21.4.2019</v>
      </c>
      <c r="BU2" s="288"/>
      <c r="BV2" s="288"/>
      <c r="BW2" s="288"/>
      <c r="BX2" s="288"/>
      <c r="BY2" s="288" t="str">
        <f>CONCATENATE('Základní list'!$F$4)</f>
        <v>21.4.2019</v>
      </c>
      <c r="BZ2" s="288"/>
      <c r="CA2" s="288"/>
      <c r="CB2" s="288"/>
      <c r="CC2" s="288"/>
      <c r="CD2" s="288" t="str">
        <f>CONCATENATE('Základní list'!$F$4)</f>
        <v>21.4.2019</v>
      </c>
      <c r="CE2" s="288"/>
      <c r="CF2" s="288"/>
      <c r="CG2" s="288"/>
      <c r="CH2" s="288"/>
    </row>
    <row r="3" spans="1:86" ht="16.5" customHeight="1">
      <c r="A3" s="285" t="s">
        <v>11</v>
      </c>
      <c r="B3" s="293" t="s">
        <v>16</v>
      </c>
      <c r="C3" s="294"/>
      <c r="D3" s="294"/>
      <c r="E3" s="294"/>
      <c r="F3" s="294"/>
      <c r="G3" s="295"/>
      <c r="H3" s="293" t="s">
        <v>16</v>
      </c>
      <c r="I3" s="294"/>
      <c r="J3" s="294"/>
      <c r="K3" s="294"/>
      <c r="L3" s="294"/>
      <c r="M3" s="295"/>
      <c r="N3" s="293" t="s">
        <v>16</v>
      </c>
      <c r="O3" s="294"/>
      <c r="P3" s="294"/>
      <c r="Q3" s="294"/>
      <c r="R3" s="294"/>
      <c r="S3" s="295"/>
      <c r="T3" s="293" t="s">
        <v>16</v>
      </c>
      <c r="U3" s="294"/>
      <c r="V3" s="294"/>
      <c r="W3" s="294"/>
      <c r="X3" s="294"/>
      <c r="Y3" s="295"/>
      <c r="Z3" s="293" t="s">
        <v>16</v>
      </c>
      <c r="AA3" s="294"/>
      <c r="AB3" s="294"/>
      <c r="AC3" s="294"/>
      <c r="AD3" s="294"/>
      <c r="AE3" s="295"/>
      <c r="AF3" s="293" t="s">
        <v>16</v>
      </c>
      <c r="AG3" s="294"/>
      <c r="AH3" s="294"/>
      <c r="AI3" s="294"/>
      <c r="AJ3" s="294"/>
      <c r="AK3" s="295"/>
      <c r="AL3" s="293" t="s">
        <v>16</v>
      </c>
      <c r="AM3" s="294"/>
      <c r="AN3" s="294"/>
      <c r="AO3" s="294"/>
      <c r="AP3" s="294"/>
      <c r="AQ3" s="295"/>
      <c r="AR3" s="293" t="s">
        <v>16</v>
      </c>
      <c r="AS3" s="294"/>
      <c r="AT3" s="294"/>
      <c r="AU3" s="294"/>
      <c r="AV3" s="294"/>
      <c r="AW3" s="295"/>
      <c r="AX3" s="293" t="s">
        <v>16</v>
      </c>
      <c r="AY3" s="294"/>
      <c r="AZ3" s="294"/>
      <c r="BA3" s="294"/>
      <c r="BB3" s="294"/>
      <c r="BC3" s="295"/>
      <c r="BD3" s="293" t="s">
        <v>16</v>
      </c>
      <c r="BE3" s="294"/>
      <c r="BF3" s="294"/>
      <c r="BG3" s="294"/>
      <c r="BH3" s="294"/>
      <c r="BI3" s="295"/>
      <c r="BJ3" s="293" t="s">
        <v>16</v>
      </c>
      <c r="BK3" s="294"/>
      <c r="BL3" s="294"/>
      <c r="BM3" s="294"/>
      <c r="BN3" s="295" t="s">
        <v>36</v>
      </c>
      <c r="BO3" s="293" t="s">
        <v>16</v>
      </c>
      <c r="BP3" s="294"/>
      <c r="BQ3" s="294"/>
      <c r="BR3" s="294"/>
      <c r="BS3" s="295" t="s">
        <v>36</v>
      </c>
      <c r="BT3" s="293" t="s">
        <v>16</v>
      </c>
      <c r="BU3" s="294"/>
      <c r="BV3" s="294"/>
      <c r="BW3" s="294"/>
      <c r="BX3" s="295" t="s">
        <v>36</v>
      </c>
      <c r="BY3" s="293" t="s">
        <v>16</v>
      </c>
      <c r="BZ3" s="294"/>
      <c r="CA3" s="294"/>
      <c r="CB3" s="294"/>
      <c r="CC3" s="295" t="s">
        <v>36</v>
      </c>
      <c r="CD3" s="293" t="s">
        <v>16</v>
      </c>
      <c r="CE3" s="294"/>
      <c r="CF3" s="294"/>
      <c r="CG3" s="294"/>
      <c r="CH3" s="295" t="s">
        <v>36</v>
      </c>
    </row>
    <row r="4" spans="1:86" s="8" customFormat="1" ht="16.5" customHeight="1" thickBot="1">
      <c r="A4" s="286"/>
      <c r="B4" s="290" t="str">
        <f>IF(ISBLANK('Základní list'!$C11),"",'Základní list'!$A11)</f>
        <v>A</v>
      </c>
      <c r="C4" s="291"/>
      <c r="D4" s="291"/>
      <c r="E4" s="291"/>
      <c r="F4" s="291"/>
      <c r="G4" s="292"/>
      <c r="H4" s="290" t="str">
        <f>IF(ISBLANK('Základní list'!$C12),"",'Základní list'!$A12)</f>
        <v>B</v>
      </c>
      <c r="I4" s="291"/>
      <c r="J4" s="291"/>
      <c r="K4" s="291"/>
      <c r="L4" s="291"/>
      <c r="M4" s="292"/>
      <c r="N4" s="290" t="str">
        <f>IF(ISBLANK('Základní list'!$C13),"",'Základní list'!$A13)</f>
        <v>C</v>
      </c>
      <c r="O4" s="291"/>
      <c r="P4" s="291"/>
      <c r="Q4" s="291"/>
      <c r="R4" s="291"/>
      <c r="S4" s="292"/>
      <c r="T4" s="290" t="str">
        <f>IF(ISBLANK('Základní list'!$C14),"",'Základní list'!$A14)</f>
        <v>D</v>
      </c>
      <c r="U4" s="291"/>
      <c r="V4" s="291"/>
      <c r="W4" s="291"/>
      <c r="X4" s="291"/>
      <c r="Y4" s="292"/>
      <c r="Z4" s="290" t="str">
        <f>IF(ISBLANK('Základní list'!$C15),"",'Základní list'!$A15)</f>
        <v>E</v>
      </c>
      <c r="AA4" s="291"/>
      <c r="AB4" s="291"/>
      <c r="AC4" s="291"/>
      <c r="AD4" s="291"/>
      <c r="AE4" s="292"/>
      <c r="AF4" s="290" t="str">
        <f>IF(ISBLANK('Základní list'!$C16),"",'Základní list'!$A16)</f>
        <v>F</v>
      </c>
      <c r="AG4" s="291"/>
      <c r="AH4" s="291"/>
      <c r="AI4" s="291"/>
      <c r="AJ4" s="291"/>
      <c r="AK4" s="292"/>
      <c r="AL4" s="290" t="str">
        <f>IF(ISBLANK('Základní list'!$C17),"",'Základní list'!$A17)</f>
        <v>G</v>
      </c>
      <c r="AM4" s="291"/>
      <c r="AN4" s="291"/>
      <c r="AO4" s="291"/>
      <c r="AP4" s="291"/>
      <c r="AQ4" s="292"/>
      <c r="AR4" s="290" t="str">
        <f>IF(ISBLANK('Základní list'!$C18),"",'Základní list'!$A18)</f>
        <v>H</v>
      </c>
      <c r="AS4" s="291"/>
      <c r="AT4" s="291"/>
      <c r="AU4" s="291"/>
      <c r="AV4" s="291"/>
      <c r="AW4" s="292"/>
      <c r="AX4" s="290" t="str">
        <f>IF(ISBLANK('Základní list'!$C19),"",'Základní list'!$A19)</f>
        <v>I</v>
      </c>
      <c r="AY4" s="291"/>
      <c r="AZ4" s="291"/>
      <c r="BA4" s="291"/>
      <c r="BB4" s="291"/>
      <c r="BC4" s="292"/>
      <c r="BD4" s="290" t="str">
        <f>IF(ISBLANK('Základní list'!$C20),"",'Základní list'!$A20)</f>
        <v>J</v>
      </c>
      <c r="BE4" s="291"/>
      <c r="BF4" s="291"/>
      <c r="BG4" s="291"/>
      <c r="BH4" s="291"/>
      <c r="BI4" s="292"/>
      <c r="BJ4" s="290" t="str">
        <f>IF(ISBLANK('Základní list'!$C21),"",'Základní list'!$A21)</f>
        <v>K</v>
      </c>
      <c r="BK4" s="291"/>
      <c r="BL4" s="291"/>
      <c r="BM4" s="291"/>
      <c r="BN4" s="292"/>
      <c r="BO4" s="290" t="str">
        <f>IF(ISBLANK('Základní list'!$C22),"",'Základní list'!$A22)</f>
        <v>L</v>
      </c>
      <c r="BP4" s="291"/>
      <c r="BQ4" s="291"/>
      <c r="BR4" s="291"/>
      <c r="BS4" s="292"/>
      <c r="BT4" s="290" t="str">
        <f>IF(ISBLANK('Základní list'!$C23),"",'Základní list'!$A23)</f>
        <v>M</v>
      </c>
      <c r="BU4" s="291"/>
      <c r="BV4" s="291"/>
      <c r="BW4" s="291"/>
      <c r="BX4" s="292"/>
      <c r="BY4" s="290" t="str">
        <f>IF(ISBLANK('Základní list'!$C24),"",'Základní list'!$A24)</f>
        <v>O</v>
      </c>
      <c r="BZ4" s="291"/>
      <c r="CA4" s="291"/>
      <c r="CB4" s="291"/>
      <c r="CC4" s="292"/>
      <c r="CD4" s="290" t="str">
        <f>IF(ISBLANK('Základní list'!$C25),"",'Základní list'!$A25)</f>
        <v>P</v>
      </c>
      <c r="CE4" s="291"/>
      <c r="CF4" s="291"/>
      <c r="CG4" s="291"/>
      <c r="CH4" s="292"/>
    </row>
    <row r="5" spans="1:86" s="9" customFormat="1" ht="13.5" thickBot="1">
      <c r="A5" s="287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Hudeček František</v>
      </c>
      <c r="C6" s="52" t="str">
        <f>IF(ISNA(MATCH(CONCATENATE(B$4,$A6),'Výsledková listina'!$O:$O,0)),"",INDEX('Výsledková listina'!$P:$P,MATCH(CONCATENATE(B$4,$A6),'Výsledková listina'!$O:$O,0),1))</f>
        <v>Přelouč</v>
      </c>
      <c r="D6" s="4">
        <v>920</v>
      </c>
      <c r="E6" s="110"/>
      <c r="F6" s="50">
        <f aca="true" t="shared" si="0" ref="F6:F35">IF(D6="","",RANK(D6,D$1:D$65536,0)+(COUNT(D$1:D$65536)+1-RANK(D6,D$1:D$65536,0)-RANK(D6,D$1:D$65536,1))/2+E6)</f>
        <v>12</v>
      </c>
      <c r="G6" s="68"/>
      <c r="H6" s="17" t="str">
        <f>IF(ISNA(MATCH(CONCATENATE(H$4,$A6),'Výsledková listina'!$O:$O,0)),"",INDEX('Výsledková listina'!$C:$C,MATCH(CONCATENATE(H$4,$A6),'Výsledková listina'!$O:$O,0),1))</f>
        <v>Oliva Vladimír</v>
      </c>
      <c r="I6" s="52" t="str">
        <f>IF(ISNA(MATCH(CONCATENATE(H$4,$A6),'Výsledková listina'!$O:$O,0)),"",INDEX('Výsledková listina'!$P:$P,MATCH(CONCATENATE(H$4,$A6),'Výsledková listina'!$O:$O,0),1))</f>
        <v>Třebíč</v>
      </c>
      <c r="J6" s="4">
        <v>3950</v>
      </c>
      <c r="K6" s="110"/>
      <c r="L6" s="50">
        <f aca="true" t="shared" si="1" ref="L6:L35">IF(J6="","",RANK(J6,J$1:J$65536,0)+(COUNT(J$1:J$65536)+1-RANK(J6,J$1:J$65536,0)-RANK(J6,J$1:J$65536,1))/2+K6)</f>
        <v>7</v>
      </c>
      <c r="M6" s="68"/>
      <c r="N6" s="17" t="str">
        <f>IF(ISNA(MATCH(CONCATENATE(N$4,$A6),'Výsledková listina'!$O:$O,0)),"",INDEX('Výsledková listina'!$C:$C,MATCH(CONCATENATE(N$4,$A6),'Výsledková listina'!$O:$O,0),1))</f>
        <v>Nekudová Monika</v>
      </c>
      <c r="O6" s="52" t="str">
        <f>IF(ISNA(MATCH(CONCATENATE(N$4,$A6),'Výsledková listina'!$O:$O,0)),"",INDEX('Výsledková listina'!$P:$P,MATCH(CONCATENATE(N$4,$A6),'Výsledková listina'!$O:$O,0),1))</f>
        <v>Oslavany</v>
      </c>
      <c r="P6" s="4">
        <v>3130</v>
      </c>
      <c r="Q6" s="110"/>
      <c r="R6" s="50">
        <f aca="true" t="shared" si="2" ref="R6:R35">IF(P6="","",RANK(P6,P$1:P$65536,0)+(COUNT(P$1:P$65536)+1-RANK(P6,P$1:P$65536,0)-RANK(P6,P$1:P$65536,1))/2+Q6)</f>
        <v>12</v>
      </c>
      <c r="S6" s="68"/>
      <c r="T6" s="17">
        <f>IF(ISNA(MATCH(CONCATENATE(T$4,$A6),'Výsledková listina'!$O:$O,0)),"",INDEX('Výsledková listina'!$C:$C,MATCH(CONCATENATE(T$4,$A6),'Výsledková listina'!$O:$O,0),1))</f>
      </c>
      <c r="U6" s="52">
        <f>IF(ISNA(MATCH(CONCATENATE(T$4,$A6),'Výsledková listina'!$O:$O,0)),"",INDEX('Výsledková listina'!$P:$P,MATCH(CONCATENATE(T$4,$A6),'Výsledková listina'!$O:$O,0),1))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listina'!$O:$O,0)),"",INDEX('Výsledková listina'!$C:$C,MATCH(CONCATENATE(Z$4,$A6),'Výsledková listina'!$O:$O,0),1))</f>
      </c>
      <c r="AA6" s="52">
        <f>IF(ISNA(MATCH(CONCATENATE(Z$4,$A6),'Výsledková listina'!$O:$O,0)),"",INDEX('Výsledková listina'!$P:$P,MATCH(CONCATENATE(Z$4,$A6),'Výsledková listina'!$O:$O,0),1))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listina'!$O:$O,0)),"",INDEX('Výsledková listina'!$C:$C,MATCH(CONCATENATE(AF$4,$A6),'Výsledková listina'!$O:$O,0),1))</f>
      </c>
      <c r="AG6" s="52">
        <f>IF(ISNA(MATCH(CONCATENATE(AF$4,$A6),'Výsledková listina'!$O:$O,0)),"",INDEX('Výsledková listina'!$P:$P,MATCH(CONCATENATE(AF$4,$A6),'Výsledková listina'!$O:$O,0),1))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Herout Radim</v>
      </c>
      <c r="C7" s="52" t="str">
        <f>IF(ISNA(MATCH(CONCATENATE(B$4,$A7),'Výsledková listina'!$O:$O,0)),"",INDEX('Výsledková listina'!$P:$P,MATCH(CONCATENATE(B$4,$A7),'Výsledková listina'!$O:$O,0),1))</f>
        <v>Moravský Krumlov</v>
      </c>
      <c r="D7" s="4">
        <v>8760</v>
      </c>
      <c r="E7" s="110"/>
      <c r="F7" s="50">
        <f t="shared" si="0"/>
        <v>2</v>
      </c>
      <c r="G7" s="69"/>
      <c r="H7" s="168" t="str">
        <f>IF(ISNA(MATCH(CONCATENATE(H$4,$A7),'Výsledková listina'!$O:$O,0)),"",INDEX('Výsledková listina'!$C:$C,MATCH(CONCATENATE(H$4,$A7),'Výsledková listina'!$O:$O,0),1))</f>
        <v>Koucký Miloslav</v>
      </c>
      <c r="I7" s="169" t="str">
        <f>IF(ISNA(MATCH(CONCATENATE(H$4,$A7),'Výsledková listina'!$O:$O,0)),"",INDEX('Výsledková listina'!$P:$P,MATCH(CONCATENATE(H$4,$A7),'Výsledková listina'!$O:$O,0),1))</f>
        <v>Vranovice</v>
      </c>
      <c r="J7" s="170">
        <v>8990</v>
      </c>
      <c r="K7" s="171"/>
      <c r="L7" s="172">
        <f t="shared" si="1"/>
        <v>1</v>
      </c>
      <c r="M7" s="69"/>
      <c r="N7" s="17" t="str">
        <f>IF(ISNA(MATCH(CONCATENATE(N$4,$A7),'Výsledková listina'!$O:$O,0)),"",INDEX('Výsledková listina'!$C:$C,MATCH(CONCATENATE(N$4,$A7),'Výsledková listina'!$O:$O,0),1))</f>
        <v>Raniak Martin</v>
      </c>
      <c r="O7" s="52" t="str">
        <f>IF(ISNA(MATCH(CONCATENATE(N$4,$A7),'Výsledková listina'!$O:$O,0)),"",INDEX('Výsledková listina'!$P:$P,MATCH(CONCATENATE(N$4,$A7),'Výsledková listina'!$O:$O,0),1))</f>
        <v>Třešť</v>
      </c>
      <c r="P7" s="4">
        <v>4540</v>
      </c>
      <c r="Q7" s="110"/>
      <c r="R7" s="50">
        <f t="shared" si="2"/>
        <v>8</v>
      </c>
      <c r="S7" s="69"/>
      <c r="T7" s="17">
        <f>IF(ISNA(MATCH(CONCATENATE(T$4,$A7),'Výsledková listina'!$O:$O,0)),"",INDEX('Výsledková listina'!$C:$C,MATCH(CONCATENATE(T$4,$A7),'Výsledková listina'!$O:$O,0),1))</f>
      </c>
      <c r="U7" s="52">
        <f>IF(ISNA(MATCH(CONCATENATE(T$4,$A7),'Výsledková listina'!$O:$O,0)),"",INDEX('Výsledková listina'!$P:$P,MATCH(CONCATENATE(T$4,$A7),'Výsledková listina'!$O:$O,0),1))</f>
      </c>
      <c r="V7" s="4"/>
      <c r="W7" s="110"/>
      <c r="X7" s="50">
        <f t="shared" si="3"/>
      </c>
      <c r="Y7" s="69"/>
      <c r="Z7" s="17">
        <f>IF(ISNA(MATCH(CONCATENATE(Z$4,$A7),'Výsledková listina'!$O:$O,0)),"",INDEX('Výsledková listina'!$C:$C,MATCH(CONCATENATE(Z$4,$A7),'Výsledková listina'!$O:$O,0),1))</f>
      </c>
      <c r="AA7" s="52">
        <f>IF(ISNA(MATCH(CONCATENATE(Z$4,$A7),'Výsledková listina'!$O:$O,0)),"",INDEX('Výsledková listina'!$P:$P,MATCH(CONCATENATE(Z$4,$A7),'Výsledková listina'!$O:$O,0),1))</f>
      </c>
      <c r="AB7" s="4"/>
      <c r="AC7" s="110"/>
      <c r="AD7" s="50">
        <f t="shared" si="4"/>
      </c>
      <c r="AE7" s="69"/>
      <c r="AF7" s="17">
        <f>IF(ISNA(MATCH(CONCATENATE(AF$4,$A7),'Výsledková listina'!$O:$O,0)),"",INDEX('Výsledková listina'!$C:$C,MATCH(CONCATENATE(AF$4,$A7),'Výsledková listina'!$O:$O,0),1))</f>
      </c>
      <c r="AG7" s="52">
        <f>IF(ISNA(MATCH(CONCATENATE(AF$4,$A7),'Výsledková listina'!$O:$O,0)),"",INDEX('Výsledková listina'!$P:$P,MATCH(CONCATENATE(AF$4,$A7),'Výsledková listina'!$O:$O,0),1))</f>
      </c>
      <c r="AH7" s="4"/>
      <c r="AI7" s="110"/>
      <c r="AJ7" s="50">
        <f t="shared" si="5"/>
      </c>
      <c r="AK7" s="69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10"/>
      <c r="AP7" s="50">
        <f t="shared" si="6"/>
      </c>
      <c r="AQ7" s="69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10"/>
      <c r="AV7" s="50">
        <f t="shared" si="7"/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Peťovský Ivan</v>
      </c>
      <c r="C8" s="52" t="str">
        <f>IF(ISNA(MATCH(CONCATENATE(B$4,$A8),'Výsledková listina'!$O:$O,0)),"",INDEX('Výsledková listina'!$P:$P,MATCH(CONCATENATE(B$4,$A8),'Výsledková listina'!$O:$O,0),1))</f>
        <v>Třebíč</v>
      </c>
      <c r="D8" s="4">
        <v>2840</v>
      </c>
      <c r="E8" s="110"/>
      <c r="F8" s="50">
        <f t="shared" si="0"/>
        <v>9</v>
      </c>
      <c r="G8" s="69"/>
      <c r="H8" s="17" t="str">
        <f>IF(ISNA(MATCH(CONCATENATE(H$4,$A8),'Výsledková listina'!$O:$O,0)),"",INDEX('Výsledková listina'!$C:$C,MATCH(CONCATENATE(H$4,$A8),'Výsledková listina'!$O:$O,0),1))</f>
        <v>Pechalová Andrea</v>
      </c>
      <c r="I8" s="52" t="str">
        <f>IF(ISNA(MATCH(CONCATENATE(H$4,$A8),'Výsledková listina'!$O:$O,0)),"",INDEX('Výsledková listina'!$P:$P,MATCH(CONCATENATE(H$4,$A8),'Výsledková listina'!$O:$O,0),1))</f>
        <v>Hrušovany na Jevišovkou</v>
      </c>
      <c r="J8" s="4">
        <v>3860</v>
      </c>
      <c r="K8" s="110"/>
      <c r="L8" s="50">
        <f t="shared" si="1"/>
        <v>9</v>
      </c>
      <c r="M8" s="69"/>
      <c r="N8" s="17" t="str">
        <f>IF(ISNA(MATCH(CONCATENATE(N$4,$A8),'Výsledková listina'!$O:$O,0)),"",INDEX('Výsledková listina'!$C:$C,MATCH(CONCATENATE(N$4,$A8),'Výsledková listina'!$O:$O,0),1))</f>
        <v>Kejnar Zdeněk</v>
      </c>
      <c r="O8" s="52" t="str">
        <f>IF(ISNA(MATCH(CONCATENATE(N$4,$A8),'Výsledková listina'!$O:$O,0)),"",INDEX('Výsledková listina'!$P:$P,MATCH(CONCATENATE(N$4,$A8),'Výsledková listina'!$O:$O,0),1))</f>
        <v>Němčice nad Hanou</v>
      </c>
      <c r="P8" s="4">
        <v>4510</v>
      </c>
      <c r="Q8" s="110"/>
      <c r="R8" s="50">
        <f t="shared" si="2"/>
        <v>9</v>
      </c>
      <c r="S8" s="69"/>
      <c r="T8" s="17">
        <f>IF(ISNA(MATCH(CONCATENATE(T$4,$A8),'Výsledková listina'!$O:$O,0)),"",INDEX('Výsledková listina'!$C:$C,MATCH(CONCATENATE(T$4,$A8),'Výsledková listina'!$O:$O,0),1))</f>
      </c>
      <c r="U8" s="52">
        <f>IF(ISNA(MATCH(CONCATENATE(T$4,$A8),'Výsledková listina'!$O:$O,0)),"",INDEX('Výsledková listina'!$P:$P,MATCH(CONCATENATE(T$4,$A8),'Výsledková listina'!$O:$O,0),1))</f>
      </c>
      <c r="V8" s="4"/>
      <c r="W8" s="110"/>
      <c r="X8" s="50">
        <f t="shared" si="3"/>
      </c>
      <c r="Y8" s="69"/>
      <c r="Z8" s="17">
        <f>IF(ISNA(MATCH(CONCATENATE(Z$4,$A8),'Výsledková listina'!$O:$O,0)),"",INDEX('Výsledková listina'!$C:$C,MATCH(CONCATENATE(Z$4,$A8),'Výsledková listina'!$O:$O,0),1))</f>
      </c>
      <c r="AA8" s="52">
        <f>IF(ISNA(MATCH(CONCATENATE(Z$4,$A8),'Výsledková listina'!$O:$O,0)),"",INDEX('Výsledková listina'!$P:$P,MATCH(CONCATENATE(Z$4,$A8),'Výsledková listina'!$O:$O,0),1))</f>
      </c>
      <c r="AB8" s="4"/>
      <c r="AC8" s="110"/>
      <c r="AD8" s="50">
        <f t="shared" si="4"/>
      </c>
      <c r="AE8" s="69"/>
      <c r="AF8" s="17">
        <f>IF(ISNA(MATCH(CONCATENATE(AF$4,$A8),'Výsledková listina'!$O:$O,0)),"",INDEX('Výsledková listina'!$C:$C,MATCH(CONCATENATE(AF$4,$A8),'Výsledková listina'!$O:$O,0),1))</f>
      </c>
      <c r="AG8" s="52">
        <f>IF(ISNA(MATCH(CONCATENATE(AF$4,$A8),'Výsledková listina'!$O:$O,0)),"",INDEX('Výsledková listina'!$P:$P,MATCH(CONCATENATE(AF$4,$A8),'Výsledková listina'!$O:$O,0),1))</f>
      </c>
      <c r="AH8" s="4"/>
      <c r="AI8" s="110"/>
      <c r="AJ8" s="50">
        <f t="shared" si="5"/>
      </c>
      <c r="AK8" s="69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10"/>
      <c r="AP8" s="50">
        <f t="shared" si="6"/>
      </c>
      <c r="AQ8" s="69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10"/>
      <c r="AV8" s="50">
        <f t="shared" si="7"/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Lánský Jan   </v>
      </c>
      <c r="C9" s="52" t="str">
        <f>IF(ISNA(MATCH(CONCATENATE(B$4,$A9),'Výsledková listina'!$O:$O,0)),"",INDEX('Výsledková listina'!$P:$P,MATCH(CONCATENATE(B$4,$A9),'Výsledková listina'!$O:$O,0),1))</f>
        <v>Bystřice nad Pernštejnem</v>
      </c>
      <c r="D9" s="4">
        <v>4650</v>
      </c>
      <c r="E9" s="110"/>
      <c r="F9" s="50">
        <f t="shared" si="0"/>
        <v>5</v>
      </c>
      <c r="G9" s="69"/>
      <c r="H9" s="17" t="str">
        <f>IF(ISNA(MATCH(CONCATENATE(H$4,$A9),'Výsledková listina'!$O:$O,0)),"",INDEX('Výsledková listina'!$C:$C,MATCH(CONCATENATE(H$4,$A9),'Výsledková listina'!$O:$O,0),1))</f>
        <v>Kloupar Lubomír</v>
      </c>
      <c r="I9" s="52" t="str">
        <f>IF(ISNA(MATCH(CONCATENATE(H$4,$A9),'Výsledková listina'!$O:$O,0)),"",INDEX('Výsledková listina'!$P:$P,MATCH(CONCATENATE(H$4,$A9),'Výsledková listina'!$O:$O,0),1))</f>
        <v>Pohořelice</v>
      </c>
      <c r="J9" s="4">
        <v>4810</v>
      </c>
      <c r="K9" s="110"/>
      <c r="L9" s="50">
        <f t="shared" si="1"/>
        <v>5</v>
      </c>
      <c r="M9" s="69"/>
      <c r="N9" s="17" t="str">
        <f>IF(ISNA(MATCH(CONCATENATE(N$4,$A9),'Výsledková listina'!$O:$O,0)),"",INDEX('Výsledková listina'!$C:$C,MATCH(CONCATENATE(N$4,$A9),'Výsledková listina'!$O:$O,0),1))</f>
        <v>Hradil Jakub</v>
      </c>
      <c r="O9" s="52" t="str">
        <f>IF(ISNA(MATCH(CONCATENATE(N$4,$A9),'Výsledková listina'!$O:$O,0)),"",INDEX('Výsledková listina'!$P:$P,MATCH(CONCATENATE(N$4,$A9),'Výsledková listina'!$O:$O,0),1))</f>
        <v>Domašov nad Bystřicí</v>
      </c>
      <c r="P9" s="4">
        <v>6730</v>
      </c>
      <c r="Q9" s="110"/>
      <c r="R9" s="50">
        <f t="shared" si="2"/>
        <v>6</v>
      </c>
      <c r="S9" s="69"/>
      <c r="T9" s="17">
        <f>IF(ISNA(MATCH(CONCATENATE(T$4,$A9),'Výsledková listina'!$O:$O,0)),"",INDEX('Výsledková listina'!$C:$C,MATCH(CONCATENATE(T$4,$A9),'Výsledková listina'!$O:$O,0),1))</f>
      </c>
      <c r="U9" s="52">
        <f>IF(ISNA(MATCH(CONCATENATE(T$4,$A9),'Výsledková listina'!$O:$O,0)),"",INDEX('Výsledková listina'!$P:$P,MATCH(CONCATENATE(T$4,$A9),'Výsledková listina'!$O:$O,0),1))</f>
      </c>
      <c r="V9" s="4"/>
      <c r="W9" s="110"/>
      <c r="X9" s="50">
        <f t="shared" si="3"/>
      </c>
      <c r="Y9" s="69"/>
      <c r="Z9" s="17">
        <f>IF(ISNA(MATCH(CONCATENATE(Z$4,$A9),'Výsledková listina'!$O:$O,0)),"",INDEX('Výsledková listina'!$C:$C,MATCH(CONCATENATE(Z$4,$A9),'Výsledková listina'!$O:$O,0),1))</f>
      </c>
      <c r="AA9" s="52">
        <f>IF(ISNA(MATCH(CONCATENATE(Z$4,$A9),'Výsledková listina'!$O:$O,0)),"",INDEX('Výsledková listina'!$P:$P,MATCH(CONCATENATE(Z$4,$A9),'Výsledková listina'!$O:$O,0),1))</f>
      </c>
      <c r="AB9" s="4"/>
      <c r="AC9" s="110"/>
      <c r="AD9" s="50">
        <f t="shared" si="4"/>
      </c>
      <c r="AE9" s="69"/>
      <c r="AF9" s="17">
        <f>IF(ISNA(MATCH(CONCATENATE(AF$4,$A9),'Výsledková listina'!$O:$O,0)),"",INDEX('Výsledková listina'!$C:$C,MATCH(CONCATENATE(AF$4,$A9),'Výsledková listina'!$O:$O,0),1))</f>
      </c>
      <c r="AG9" s="52">
        <f>IF(ISNA(MATCH(CONCATENATE(AF$4,$A9),'Výsledková listina'!$O:$O,0)),"",INDEX('Výsledková listina'!$P:$P,MATCH(CONCATENATE(AF$4,$A9),'Výsledková listina'!$O:$O,0),1))</f>
      </c>
      <c r="AH9" s="4"/>
      <c r="AI9" s="110"/>
      <c r="AJ9" s="50">
        <f t="shared" si="5"/>
      </c>
      <c r="AK9" s="69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10"/>
      <c r="AP9" s="50">
        <f t="shared" si="6"/>
      </c>
      <c r="AQ9" s="69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10"/>
      <c r="AV9" s="50">
        <f t="shared" si="7"/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Priehoda Tomáš</v>
      </c>
      <c r="C10" s="52" t="str">
        <f>IF(ISNA(MATCH(CONCATENATE(B$4,$A10),'Výsledková listina'!$O:$O,0)),"",INDEX('Výsledková listina'!$P:$P,MATCH(CONCATENATE(B$4,$A10),'Výsledková listina'!$O:$O,0),1))</f>
        <v>Oslavany</v>
      </c>
      <c r="D10" s="4">
        <v>1540</v>
      </c>
      <c r="E10" s="110"/>
      <c r="F10" s="50">
        <f t="shared" si="0"/>
        <v>10</v>
      </c>
      <c r="G10" s="69"/>
      <c r="H10" s="17" t="str">
        <f>IF(ISNA(MATCH(CONCATENATE(H$4,$A10),'Výsledková listina'!$O:$O,0)),"",INDEX('Výsledková listina'!$C:$C,MATCH(CONCATENATE(H$4,$A10),'Výsledková listina'!$O:$O,0),1))</f>
        <v>Revai Miroslav</v>
      </c>
      <c r="I10" s="52" t="str">
        <f>IF(ISNA(MATCH(CONCATENATE(H$4,$A10),'Výsledková listina'!$O:$O,0)),"",INDEX('Výsledková listina'!$P:$P,MATCH(CONCATENATE(H$4,$A10),'Výsledková listina'!$O:$O,0),1))</f>
        <v>Hrušovany nad Jevišovkou</v>
      </c>
      <c r="J10" s="4">
        <v>0</v>
      </c>
      <c r="K10" s="110"/>
      <c r="L10" s="50">
        <f t="shared" si="1"/>
        <v>13</v>
      </c>
      <c r="M10" s="69"/>
      <c r="N10" s="168" t="str">
        <f>IF(ISNA(MATCH(CONCATENATE(N$4,$A10),'Výsledková listina'!$O:$O,0)),"",INDEX('Výsledková listina'!$C:$C,MATCH(CONCATENATE(N$4,$A10),'Výsledková listina'!$O:$O,0),1))</f>
        <v>Konopásek Josef</v>
      </c>
      <c r="O10" s="169" t="str">
        <f>IF(ISNA(MATCH(CONCATENATE(N$4,$A10),'Výsledková listina'!$O:$O,0)),"",INDEX('Výsledková listina'!$P:$P,MATCH(CONCATENATE(N$4,$A10),'Výsledková listina'!$O:$O,0),1))</f>
        <v>Pardubice</v>
      </c>
      <c r="P10" s="170">
        <v>18490</v>
      </c>
      <c r="Q10" s="171"/>
      <c r="R10" s="172">
        <f t="shared" si="2"/>
        <v>1</v>
      </c>
      <c r="S10" s="69"/>
      <c r="T10" s="17">
        <f>IF(ISNA(MATCH(CONCATENATE(T$4,$A10),'Výsledková listina'!$O:$O,0)),"",INDEX('Výsledková listina'!$C:$C,MATCH(CONCATENATE(T$4,$A10),'Výsledková listina'!$O:$O,0),1))</f>
      </c>
      <c r="U10" s="52">
        <f>IF(ISNA(MATCH(CONCATENATE(T$4,$A10),'Výsledková listina'!$O:$O,0)),"",INDEX('Výsledková listina'!$P:$P,MATCH(CONCATENATE(T$4,$A10),'Výsledková listina'!$O:$O,0),1))</f>
      </c>
      <c r="V10" s="4"/>
      <c r="W10" s="110"/>
      <c r="X10" s="50">
        <f t="shared" si="3"/>
      </c>
      <c r="Y10" s="69"/>
      <c r="Z10" s="17">
        <f>IF(ISNA(MATCH(CONCATENATE(Z$4,$A10),'Výsledková listina'!$O:$O,0)),"",INDEX('Výsledková listina'!$C:$C,MATCH(CONCATENATE(Z$4,$A10),'Výsledková listina'!$O:$O,0),1))</f>
      </c>
      <c r="AA10" s="52">
        <f>IF(ISNA(MATCH(CONCATENATE(Z$4,$A10),'Výsledková listina'!$O:$O,0)),"",INDEX('Výsledková listina'!$P:$P,MATCH(CONCATENATE(Z$4,$A10),'Výsledková listina'!$O:$O,0),1))</f>
      </c>
      <c r="AB10" s="4"/>
      <c r="AC10" s="110"/>
      <c r="AD10" s="50">
        <f t="shared" si="4"/>
      </c>
      <c r="AE10" s="69"/>
      <c r="AF10" s="17">
        <f>IF(ISNA(MATCH(CONCATENATE(AF$4,$A10),'Výsledková listina'!$O:$O,0)),"",INDEX('Výsledková listina'!$C:$C,MATCH(CONCATENATE(AF$4,$A10),'Výsledková listina'!$O:$O,0),1))</f>
      </c>
      <c r="AG10" s="52">
        <f>IF(ISNA(MATCH(CONCATENATE(AF$4,$A10),'Výsledková listina'!$O:$O,0)),"",INDEX('Výsledková listina'!$P:$P,MATCH(CONCATENATE(AF$4,$A10),'Výsledková listina'!$O:$O,0),1))</f>
      </c>
      <c r="AH10" s="4"/>
      <c r="AI10" s="110"/>
      <c r="AJ10" s="50">
        <f t="shared" si="5"/>
      </c>
      <c r="AK10" s="69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10"/>
      <c r="AP10" s="50">
        <f t="shared" si="6"/>
      </c>
      <c r="AQ10" s="69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10"/>
      <c r="AV10" s="50">
        <f t="shared" si="7"/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Čaněk Antonín</v>
      </c>
      <c r="C11" s="52" t="str">
        <f>IF(ISNA(MATCH(CONCATENATE(B$4,$A11),'Výsledková listina'!$O:$O,0)),"",INDEX('Výsledková listina'!$P:$P,MATCH(CONCATENATE(B$4,$A11),'Výsledková listina'!$O:$O,0),1))</f>
        <v>Třebíč</v>
      </c>
      <c r="D11" s="4">
        <v>1350</v>
      </c>
      <c r="E11" s="110"/>
      <c r="F11" s="50">
        <f t="shared" si="0"/>
        <v>11</v>
      </c>
      <c r="G11" s="69"/>
      <c r="H11" s="17" t="str">
        <f>IF(ISNA(MATCH(CONCATENATE(H$4,$A11),'Výsledková listina'!$O:$O,0)),"",INDEX('Výsledková listina'!$C:$C,MATCH(CONCATENATE(H$4,$A11),'Výsledková listina'!$O:$O,0),1))</f>
        <v>Janečka Martin</v>
      </c>
      <c r="I11" s="52" t="str">
        <f>IF(ISNA(MATCH(CONCATENATE(H$4,$A11),'Výsledková listina'!$O:$O,0)),"",INDEX('Výsledková listina'!$P:$P,MATCH(CONCATENATE(H$4,$A11),'Výsledková listina'!$O:$O,0),1))</f>
        <v>Tovačov</v>
      </c>
      <c r="J11" s="4">
        <v>4560</v>
      </c>
      <c r="K11" s="110"/>
      <c r="L11" s="50">
        <f t="shared" si="1"/>
        <v>6</v>
      </c>
      <c r="M11" s="69"/>
      <c r="N11" s="17" t="str">
        <f>IF(ISNA(MATCH(CONCATENATE(N$4,$A11),'Výsledková listina'!$O:$O,0)),"",INDEX('Výsledková listina'!$C:$C,MATCH(CONCATENATE(N$4,$A11),'Výsledková listina'!$O:$O,0),1))</f>
        <v>Zavřel Jan</v>
      </c>
      <c r="O11" s="52" t="str">
        <f>IF(ISNA(MATCH(CONCATENATE(N$4,$A11),'Výsledková listina'!$O:$O,0)),"",INDEX('Výsledková listina'!$P:$P,MATCH(CONCATENATE(N$4,$A11),'Výsledková listina'!$O:$O,0),1))</f>
        <v>Hlinsko v Čechách</v>
      </c>
      <c r="P11" s="4">
        <v>10130</v>
      </c>
      <c r="Q11" s="110"/>
      <c r="R11" s="50">
        <f t="shared" si="2"/>
        <v>3</v>
      </c>
      <c r="S11" s="69"/>
      <c r="T11" s="17">
        <f>IF(ISNA(MATCH(CONCATENATE(T$4,$A11),'Výsledková listina'!$O:$O,0)),"",INDEX('Výsledková listina'!$C:$C,MATCH(CONCATENATE(T$4,$A11),'Výsledková listina'!$O:$O,0),1))</f>
      </c>
      <c r="U11" s="52">
        <f>IF(ISNA(MATCH(CONCATENATE(T$4,$A11),'Výsledková listina'!$O:$O,0)),"",INDEX('Výsledková listina'!$P:$P,MATCH(CONCATENATE(T$4,$A11),'Výsledková listina'!$O:$O,0),1))</f>
      </c>
      <c r="V11" s="4"/>
      <c r="W11" s="110"/>
      <c r="X11" s="50">
        <f t="shared" si="3"/>
      </c>
      <c r="Y11" s="69"/>
      <c r="Z11" s="17">
        <f>IF(ISNA(MATCH(CONCATENATE(Z$4,$A11),'Výsledková listina'!$O:$O,0)),"",INDEX('Výsledková listina'!$C:$C,MATCH(CONCATENATE(Z$4,$A11),'Výsledková listina'!$O:$O,0),1))</f>
      </c>
      <c r="AA11" s="52">
        <f>IF(ISNA(MATCH(CONCATENATE(Z$4,$A11),'Výsledková listina'!$O:$O,0)),"",INDEX('Výsledková listina'!$P:$P,MATCH(CONCATENATE(Z$4,$A11),'Výsledková listina'!$O:$O,0),1))</f>
      </c>
      <c r="AB11" s="4"/>
      <c r="AC11" s="110"/>
      <c r="AD11" s="50">
        <f t="shared" si="4"/>
      </c>
      <c r="AE11" s="69"/>
      <c r="AF11" s="17">
        <f>IF(ISNA(MATCH(CONCATENATE(AF$4,$A11),'Výsledková listina'!$O:$O,0)),"",INDEX('Výsledková listina'!$C:$C,MATCH(CONCATENATE(AF$4,$A11),'Výsledková listina'!$O:$O,0),1))</f>
      </c>
      <c r="AG11" s="52">
        <f>IF(ISNA(MATCH(CONCATENATE(AF$4,$A11),'Výsledková listina'!$O:$O,0)),"",INDEX('Výsledková listina'!$P:$P,MATCH(CONCATENATE(AF$4,$A11),'Výsledková listina'!$O:$O,0),1))</f>
      </c>
      <c r="AH11" s="4"/>
      <c r="AI11" s="110"/>
      <c r="AJ11" s="50">
        <f t="shared" si="5"/>
      </c>
      <c r="AK11" s="69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10"/>
      <c r="AP11" s="50">
        <f t="shared" si="6"/>
      </c>
      <c r="AQ11" s="69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10"/>
      <c r="AV11" s="50">
        <f t="shared" si="7"/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Maťák Martin</v>
      </c>
      <c r="C12" s="52" t="str">
        <f>IF(ISNA(MATCH(CONCATENATE(B$4,$A12),'Výsledková listina'!$O:$O,0)),"",INDEX('Výsledková listina'!$P:$P,MATCH(CONCATENATE(B$4,$A12),'Výsledková listina'!$O:$O,0),1))</f>
        <v>Brno 1</v>
      </c>
      <c r="D12" s="4">
        <v>7000</v>
      </c>
      <c r="E12" s="110"/>
      <c r="F12" s="50">
        <f t="shared" si="0"/>
        <v>3</v>
      </c>
      <c r="G12" s="69"/>
      <c r="H12" s="17" t="str">
        <f>IF(ISNA(MATCH(CONCATENATE(H$4,$A12),'Výsledková listina'!$O:$O,0)),"",INDEX('Výsledková listina'!$C:$C,MATCH(CONCATENATE(H$4,$A12),'Výsledková listina'!$O:$O,0),1))</f>
        <v>Chovanec Jiří</v>
      </c>
      <c r="I12" s="52" t="str">
        <f>IF(ISNA(MATCH(CONCATENATE(H$4,$A12),'Výsledková listina'!$O:$O,0)),"",INDEX('Výsledková listina'!$P:$P,MATCH(CONCATENATE(H$4,$A12),'Výsledková listina'!$O:$O,0),1))</f>
        <v>Havlíčkův Brod</v>
      </c>
      <c r="J12" s="4">
        <v>2470</v>
      </c>
      <c r="K12" s="110"/>
      <c r="L12" s="50">
        <f t="shared" si="1"/>
        <v>11</v>
      </c>
      <c r="M12" s="69"/>
      <c r="N12" s="17" t="str">
        <f>IF(ISNA(MATCH(CONCATENATE(N$4,$A12),'Výsledková listina'!$O:$O,0)),"",INDEX('Výsledková listina'!$C:$C,MATCH(CONCATENATE(N$4,$A12),'Výsledková listina'!$O:$O,0),1))</f>
        <v>Stárek Jan</v>
      </c>
      <c r="O12" s="52" t="str">
        <f>IF(ISNA(MATCH(CONCATENATE(N$4,$A12),'Výsledková listina'!$O:$O,0)),"",INDEX('Výsledková listina'!$P:$P,MATCH(CONCATENATE(N$4,$A12),'Výsledková listina'!$O:$O,0),1))</f>
        <v>Žďár nad Sázavou</v>
      </c>
      <c r="P12" s="4">
        <v>12110</v>
      </c>
      <c r="Q12" s="110"/>
      <c r="R12" s="50">
        <f t="shared" si="2"/>
        <v>2</v>
      </c>
      <c r="S12" s="69"/>
      <c r="T12" s="17">
        <f>IF(ISNA(MATCH(CONCATENATE(T$4,$A12),'Výsledková listina'!$O:$O,0)),"",INDEX('Výsledková listina'!$C:$C,MATCH(CONCATENATE(T$4,$A12),'Výsledková listina'!$O:$O,0),1))</f>
      </c>
      <c r="U12" s="52">
        <f>IF(ISNA(MATCH(CONCATENATE(T$4,$A12),'Výsledková listina'!$O:$O,0)),"",INDEX('Výsledková listina'!$P:$P,MATCH(CONCATENATE(T$4,$A12),'Výsledková listina'!$O:$O,0),1))</f>
      </c>
      <c r="V12" s="4"/>
      <c r="W12" s="110"/>
      <c r="X12" s="50">
        <f t="shared" si="3"/>
      </c>
      <c r="Y12" s="69"/>
      <c r="Z12" s="17">
        <f>IF(ISNA(MATCH(CONCATENATE(Z$4,$A12),'Výsledková listina'!$O:$O,0)),"",INDEX('Výsledková listina'!$C:$C,MATCH(CONCATENATE(Z$4,$A12),'Výsledková listina'!$O:$O,0),1))</f>
      </c>
      <c r="AA12" s="52">
        <f>IF(ISNA(MATCH(CONCATENATE(Z$4,$A12),'Výsledková listina'!$O:$O,0)),"",INDEX('Výsledková listina'!$P:$P,MATCH(CONCATENATE(Z$4,$A12),'Výsledková listina'!$O:$O,0),1))</f>
      </c>
      <c r="AB12" s="4"/>
      <c r="AC12" s="110"/>
      <c r="AD12" s="50">
        <f t="shared" si="4"/>
      </c>
      <c r="AE12" s="69"/>
      <c r="AF12" s="17">
        <f>IF(ISNA(MATCH(CONCATENATE(AF$4,$A12),'Výsledková listina'!$O:$O,0)),"",INDEX('Výsledková listina'!$C:$C,MATCH(CONCATENATE(AF$4,$A12),'Výsledková listina'!$O:$O,0),1))</f>
      </c>
      <c r="AG12" s="52">
        <f>IF(ISNA(MATCH(CONCATENATE(AF$4,$A12),'Výsledková listina'!$O:$O,0)),"",INDEX('Výsledková listina'!$P:$P,MATCH(CONCATENATE(AF$4,$A12),'Výsledková listina'!$O:$O,0),1))</f>
      </c>
      <c r="AH12" s="4"/>
      <c r="AI12" s="110"/>
      <c r="AJ12" s="50">
        <f t="shared" si="5"/>
      </c>
      <c r="AK12" s="69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10"/>
      <c r="AP12" s="50">
        <f t="shared" si="6"/>
      </c>
      <c r="AQ12" s="69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10"/>
      <c r="AV12" s="50">
        <f t="shared" si="7"/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Černý Radek</v>
      </c>
      <c r="C13" s="52" t="str">
        <f>IF(ISNA(MATCH(CONCATENATE(B$4,$A13),'Výsledková listina'!$O:$O,0)),"",INDEX('Výsledková listina'!$P:$P,MATCH(CONCATENATE(B$4,$A13),'Výsledková listina'!$O:$O,0),1))</f>
        <v>Třebíč</v>
      </c>
      <c r="D13" s="4">
        <v>3000</v>
      </c>
      <c r="E13" s="110"/>
      <c r="F13" s="50">
        <f t="shared" si="0"/>
        <v>8</v>
      </c>
      <c r="G13" s="69"/>
      <c r="H13" s="17" t="str">
        <f>IF(ISNA(MATCH(CONCATENATE(H$4,$A13),'Výsledková listina'!$O:$O,0)),"",INDEX('Výsledková listina'!$C:$C,MATCH(CONCATENATE(H$4,$A13),'Výsledková listina'!$O:$O,0),1))</f>
        <v>Malý Jiří – junior</v>
      </c>
      <c r="I13" s="52" t="str">
        <f>IF(ISNA(MATCH(CONCATENATE(H$4,$A13),'Výsledková listina'!$O:$O,0)),"",INDEX('Výsledková listina'!$P:$P,MATCH(CONCATENATE(H$4,$A13),'Výsledková listina'!$O:$O,0),1))</f>
        <v>Nové Město na Moravě</v>
      </c>
      <c r="J13" s="4">
        <v>6340</v>
      </c>
      <c r="K13" s="110"/>
      <c r="L13" s="50">
        <f t="shared" si="1"/>
        <v>2</v>
      </c>
      <c r="M13" s="69"/>
      <c r="N13" s="17" t="str">
        <f>IF(ISNA(MATCH(CONCATENATE(N$4,$A13),'Výsledková listina'!$O:$O,0)),"",INDEX('Výsledková listina'!$C:$C,MATCH(CONCATENATE(N$4,$A13),'Výsledková listina'!$O:$O,0),1))</f>
        <v>Hruška Jiří</v>
      </c>
      <c r="O13" s="52" t="str">
        <f>IF(ISNA(MATCH(CONCATENATE(N$4,$A13),'Výsledková listina'!$O:$O,0)),"",INDEX('Výsledková listina'!$P:$P,MATCH(CONCATENATE(N$4,$A13),'Výsledková listina'!$O:$O,0),1))</f>
        <v>Pardubice</v>
      </c>
      <c r="P13" s="4">
        <v>4180</v>
      </c>
      <c r="Q13" s="110"/>
      <c r="R13" s="50">
        <f t="shared" si="2"/>
        <v>10</v>
      </c>
      <c r="S13" s="69"/>
      <c r="T13" s="17">
        <f>IF(ISNA(MATCH(CONCATENATE(T$4,$A13),'Výsledková listina'!$O:$O,0)),"",INDEX('Výsledková listina'!$C:$C,MATCH(CONCATENATE(T$4,$A13),'Výsledková listina'!$O:$O,0),1))</f>
      </c>
      <c r="U13" s="52">
        <f>IF(ISNA(MATCH(CONCATENATE(T$4,$A13),'Výsledková listina'!$O:$O,0)),"",INDEX('Výsledková listina'!$P:$P,MATCH(CONCATENATE(T$4,$A13),'Výsledková listina'!$O:$O,0),1))</f>
      </c>
      <c r="V13" s="4"/>
      <c r="W13" s="110"/>
      <c r="X13" s="50">
        <f t="shared" si="3"/>
      </c>
      <c r="Y13" s="69"/>
      <c r="Z13" s="17">
        <f>IF(ISNA(MATCH(CONCATENATE(Z$4,$A13),'Výsledková listina'!$O:$O,0)),"",INDEX('Výsledková listina'!$C:$C,MATCH(CONCATENATE(Z$4,$A13),'Výsledková listina'!$O:$O,0),1))</f>
      </c>
      <c r="AA13" s="52">
        <f>IF(ISNA(MATCH(CONCATENATE(Z$4,$A13),'Výsledková listina'!$O:$O,0)),"",INDEX('Výsledková listina'!$P:$P,MATCH(CONCATENATE(Z$4,$A13),'Výsledková listina'!$O:$O,0),1))</f>
      </c>
      <c r="AB13" s="4"/>
      <c r="AC13" s="110"/>
      <c r="AD13" s="50">
        <f t="shared" si="4"/>
      </c>
      <c r="AE13" s="69"/>
      <c r="AF13" s="17">
        <f>IF(ISNA(MATCH(CONCATENATE(AF$4,$A13),'Výsledková listina'!$O:$O,0)),"",INDEX('Výsledková listina'!$C:$C,MATCH(CONCATENATE(AF$4,$A13),'Výsledková listina'!$O:$O,0),1))</f>
      </c>
      <c r="AG13" s="52">
        <f>IF(ISNA(MATCH(CONCATENATE(AF$4,$A13),'Výsledková listina'!$O:$O,0)),"",INDEX('Výsledková listina'!$P:$P,MATCH(CONCATENATE(AF$4,$A13),'Výsledková listina'!$O:$O,0),1))</f>
      </c>
      <c r="AH13" s="4"/>
      <c r="AI13" s="110"/>
      <c r="AJ13" s="50">
        <f t="shared" si="5"/>
      </c>
      <c r="AK13" s="69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10"/>
      <c r="AP13" s="50">
        <f t="shared" si="6"/>
      </c>
      <c r="AQ13" s="69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10"/>
      <c r="AV13" s="50">
        <f t="shared" si="7"/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Ohera Tomáš</v>
      </c>
      <c r="C14" s="52" t="str">
        <f>IF(ISNA(MATCH(CONCATENATE(B$4,$A14),'Výsledková listina'!$O:$O,0)),"",INDEX('Výsledková listina'!$P:$P,MATCH(CONCATENATE(B$4,$A14),'Výsledková listina'!$O:$O,0),1))</f>
        <v>Litovel</v>
      </c>
      <c r="D14" s="4">
        <v>4660</v>
      </c>
      <c r="E14" s="110"/>
      <c r="F14" s="50">
        <f t="shared" si="0"/>
        <v>4</v>
      </c>
      <c r="G14" s="69"/>
      <c r="H14" s="17" t="str">
        <f>IF(ISNA(MATCH(CONCATENATE(H$4,$A14),'Výsledková listina'!$O:$O,0)),"",INDEX('Výsledková listina'!$C:$C,MATCH(CONCATENATE(H$4,$A14),'Výsledková listina'!$O:$O,0),1))</f>
        <v>Vondra Martin</v>
      </c>
      <c r="I14" s="52" t="str">
        <f>IF(ISNA(MATCH(CONCATENATE(H$4,$A14),'Výsledková listina'!$O:$O,0)),"",INDEX('Výsledková listina'!$P:$P,MATCH(CONCATENATE(H$4,$A14),'Výsledková listina'!$O:$O,0),1))</f>
        <v>Pardubice</v>
      </c>
      <c r="J14" s="4">
        <v>400</v>
      </c>
      <c r="K14" s="110"/>
      <c r="L14" s="50">
        <f t="shared" si="1"/>
        <v>12</v>
      </c>
      <c r="M14" s="69"/>
      <c r="N14" s="17" t="str">
        <f>IF(ISNA(MATCH(CONCATENATE(N$4,$A14),'Výsledková listina'!$O:$O,0)),"",INDEX('Výsledková listina'!$C:$C,MATCH(CONCATENATE(N$4,$A14),'Výsledková listina'!$O:$O,0),1))</f>
        <v>Kloupar Jaroslav</v>
      </c>
      <c r="O14" s="52" t="str">
        <f>IF(ISNA(MATCH(CONCATENATE(N$4,$A14),'Výsledková listina'!$O:$O,0)),"",INDEX('Výsledková listina'!$P:$P,MATCH(CONCATENATE(N$4,$A14),'Výsledková listina'!$O:$O,0),1))</f>
        <v>Pohořelice</v>
      </c>
      <c r="P14" s="4">
        <v>9750</v>
      </c>
      <c r="Q14" s="110"/>
      <c r="R14" s="50">
        <f t="shared" si="2"/>
        <v>4</v>
      </c>
      <c r="S14" s="69"/>
      <c r="T14" s="17">
        <f>IF(ISNA(MATCH(CONCATENATE(T$4,$A14),'Výsledková listina'!$O:$O,0)),"",INDEX('Výsledková listina'!$C:$C,MATCH(CONCATENATE(T$4,$A14),'Výsledková listina'!$O:$O,0),1))</f>
      </c>
      <c r="U14" s="52">
        <f>IF(ISNA(MATCH(CONCATENATE(T$4,$A14),'Výsledková listina'!$O:$O,0)),"",INDEX('Výsledková listina'!$P:$P,MATCH(CONCATENATE(T$4,$A14),'Výsledková listina'!$O:$O,0),1))</f>
      </c>
      <c r="V14" s="4"/>
      <c r="W14" s="110"/>
      <c r="X14" s="50">
        <f t="shared" si="3"/>
      </c>
      <c r="Y14" s="69"/>
      <c r="Z14" s="17">
        <f>IF(ISNA(MATCH(CONCATENATE(Z$4,$A14),'Výsledková listina'!$O:$O,0)),"",INDEX('Výsledková listina'!$C:$C,MATCH(CONCATENATE(Z$4,$A14),'Výsledková listina'!$O:$O,0),1))</f>
      </c>
      <c r="AA14" s="52">
        <f>IF(ISNA(MATCH(CONCATENATE(Z$4,$A14),'Výsledková listina'!$O:$O,0)),"",INDEX('Výsledková listina'!$P:$P,MATCH(CONCATENATE(Z$4,$A14),'Výsledková listina'!$O:$O,0),1))</f>
      </c>
      <c r="AB14" s="4"/>
      <c r="AC14" s="110"/>
      <c r="AD14" s="50">
        <f t="shared" si="4"/>
      </c>
      <c r="AE14" s="69"/>
      <c r="AF14" s="17">
        <f>IF(ISNA(MATCH(CONCATENATE(AF$4,$A14),'Výsledková listina'!$O:$O,0)),"",INDEX('Výsledková listina'!$C:$C,MATCH(CONCATENATE(AF$4,$A14),'Výsledková listina'!$O:$O,0),1))</f>
      </c>
      <c r="AG14" s="52">
        <f>IF(ISNA(MATCH(CONCATENATE(AF$4,$A14),'Výsledková listina'!$O:$O,0)),"",INDEX('Výsledková listina'!$P:$P,MATCH(CONCATENATE(AF$4,$A14),'Výsledková listina'!$O:$O,0),1))</f>
      </c>
      <c r="AH14" s="4"/>
      <c r="AI14" s="110"/>
      <c r="AJ14" s="50">
        <f t="shared" si="5"/>
      </c>
      <c r="AK14" s="69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10"/>
      <c r="AP14" s="50">
        <f t="shared" si="6"/>
      </c>
      <c r="AQ14" s="69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10"/>
      <c r="AV14" s="50">
        <f t="shared" si="7"/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listina'!$O:$O,0)),"",INDEX('Výsledková listina'!$C:$C,MATCH(CONCATENATE(B$4,$A15),'Výsledková listina'!$O:$O,0),1))</f>
        <v>Tomšík Jan</v>
      </c>
      <c r="C15" s="52" t="str">
        <f>IF(ISNA(MATCH(CONCATENATE(B$4,$A15),'Výsledková listina'!$O:$O,0)),"",INDEX('Výsledková listina'!$P:$P,MATCH(CONCATENATE(B$4,$A15),'Výsledková listina'!$O:$O,0),1))</f>
        <v>Velké Meziříčí</v>
      </c>
      <c r="D15" s="4">
        <v>3860</v>
      </c>
      <c r="E15" s="110"/>
      <c r="F15" s="50">
        <f t="shared" si="0"/>
        <v>7</v>
      </c>
      <c r="G15" s="69"/>
      <c r="H15" s="17" t="str">
        <f>IF(ISNA(MATCH(CONCATENATE(H$4,$A15),'Výsledková listina'!$O:$O,0)),"",INDEX('Výsledková listina'!$C:$C,MATCH(CONCATENATE(H$4,$A15),'Výsledková listina'!$O:$O,0),1))</f>
        <v>Mucala Karel</v>
      </c>
      <c r="I15" s="52" t="str">
        <f>IF(ISNA(MATCH(CONCATENATE(H$4,$A15),'Výsledková listina'!$O:$O,0)),"",INDEX('Výsledková listina'!$P:$P,MATCH(CONCATENATE(H$4,$A15),'Výsledková listina'!$O:$O,0),1))</f>
        <v>Mikulov</v>
      </c>
      <c r="J15" s="4">
        <v>2810</v>
      </c>
      <c r="K15" s="110"/>
      <c r="L15" s="50">
        <f t="shared" si="1"/>
        <v>10</v>
      </c>
      <c r="M15" s="69"/>
      <c r="N15" s="17" t="str">
        <f>IF(ISNA(MATCH(CONCATENATE(N$4,$A15),'Výsledková listina'!$O:$O,0)),"",INDEX('Výsledková listina'!$C:$C,MATCH(CONCATENATE(N$4,$A15),'Výsledková listina'!$O:$O,0),1))</f>
        <v>Melichar Tomáš</v>
      </c>
      <c r="O15" s="52" t="str">
        <f>IF(ISNA(MATCH(CONCATENATE(N$4,$A15),'Výsledková listina'!$O:$O,0)),"",INDEX('Výsledková listina'!$P:$P,MATCH(CONCATENATE(N$4,$A15),'Výsledková listina'!$O:$O,0),1))</f>
        <v>Žďár nad Sázavou</v>
      </c>
      <c r="P15" s="4">
        <v>4730</v>
      </c>
      <c r="Q15" s="110"/>
      <c r="R15" s="50">
        <f t="shared" si="2"/>
        <v>7</v>
      </c>
      <c r="S15" s="69"/>
      <c r="T15" s="17">
        <f>IF(ISNA(MATCH(CONCATENATE(T$4,$A15),'Výsledková listina'!$O:$O,0)),"",INDEX('Výsledková listina'!$C:$C,MATCH(CONCATENATE(T$4,$A15),'Výsledková listina'!$O:$O,0),1))</f>
      </c>
      <c r="U15" s="52">
        <f>IF(ISNA(MATCH(CONCATENATE(T$4,$A15),'Výsledková listina'!$O:$O,0)),"",INDEX('Výsledková listina'!$P:$P,MATCH(CONCATENATE(T$4,$A15),'Výsledková listina'!$O:$O,0),1))</f>
      </c>
      <c r="V15" s="4"/>
      <c r="W15" s="110"/>
      <c r="X15" s="50">
        <f t="shared" si="3"/>
      </c>
      <c r="Y15" s="69"/>
      <c r="Z15" s="17">
        <f>IF(ISNA(MATCH(CONCATENATE(Z$4,$A15),'Výsledková listina'!$O:$O,0)),"",INDEX('Výsledková listina'!$C:$C,MATCH(CONCATENATE(Z$4,$A15),'Výsledková listina'!$O:$O,0),1))</f>
      </c>
      <c r="AA15" s="52">
        <f>IF(ISNA(MATCH(CONCATENATE(Z$4,$A15),'Výsledková listina'!$O:$O,0)),"",INDEX('Výsledková listina'!$P:$P,MATCH(CONCATENATE(Z$4,$A15),'Výsledková listina'!$O:$O,0),1))</f>
      </c>
      <c r="AB15" s="4"/>
      <c r="AC15" s="110"/>
      <c r="AD15" s="50">
        <f t="shared" si="4"/>
      </c>
      <c r="AE15" s="69"/>
      <c r="AF15" s="17">
        <f>IF(ISNA(MATCH(CONCATENATE(AF$4,$A15),'Výsledková listina'!$O:$O,0)),"",INDEX('Výsledková listina'!$C:$C,MATCH(CONCATENATE(AF$4,$A15),'Výsledková listina'!$O:$O,0),1))</f>
      </c>
      <c r="AG15" s="52">
        <f>IF(ISNA(MATCH(CONCATENATE(AF$4,$A15),'Výsledková listina'!$O:$O,0)),"",INDEX('Výsledková listina'!$P:$P,MATCH(CONCATENATE(AF$4,$A15),'Výsledková listina'!$O:$O,0),1))</f>
      </c>
      <c r="AH15" s="4"/>
      <c r="AI15" s="110"/>
      <c r="AJ15" s="50">
        <f t="shared" si="5"/>
      </c>
      <c r="AK15" s="69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10"/>
      <c r="AP15" s="50">
        <f t="shared" si="6"/>
      </c>
      <c r="AQ15" s="69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10"/>
      <c r="AV15" s="50">
        <f t="shared" si="7"/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 t="str">
        <f>IF(ISNA(MATCH(CONCATENATE(B$4,$A16),'Výsledková listina'!$O:$O,0)),"",INDEX('Výsledková listina'!$C:$C,MATCH(CONCATENATE(B$4,$A16),'Výsledková listina'!$O:$O,0),1))</f>
        <v>Králová Nella</v>
      </c>
      <c r="C16" s="52" t="str">
        <f>IF(ISNA(MATCH(CONCATENATE(B$4,$A16),'Výsledková listina'!$O:$O,0)),"",INDEX('Výsledková listina'!$P:$P,MATCH(CONCATENATE(B$4,$A16),'Výsledková listina'!$O:$O,0),1))</f>
        <v>Hovorčovice</v>
      </c>
      <c r="D16" s="4">
        <v>0</v>
      </c>
      <c r="E16" s="110"/>
      <c r="F16" s="50">
        <f t="shared" si="0"/>
        <v>13</v>
      </c>
      <c r="G16" s="69"/>
      <c r="H16" s="17" t="str">
        <f>IF(ISNA(MATCH(CONCATENATE(H$4,$A16),'Výsledková listina'!$O:$O,0)),"",INDEX('Výsledková listina'!$C:$C,MATCH(CONCATENATE(H$4,$A16),'Výsledková listina'!$O:$O,0),1))</f>
        <v>Král Vít st.</v>
      </c>
      <c r="I16" s="52" t="str">
        <f>IF(ISNA(MATCH(CONCATENATE(H$4,$A16),'Výsledková listina'!$O:$O,0)),"",INDEX('Výsledková listina'!$P:$P,MATCH(CONCATENATE(H$4,$A16),'Výsledková listina'!$O:$O,0),1))</f>
        <v>Hovorčovice</v>
      </c>
      <c r="J16" s="4">
        <v>3920</v>
      </c>
      <c r="K16" s="110"/>
      <c r="L16" s="50">
        <f t="shared" si="1"/>
        <v>8</v>
      </c>
      <c r="M16" s="69"/>
      <c r="N16" s="17" t="str">
        <f>IF(ISNA(MATCH(CONCATENATE(N$4,$A16),'Výsledková listina'!$O:$O,0)),"",INDEX('Výsledková listina'!$C:$C,MATCH(CONCATENATE(N$4,$A16),'Výsledková listina'!$O:$O,0),1))</f>
        <v>Král Vít ml.</v>
      </c>
      <c r="O16" s="52" t="str">
        <f>IF(ISNA(MATCH(CONCATENATE(N$4,$A16),'Výsledková listina'!$O:$O,0)),"",INDEX('Výsledková listina'!$P:$P,MATCH(CONCATENATE(N$4,$A16),'Výsledková listina'!$O:$O,0),1))</f>
        <v>Hovorčovice</v>
      </c>
      <c r="P16" s="4">
        <v>7350</v>
      </c>
      <c r="Q16" s="110"/>
      <c r="R16" s="50">
        <f t="shared" si="2"/>
        <v>5</v>
      </c>
      <c r="S16" s="69"/>
      <c r="T16" s="17">
        <f>IF(ISNA(MATCH(CONCATENATE(T$4,$A16),'Výsledková listina'!$O:$O,0)),"",INDEX('Výsledková listina'!$C:$C,MATCH(CONCATENATE(T$4,$A16),'Výsledková listina'!$O:$O,0),1))</f>
      </c>
      <c r="U16" s="52">
        <f>IF(ISNA(MATCH(CONCATENATE(T$4,$A16),'Výsledková listina'!$O:$O,0)),"",INDEX('Výsledková listina'!$P:$P,MATCH(CONCATENATE(T$4,$A16),'Výsledková listina'!$O:$O,0),1))</f>
      </c>
      <c r="V16" s="4"/>
      <c r="W16" s="110"/>
      <c r="X16" s="50">
        <f t="shared" si="3"/>
      </c>
      <c r="Y16" s="69"/>
      <c r="Z16" s="17">
        <f>IF(ISNA(MATCH(CONCATENATE(Z$4,$A16),'Výsledková listina'!$O:$O,0)),"",INDEX('Výsledková listina'!$C:$C,MATCH(CONCATENATE(Z$4,$A16),'Výsledková listina'!$O:$O,0),1))</f>
      </c>
      <c r="AA16" s="52">
        <f>IF(ISNA(MATCH(CONCATENATE(Z$4,$A16),'Výsledková listina'!$O:$O,0)),"",INDEX('Výsledková listina'!$P:$P,MATCH(CONCATENATE(Z$4,$A16),'Výsledková listina'!$O:$O,0),1))</f>
      </c>
      <c r="AB16" s="4"/>
      <c r="AC16" s="110"/>
      <c r="AD16" s="50">
        <f t="shared" si="4"/>
      </c>
      <c r="AE16" s="69"/>
      <c r="AF16" s="17">
        <f>IF(ISNA(MATCH(CONCATENATE(AF$4,$A16),'Výsledková listina'!$O:$O,0)),"",INDEX('Výsledková listina'!$C:$C,MATCH(CONCATENATE(AF$4,$A16),'Výsledková listina'!$O:$O,0),1))</f>
      </c>
      <c r="AG16" s="52">
        <f>IF(ISNA(MATCH(CONCATENATE(AF$4,$A16),'Výsledková listina'!$O:$O,0)),"",INDEX('Výsledková listina'!$P:$P,MATCH(CONCATENATE(AF$4,$A16),'Výsledková listina'!$O:$O,0),1))</f>
      </c>
      <c r="AH16" s="4"/>
      <c r="AI16" s="110"/>
      <c r="AJ16" s="50">
        <f t="shared" si="5"/>
      </c>
      <c r="AK16" s="69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10"/>
      <c r="AP16" s="50">
        <f t="shared" si="6"/>
      </c>
      <c r="AQ16" s="69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10"/>
      <c r="AV16" s="50">
        <f t="shared" si="7"/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 t="str">
        <f>IF(ISNA(MATCH(CONCATENATE(B$4,$A17),'Výsledková listina'!$O:$O,0)),"",INDEX('Výsledková listina'!$C:$C,MATCH(CONCATENATE(B$4,$A17),'Výsledková listina'!$O:$O,0),1))</f>
        <v>Vitásek Jiří</v>
      </c>
      <c r="C17" s="52" t="str">
        <f>IF(ISNA(MATCH(CONCATENATE(B$4,$A17),'Výsledková listina'!$O:$O,0)),"",INDEX('Výsledková listina'!$P:$P,MATCH(CONCATENATE(B$4,$A17),'Výsledková listina'!$O:$O,0),1))</f>
        <v>Loštice</v>
      </c>
      <c r="D17" s="4">
        <v>4540</v>
      </c>
      <c r="E17" s="110"/>
      <c r="F17" s="50">
        <f t="shared" si="0"/>
        <v>6</v>
      </c>
      <c r="G17" s="69"/>
      <c r="H17" s="17" t="str">
        <f>IF(ISNA(MATCH(CONCATENATE(H$4,$A17),'Výsledková listina'!$O:$O,0)),"",INDEX('Výsledková listina'!$C:$C,MATCH(CONCATENATE(H$4,$A17),'Výsledková listina'!$O:$O,0),1))</f>
        <v>Duba Ladislav</v>
      </c>
      <c r="I17" s="52" t="str">
        <f>IF(ISNA(MATCH(CONCATENATE(H$4,$A17),'Výsledková listina'!$O:$O,0)),"",INDEX('Výsledková listina'!$P:$P,MATCH(CONCATENATE(H$4,$A17),'Výsledková listina'!$O:$O,0),1))</f>
        <v>Žďár nad Sázavou</v>
      </c>
      <c r="J17" s="4">
        <v>5100</v>
      </c>
      <c r="K17" s="110"/>
      <c r="L17" s="50">
        <f t="shared" si="1"/>
        <v>4</v>
      </c>
      <c r="M17" s="69"/>
      <c r="N17" s="17" t="str">
        <f>IF(ISNA(MATCH(CONCATENATE(N$4,$A17),'Výsledková listina'!$O:$O,0)),"",INDEX('Výsledková listina'!$C:$C,MATCH(CONCATENATE(N$4,$A17),'Výsledková listina'!$O:$O,0),1))</f>
        <v>Brückner Martin</v>
      </c>
      <c r="O17" s="52" t="str">
        <f>IF(ISNA(MATCH(CONCATENATE(N$4,$A17),'Výsledková listina'!$O:$O,0)),"",INDEX('Výsledková listina'!$P:$P,MATCH(CONCATENATE(N$4,$A17),'Výsledková listina'!$O:$O,0),1))</f>
        <v>Velké Meziříčí</v>
      </c>
      <c r="P17" s="4">
        <v>3970</v>
      </c>
      <c r="Q17" s="110"/>
      <c r="R17" s="50">
        <f t="shared" si="2"/>
        <v>11</v>
      </c>
      <c r="S17" s="69"/>
      <c r="T17" s="17">
        <f>IF(ISNA(MATCH(CONCATENATE(T$4,$A17),'Výsledková listina'!$O:$O,0)),"",INDEX('Výsledková listina'!$C:$C,MATCH(CONCATENATE(T$4,$A17),'Výsledková listina'!$O:$O,0),1))</f>
      </c>
      <c r="U17" s="52">
        <f>IF(ISNA(MATCH(CONCATENATE(T$4,$A17),'Výsledková listina'!$O:$O,0)),"",INDEX('Výsledková listina'!$P:$P,MATCH(CONCATENATE(T$4,$A17),'Výsledková listina'!$O:$O,0),1))</f>
      </c>
      <c r="V17" s="4"/>
      <c r="W17" s="110"/>
      <c r="X17" s="50">
        <f t="shared" si="3"/>
      </c>
      <c r="Y17" s="69"/>
      <c r="Z17" s="17">
        <f>IF(ISNA(MATCH(CONCATENATE(Z$4,$A17),'Výsledková listina'!$O:$O,0)),"",INDEX('Výsledková listina'!$C:$C,MATCH(CONCATENATE(Z$4,$A17),'Výsledková listina'!$O:$O,0),1))</f>
      </c>
      <c r="AA17" s="52">
        <f>IF(ISNA(MATCH(CONCATENATE(Z$4,$A17),'Výsledková listina'!$O:$O,0)),"",INDEX('Výsledková listina'!$P:$P,MATCH(CONCATENATE(Z$4,$A17),'Výsledková listina'!$O:$O,0),1))</f>
      </c>
      <c r="AB17" s="4"/>
      <c r="AC17" s="110"/>
      <c r="AD17" s="50">
        <f t="shared" si="4"/>
      </c>
      <c r="AE17" s="69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10"/>
      <c r="AJ17" s="50">
        <f t="shared" si="5"/>
      </c>
      <c r="AK17" s="69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10"/>
      <c r="AP17" s="50">
        <f t="shared" si="6"/>
      </c>
      <c r="AQ17" s="69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10"/>
      <c r="AV17" s="50">
        <f t="shared" si="7"/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167">
        <v>13</v>
      </c>
      <c r="B18" s="168" t="str">
        <f>IF(ISNA(MATCH(CONCATENATE(B$4,$A18),'Výsledková listina'!$O:$O,0)),"",INDEX('Výsledková listina'!$C:$C,MATCH(CONCATENATE(B$4,$A18),'Výsledková listina'!$O:$O,0),1))</f>
        <v>Štovčik Viktor </v>
      </c>
      <c r="C18" s="169" t="str">
        <f>IF(ISNA(MATCH(CONCATENATE(B$4,$A18),'Výsledková listina'!$O:$O,0)),"",INDEX('Výsledková listina'!$P:$P,MATCH(CONCATENATE(B$4,$A18),'Výsledková listina'!$O:$O,0),1))</f>
        <v>Brno 3</v>
      </c>
      <c r="D18" s="170">
        <v>11400</v>
      </c>
      <c r="E18" s="171"/>
      <c r="F18" s="172">
        <f t="shared" si="0"/>
        <v>1</v>
      </c>
      <c r="G18" s="69"/>
      <c r="H18" s="17" t="str">
        <f>IF(ISNA(MATCH(CONCATENATE(H$4,$A18),'Výsledková listina'!$O:$O,0)),"",INDEX('Výsledková listina'!$C:$C,MATCH(CONCATENATE(H$4,$A18),'Výsledková listina'!$O:$O,0),1))</f>
        <v>Michal Frič</v>
      </c>
      <c r="I18" s="52" t="str">
        <f>IF(ISNA(MATCH(CONCATENATE(H$4,$A18),'Výsledková listina'!$O:$O,0)),"",INDEX('Výsledková listina'!$P:$P,MATCH(CONCATENATE(H$4,$A18),'Výsledková listina'!$O:$O,0),1))</f>
        <v>Kovalovice</v>
      </c>
      <c r="J18" s="4">
        <v>5310</v>
      </c>
      <c r="K18" s="110"/>
      <c r="L18" s="50">
        <f t="shared" si="1"/>
        <v>3</v>
      </c>
      <c r="M18" s="69"/>
      <c r="N18" s="17">
        <f>IF(ISNA(MATCH(CONCATENATE(N$4,$A18),'Výsledková listina'!$O:$O,0)),"",INDEX('Výsledková listina'!$C:$C,MATCH(CONCATENATE(N$4,$A18),'Výsledková listina'!$O:$O,0),1))</f>
      </c>
      <c r="O18" s="52">
        <f>IF(ISNA(MATCH(CONCATENATE(N$4,$A18),'Výsledková listina'!$O:$O,0)),"",INDEX('Výsledková listina'!$P:$P,MATCH(CONCATENATE(N$4,$A18),'Výsledková listina'!$O:$O,0),1))</f>
      </c>
      <c r="P18" s="4"/>
      <c r="Q18" s="110"/>
      <c r="R18" s="50">
        <f t="shared" si="2"/>
      </c>
      <c r="S18" s="69"/>
      <c r="T18" s="17">
        <f>IF(ISNA(MATCH(CONCATENATE(T$4,$A18),'Výsledková listina'!$O:$O,0)),"",INDEX('Výsledková listina'!$C:$C,MATCH(CONCATENATE(T$4,$A18),'Výsledková listina'!$O:$O,0),1))</f>
      </c>
      <c r="U18" s="52">
        <f>IF(ISNA(MATCH(CONCATENATE(T$4,$A18),'Výsledková listina'!$O:$O,0)),"",INDEX('Výsledková listina'!$P:$P,MATCH(CONCATENATE(T$4,$A18),'Výsledková listina'!$O:$O,0),1))</f>
      </c>
      <c r="V18" s="4"/>
      <c r="W18" s="110"/>
      <c r="X18" s="50">
        <f t="shared" si="3"/>
      </c>
      <c r="Y18" s="69"/>
      <c r="Z18" s="17">
        <f>IF(ISNA(MATCH(CONCATENATE(Z$4,$A18),'Výsledková listina'!$O:$O,0)),"",INDEX('Výsledková listina'!$C:$C,MATCH(CONCATENATE(Z$4,$A18),'Výsledková listina'!$O:$O,0),1))</f>
      </c>
      <c r="AA18" s="52">
        <f>IF(ISNA(MATCH(CONCATENATE(Z$4,$A18),'Výsledková listina'!$O:$O,0)),"",INDEX('Výsledková listina'!$P:$P,MATCH(CONCATENATE(Z$4,$A18),'Výsledková listina'!$O:$O,0),1))</f>
      </c>
      <c r="AB18" s="4"/>
      <c r="AC18" s="110"/>
      <c r="AD18" s="50">
        <f t="shared" si="4"/>
      </c>
      <c r="AE18" s="69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10"/>
      <c r="AJ18" s="50">
        <f t="shared" si="5"/>
      </c>
      <c r="AK18" s="69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10"/>
      <c r="AP18" s="50">
        <f t="shared" si="6"/>
      </c>
      <c r="AQ18" s="69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10"/>
      <c r="AV18" s="50">
        <f t="shared" si="7"/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2">
        <f>IF(ISNA(MATCH(CONCATENATE(B$4,$A19),'Výsledková listina'!$O:$O,0)),"",INDEX('Výsledková listina'!$P:$P,MATCH(CONCATENATE(B$4,$A19),'Výsledková listina'!$O:$O,0),1))</f>
      </c>
      <c r="D19" s="4"/>
      <c r="E19" s="110"/>
      <c r="F19" s="50">
        <f t="shared" si="0"/>
      </c>
      <c r="G19" s="69"/>
      <c r="H19" s="17">
        <f>IF(ISNA(MATCH(CONCATENATE(H$4,$A19),'Výsledková listina'!$O:$O,0)),"",INDEX('Výsledková listina'!$C:$C,MATCH(CONCATENATE(H$4,$A19),'Výsledková listina'!$O:$O,0),1))</f>
      </c>
      <c r="I19" s="52">
        <f>IF(ISNA(MATCH(CONCATENATE(H$4,$A19),'Výsledková listina'!$O:$O,0)),"",INDEX('Výsledková listina'!$P:$P,MATCH(CONCATENATE(H$4,$A19),'Výsledková listina'!$O:$O,0),1))</f>
      </c>
      <c r="J19" s="4"/>
      <c r="K19" s="110"/>
      <c r="L19" s="50">
        <f t="shared" si="1"/>
      </c>
      <c r="M19" s="69"/>
      <c r="N19" s="17">
        <f>IF(ISNA(MATCH(CONCATENATE(N$4,$A19),'Výsledková listina'!$O:$O,0)),"",INDEX('Výsledková listina'!$C:$C,MATCH(CONCATENATE(N$4,$A19),'Výsledková listina'!$O:$O,0),1))</f>
      </c>
      <c r="O19" s="52">
        <f>IF(ISNA(MATCH(CONCATENATE(N$4,$A19),'Výsledková listina'!$O:$O,0)),"",INDEX('Výsledková listina'!$P:$P,MATCH(CONCATENATE(N$4,$A19),'Výsledková listina'!$O:$O,0),1))</f>
      </c>
      <c r="P19" s="4"/>
      <c r="Q19" s="110"/>
      <c r="R19" s="50">
        <f t="shared" si="2"/>
      </c>
      <c r="S19" s="69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10"/>
      <c r="X19" s="50">
        <f t="shared" si="3"/>
      </c>
      <c r="Y19" s="69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10"/>
      <c r="AD19" s="50">
        <f t="shared" si="4"/>
      </c>
      <c r="AE19" s="69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10"/>
      <c r="AJ19" s="50">
        <f t="shared" si="5"/>
      </c>
      <c r="AK19" s="69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10"/>
      <c r="AP19" s="50">
        <f t="shared" si="6"/>
      </c>
      <c r="AQ19" s="69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10"/>
      <c r="AV19" s="50">
        <f t="shared" si="7"/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10"/>
      <c r="F20" s="50">
        <f t="shared" si="0"/>
      </c>
      <c r="G20" s="69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10"/>
      <c r="L20" s="50">
        <f t="shared" si="1"/>
      </c>
      <c r="M20" s="69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10"/>
      <c r="R20" s="50">
        <f t="shared" si="2"/>
      </c>
      <c r="S20" s="69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10"/>
      <c r="X20" s="50">
        <f t="shared" si="3"/>
      </c>
      <c r="Y20" s="69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10"/>
      <c r="AD20" s="50">
        <f t="shared" si="4"/>
      </c>
      <c r="AE20" s="69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10"/>
      <c r="AJ20" s="50">
        <f t="shared" si="5"/>
      </c>
      <c r="AK20" s="69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10"/>
      <c r="AP20" s="50">
        <f t="shared" si="6"/>
      </c>
      <c r="AQ20" s="69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10"/>
      <c r="AV20" s="50">
        <f t="shared" si="7"/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Z4:AE4"/>
    <mergeCell ref="Z3:AE3"/>
    <mergeCell ref="N3:S3"/>
    <mergeCell ref="T3:Y3"/>
    <mergeCell ref="BD4:BI4"/>
    <mergeCell ref="AF3:AK3"/>
    <mergeCell ref="AL3:AQ3"/>
    <mergeCell ref="AF4:AK4"/>
    <mergeCell ref="AL4:AQ4"/>
    <mergeCell ref="AR3:AW3"/>
    <mergeCell ref="AR4:AW4"/>
    <mergeCell ref="AX3:BC3"/>
    <mergeCell ref="AX4:BC4"/>
    <mergeCell ref="N1:S1"/>
    <mergeCell ref="N2:S2"/>
    <mergeCell ref="T1:Y1"/>
    <mergeCell ref="T2:Y2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N4:S4"/>
    <mergeCell ref="T4:Y4"/>
    <mergeCell ref="BJ3:BN3"/>
    <mergeCell ref="AL1:AQ1"/>
    <mergeCell ref="BJ4:BN4"/>
    <mergeCell ref="BD1:BI1"/>
    <mergeCell ref="BD2:BI2"/>
    <mergeCell ref="BJ1:BN1"/>
    <mergeCell ref="BJ2:BN2"/>
    <mergeCell ref="AR1:AW1"/>
    <mergeCell ref="AR2:AW2"/>
    <mergeCell ref="AX1:BC1"/>
    <mergeCell ref="AX2:BC2"/>
    <mergeCell ref="BD3:BI3"/>
    <mergeCell ref="AF2:AK2"/>
    <mergeCell ref="AL2:AQ2"/>
    <mergeCell ref="Z1:AE1"/>
    <mergeCell ref="Z2:AE2"/>
    <mergeCell ref="AF1:AK1"/>
    <mergeCell ref="BO1:BS1"/>
    <mergeCell ref="BO2:BS2"/>
    <mergeCell ref="BO3:BS3"/>
    <mergeCell ref="BO4:BS4"/>
    <mergeCell ref="BT1:BX1"/>
    <mergeCell ref="BT2:BX2"/>
    <mergeCell ref="BT3:BX3"/>
    <mergeCell ref="BT4:BX4"/>
    <mergeCell ref="BY1:CC1"/>
    <mergeCell ref="BY2:CC2"/>
    <mergeCell ref="BY3:CC3"/>
    <mergeCell ref="BY4:CC4"/>
    <mergeCell ref="CD1:CH1"/>
    <mergeCell ref="CD2:CH2"/>
    <mergeCell ref="CD3:CH3"/>
    <mergeCell ref="CD4:CH4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46">
      <selection activeCell="G23" sqref="G23"/>
    </sheetView>
  </sheetViews>
  <sheetFormatPr defaultColWidth="9.1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96" t="str">
        <f>CONCATENATE('Základní list'!$E$3)</f>
        <v>1. kolo Maver feeder cup + KP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</row>
    <row r="2" spans="2:35" ht="12.75">
      <c r="B2" s="297" t="str">
        <f>CONCATENATE("Datum konání: ",'Základní list'!D4," - ",'Základní list'!F4)</f>
        <v>Datum konání: 21.4.2019 - 21.4.2019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</row>
    <row r="3" spans="2:14" s="40" customFormat="1" ht="18" customHeight="1">
      <c r="B3" s="298" t="s">
        <v>44</v>
      </c>
      <c r="C3" s="299" t="s">
        <v>40</v>
      </c>
      <c r="D3" s="299"/>
      <c r="E3" s="299"/>
      <c r="F3" s="299"/>
      <c r="G3" s="299"/>
      <c r="H3" s="299"/>
      <c r="I3" s="299" t="s">
        <v>41</v>
      </c>
      <c r="J3" s="299"/>
      <c r="K3" s="299"/>
      <c r="L3" s="299"/>
      <c r="M3" s="299"/>
      <c r="N3" s="299"/>
    </row>
    <row r="4" spans="2:14" s="40" customFormat="1" ht="18" customHeight="1">
      <c r="B4" s="298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6520</v>
      </c>
      <c r="F5" s="44">
        <f>INDEX('1. závod'!$A:$CH,$D5+5,INDEX('Základní list'!$B:$B,MATCH($C5,'Základní list'!$A:$A,0),1)+2)</f>
        <v>3</v>
      </c>
      <c r="G5" s="47" t="str">
        <f>INDEX('1. závod'!$A:$CH,$D5+5,INDEX('Základní list'!$B:$B,MATCH($C5,'Základní list'!$A:$A,0),1)-2)</f>
        <v>Ohera Tomáš</v>
      </c>
      <c r="H5" s="54" t="str">
        <f>INDEX('1. závod'!$A:$CH,$D5+5,INDEX('Základní list'!$B:$B,MATCH($C5,'Základní list'!$A:$A,0),1)-1)</f>
        <v>Litovel</v>
      </c>
      <c r="I5" s="41" t="s">
        <v>56</v>
      </c>
      <c r="J5" s="41">
        <v>1</v>
      </c>
      <c r="K5" s="44">
        <f>INDEX('2. závod'!$A:$CH,$J5+5,INDEX('Základní list'!$B:$B,MATCH($I5,'Základní list'!$A:$A,0),1))</f>
        <v>920</v>
      </c>
      <c r="L5" s="44">
        <f>INDEX('2. závod'!$A:$CH,$J5+5,INDEX('Základní list'!$B:$B,MATCH($I5,'Základní list'!$A:$A,0),1)+2)</f>
        <v>12</v>
      </c>
      <c r="M5" s="47" t="str">
        <f>INDEX('2. závod'!$A:$CH,$J5+5,INDEX('Základní list'!$B:$B,MATCH($I5,'Základní list'!$A:$A,0),1)-2)</f>
        <v>Hudeček František</v>
      </c>
      <c r="N5" s="54" t="str">
        <f>INDEX('2. závod'!$A:$CH,$J5+5,INDEX('Základní list'!$B:$B,MATCH($I5,'Základní list'!$A:$A,0),1)-1)</f>
        <v>Přelouč</v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4230</v>
      </c>
      <c r="F6" s="44">
        <f>INDEX('1. závod'!$A:$CH,$D6+5,INDEX('Základní list'!$B:$B,MATCH($C6,'Základní list'!$A:$A,0),1)+2)</f>
        <v>8</v>
      </c>
      <c r="G6" s="47" t="str">
        <f>INDEX('1. závod'!$A:$CH,$D6+5,INDEX('Základní list'!$B:$B,MATCH($C6,'Základní list'!$A:$A,0),1)-2)</f>
        <v>Herout Radim</v>
      </c>
      <c r="H6" s="54" t="str">
        <f>INDEX('1. závod'!$A:$CH,$D6+5,INDEX('Základní list'!$B:$B,MATCH($C6,'Základní list'!$A:$A,0),1)-1)</f>
        <v>Moravský Krumlov</v>
      </c>
      <c r="I6" s="41" t="s">
        <v>56</v>
      </c>
      <c r="J6" s="41">
        <v>2</v>
      </c>
      <c r="K6" s="44">
        <f>INDEX('2. závod'!$A:$CH,$J6+5,INDEX('Základní list'!$B:$B,MATCH($I6,'Základní list'!$A:$A,0),1))</f>
        <v>8760</v>
      </c>
      <c r="L6" s="44">
        <f>INDEX('2. závod'!$A:$CH,$J6+5,INDEX('Základní list'!$B:$B,MATCH($I6,'Základní list'!$A:$A,0),1)+2)</f>
        <v>2</v>
      </c>
      <c r="M6" s="47" t="str">
        <f>INDEX('2. závod'!$A:$CH,$J6+5,INDEX('Základní list'!$B:$B,MATCH($I6,'Základní list'!$A:$A,0),1)-2)</f>
        <v>Herout Radim</v>
      </c>
      <c r="N6" s="54" t="str">
        <f>INDEX('2. závod'!$A:$CH,$J6+5,INDEX('Základní list'!$B:$B,MATCH($I6,'Základní list'!$A:$A,0),1)-1)</f>
        <v>Moravský Krumlov</v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3600</v>
      </c>
      <c r="F7" s="44">
        <f>INDEX('1. závod'!$A:$CH,$D7+5,INDEX('Základní list'!$B:$B,MATCH($C7,'Základní list'!$A:$A,0),1)+2)</f>
        <v>11</v>
      </c>
      <c r="G7" s="47" t="str">
        <f>INDEX('1. závod'!$A:$CH,$D7+5,INDEX('Základní list'!$B:$B,MATCH($C7,'Základní list'!$A:$A,0),1)-2)</f>
        <v>Čaněk Antonín</v>
      </c>
      <c r="H7" s="54" t="str">
        <f>INDEX('1. závod'!$A:$CH,$D7+5,INDEX('Základní list'!$B:$B,MATCH($C7,'Základní list'!$A:$A,0),1)-1)</f>
        <v>Třebíč</v>
      </c>
      <c r="I7" s="41" t="s">
        <v>56</v>
      </c>
      <c r="J7" s="41">
        <v>3</v>
      </c>
      <c r="K7" s="44">
        <f>INDEX('2. závod'!$A:$CH,$J7+5,INDEX('Základní list'!$B:$B,MATCH($I7,'Základní list'!$A:$A,0),1))</f>
        <v>2840</v>
      </c>
      <c r="L7" s="44">
        <f>INDEX('2. závod'!$A:$CH,$J7+5,INDEX('Základní list'!$B:$B,MATCH($I7,'Základní list'!$A:$A,0),1)+2)</f>
        <v>9</v>
      </c>
      <c r="M7" s="47" t="str">
        <f>INDEX('2. závod'!$A:$CH,$J7+5,INDEX('Základní list'!$B:$B,MATCH($I7,'Základní list'!$A:$A,0),1)-2)</f>
        <v>Peťovský Ivan</v>
      </c>
      <c r="N7" s="54" t="str">
        <f>INDEX('2. závod'!$A:$CH,$J7+5,INDEX('Základní list'!$B:$B,MATCH($I7,'Základní list'!$A:$A,0),1)-1)</f>
        <v>Třebíč</v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2450</v>
      </c>
      <c r="F8" s="44">
        <f>INDEX('1. závod'!$A:$CH,$D8+5,INDEX('Základní list'!$B:$B,MATCH($C8,'Základní list'!$A:$A,0),1)+2)</f>
        <v>13</v>
      </c>
      <c r="G8" s="47" t="str">
        <f>INDEX('1. závod'!$A:$CH,$D8+5,INDEX('Základní list'!$B:$B,MATCH($C8,'Základní list'!$A:$A,0),1)-2)</f>
        <v>Hruška Jiří</v>
      </c>
      <c r="H8" s="54" t="str">
        <f>INDEX('1. závod'!$A:$CH,$D8+5,INDEX('Základní list'!$B:$B,MATCH($C8,'Základní list'!$A:$A,0),1)-1)</f>
        <v>Pardubice</v>
      </c>
      <c r="I8" s="41" t="s">
        <v>56</v>
      </c>
      <c r="J8" s="41">
        <v>4</v>
      </c>
      <c r="K8" s="44">
        <f>INDEX('2. závod'!$A:$CH,$J8+5,INDEX('Základní list'!$B:$B,MATCH($I8,'Základní list'!$A:$A,0),1))</f>
        <v>4650</v>
      </c>
      <c r="L8" s="44">
        <f>INDEX('2. závod'!$A:$CH,$J8+5,INDEX('Základní list'!$B:$B,MATCH($I8,'Základní list'!$A:$A,0),1)+2)</f>
        <v>5</v>
      </c>
      <c r="M8" s="47" t="str">
        <f>INDEX('2. závod'!$A:$CH,$J8+5,INDEX('Základní list'!$B:$B,MATCH($I8,'Základní list'!$A:$A,0),1)-2)</f>
        <v>Lánský Jan   </v>
      </c>
      <c r="N8" s="54" t="str">
        <f>INDEX('2. závod'!$A:$CH,$J8+5,INDEX('Základní list'!$B:$B,MATCH($I8,'Základní list'!$A:$A,0),1)-1)</f>
        <v>Bystřice nad Pernštejnem</v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4320</v>
      </c>
      <c r="F9" s="44">
        <f>INDEX('1. závod'!$A:$CH,$D9+5,INDEX('Základní list'!$B:$B,MATCH($C9,'Základní list'!$A:$A,0),1)+2)</f>
        <v>7</v>
      </c>
      <c r="G9" s="47" t="str">
        <f>INDEX('1. závod'!$A:$CH,$D9+5,INDEX('Základní list'!$B:$B,MATCH($C9,'Základní list'!$A:$A,0),1)-2)</f>
        <v>Vitásek Jiří</v>
      </c>
      <c r="H9" s="54" t="str">
        <f>INDEX('1. závod'!$A:$CH,$D9+5,INDEX('Základní list'!$B:$B,MATCH($C9,'Základní list'!$A:$A,0),1)-1)</f>
        <v>Loštice</v>
      </c>
      <c r="I9" s="41" t="s">
        <v>56</v>
      </c>
      <c r="J9" s="41">
        <v>5</v>
      </c>
      <c r="K9" s="44">
        <f>INDEX('2. závod'!$A:$CH,$J9+5,INDEX('Základní list'!$B:$B,MATCH($I9,'Základní list'!$A:$A,0),1))</f>
        <v>1540</v>
      </c>
      <c r="L9" s="44">
        <f>INDEX('2. závod'!$A:$CH,$J9+5,INDEX('Základní list'!$B:$B,MATCH($I9,'Základní list'!$A:$A,0),1)+2)</f>
        <v>10</v>
      </c>
      <c r="M9" s="47" t="str">
        <f>INDEX('2. závod'!$A:$CH,$J9+5,INDEX('Základní list'!$B:$B,MATCH($I9,'Základní list'!$A:$A,0),1)-2)</f>
        <v>Priehoda Tomáš</v>
      </c>
      <c r="N9" s="54" t="str">
        <f>INDEX('2. závod'!$A:$CH,$J9+5,INDEX('Základní list'!$B:$B,MATCH($I9,'Základní list'!$A:$A,0),1)-1)</f>
        <v>Oslavany</v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5270</v>
      </c>
      <c r="F10" s="44">
        <f>INDEX('1. závod'!$A:$CH,$D10+5,INDEX('Základní list'!$B:$B,MATCH($C10,'Základní list'!$A:$A,0),1)+2)</f>
        <v>4</v>
      </c>
      <c r="G10" s="47" t="str">
        <f>INDEX('1. závod'!$A:$CH,$D10+5,INDEX('Základní list'!$B:$B,MATCH($C10,'Základní list'!$A:$A,0),1)-2)</f>
        <v>Peťovský Ivan</v>
      </c>
      <c r="H10" s="54" t="str">
        <f>INDEX('1. závod'!$A:$CH,$D10+5,INDEX('Základní list'!$B:$B,MATCH($C10,'Základní list'!$A:$A,0),1)-1)</f>
        <v>Třebíč</v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1350</v>
      </c>
      <c r="L10" s="44">
        <f>INDEX('2. závod'!$A:$CH,$J10+5,INDEX('Základní list'!$B:$B,MATCH($I10,'Základní list'!$A:$A,0),1)+2)</f>
        <v>11</v>
      </c>
      <c r="M10" s="47" t="str">
        <f>INDEX('2. závod'!$A:$CH,$J10+5,INDEX('Základní list'!$B:$B,MATCH($I10,'Základní list'!$A:$A,0),1)-2)</f>
        <v>Čaněk Antonín</v>
      </c>
      <c r="N10" s="54" t="str">
        <f>INDEX('2. závod'!$A:$CH,$J10+5,INDEX('Základní list'!$B:$B,MATCH($I10,'Základní list'!$A:$A,0),1)-1)</f>
        <v>Třebíč</v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5200</v>
      </c>
      <c r="F11" s="44">
        <f>INDEX('1. závod'!$A:$CH,$D11+5,INDEX('Základní list'!$B:$B,MATCH($C11,'Základní list'!$A:$A,0),1)+2)</f>
        <v>5</v>
      </c>
      <c r="G11" s="47" t="str">
        <f>INDEX('1. závod'!$A:$CH,$D11+5,INDEX('Základní list'!$B:$B,MATCH($C11,'Základní list'!$A:$A,0),1)-2)</f>
        <v>Nekudová Monika</v>
      </c>
      <c r="H11" s="54" t="str">
        <f>INDEX('1. závod'!$A:$CH,$D11+5,INDEX('Základní list'!$B:$B,MATCH($C11,'Základní list'!$A:$A,0),1)-1)</f>
        <v>Oslavany</v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7000</v>
      </c>
      <c r="L11" s="44">
        <f>INDEX('2. závod'!$A:$CH,$J11+5,INDEX('Základní list'!$B:$B,MATCH($I11,'Základní list'!$A:$A,0),1)+2)</f>
        <v>3</v>
      </c>
      <c r="M11" s="47" t="str">
        <f>INDEX('2. závod'!$A:$CH,$J11+5,INDEX('Základní list'!$B:$B,MATCH($I11,'Základní list'!$A:$A,0),1)-2)</f>
        <v>Maťák Martin</v>
      </c>
      <c r="N11" s="54" t="str">
        <f>INDEX('2. závod'!$A:$CH,$J11+5,INDEX('Základní list'!$B:$B,MATCH($I11,'Základní list'!$A:$A,0),1)-1)</f>
        <v>Brno 1</v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3990</v>
      </c>
      <c r="F12" s="44">
        <f>INDEX('1. závod'!$A:$CH,$D12+5,INDEX('Základní list'!$B:$B,MATCH($C12,'Základní list'!$A:$A,0),1)+2)</f>
        <v>10</v>
      </c>
      <c r="G12" s="47" t="str">
        <f>INDEX('1. závod'!$A:$CH,$D12+5,INDEX('Základní list'!$B:$B,MATCH($C12,'Základní list'!$A:$A,0),1)-2)</f>
        <v>Kejnar Zdeněk</v>
      </c>
      <c r="H12" s="54" t="str">
        <f>INDEX('1. závod'!$A:$CH,$D12+5,INDEX('Základní list'!$B:$B,MATCH($C12,'Základní list'!$A:$A,0),1)-1)</f>
        <v>Němčice nad Hanou</v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3000</v>
      </c>
      <c r="L12" s="44">
        <f>INDEX('2. závod'!$A:$CH,$J12+5,INDEX('Základní list'!$B:$B,MATCH($I12,'Základní list'!$A:$A,0),1)+2)</f>
        <v>8</v>
      </c>
      <c r="M12" s="47" t="str">
        <f>INDEX('2. závod'!$A:$CH,$J12+5,INDEX('Základní list'!$B:$B,MATCH($I12,'Základní list'!$A:$A,0),1)-2)</f>
        <v>Černý Radek</v>
      </c>
      <c r="N12" s="54" t="str">
        <f>INDEX('2. závod'!$A:$CH,$J12+5,INDEX('Základní list'!$B:$B,MATCH($I12,'Základní list'!$A:$A,0),1)-1)</f>
        <v>Třebíč</v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10810</v>
      </c>
      <c r="F13" s="44">
        <f>INDEX('1. závod'!$A:$CH,$D13+5,INDEX('Základní list'!$B:$B,MATCH($C13,'Základní list'!$A:$A,0),1)+2)</f>
        <v>2</v>
      </c>
      <c r="G13" s="47" t="str">
        <f>INDEX('1. závod'!$A:$CH,$D13+5,INDEX('Základní list'!$B:$B,MATCH($C13,'Základní list'!$A:$A,0),1)-2)</f>
        <v>Tomšík Jan</v>
      </c>
      <c r="H13" s="54" t="str">
        <f>INDEX('1. závod'!$A:$CH,$D13+5,INDEX('Základní list'!$B:$B,MATCH($C13,'Základní list'!$A:$A,0),1)-1)</f>
        <v>Velké Meziříčí</v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4660</v>
      </c>
      <c r="L13" s="44">
        <f>INDEX('2. závod'!$A:$CH,$J13+5,INDEX('Základní list'!$B:$B,MATCH($I13,'Základní list'!$A:$A,0),1)+2)</f>
        <v>4</v>
      </c>
      <c r="M13" s="47" t="str">
        <f>INDEX('2. závod'!$A:$CH,$J13+5,INDEX('Základní list'!$B:$B,MATCH($I13,'Základní list'!$A:$A,0),1)-2)</f>
        <v>Ohera Tomáš</v>
      </c>
      <c r="N13" s="54" t="str">
        <f>INDEX('2. závod'!$A:$CH,$J13+5,INDEX('Základní list'!$B:$B,MATCH($I13,'Základní list'!$A:$A,0),1)-1)</f>
        <v>Litovel</v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4110</v>
      </c>
      <c r="F14" s="44">
        <f>INDEX('1. závod'!$A:$CH,$D14+5,INDEX('Základní list'!$B:$B,MATCH($C14,'Základní list'!$A:$A,0),1)+2)</f>
        <v>9</v>
      </c>
      <c r="G14" s="47" t="str">
        <f>INDEX('1. závod'!$A:$CH,$D14+5,INDEX('Základní list'!$B:$B,MATCH($C14,'Základní list'!$A:$A,0),1)-2)</f>
        <v>Král Vít st.</v>
      </c>
      <c r="H14" s="54" t="str">
        <f>INDEX('1. závod'!$A:$CH,$D14+5,INDEX('Základní list'!$B:$B,MATCH($C14,'Základní list'!$A:$A,0),1)-1)</f>
        <v>Hovorčovice</v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3860</v>
      </c>
      <c r="L14" s="44">
        <f>INDEX('2. závod'!$A:$CH,$J14+5,INDEX('Základní list'!$B:$B,MATCH($I14,'Základní list'!$A:$A,0),1)+2)</f>
        <v>7</v>
      </c>
      <c r="M14" s="47" t="str">
        <f>INDEX('2. závod'!$A:$CH,$J14+5,INDEX('Základní list'!$B:$B,MATCH($I14,'Základní list'!$A:$A,0),1)-2)</f>
        <v>Tomšík Jan</v>
      </c>
      <c r="N14" s="54" t="str">
        <f>INDEX('2. závod'!$A:$CH,$J14+5,INDEX('Základní list'!$B:$B,MATCH($I14,'Základní list'!$A:$A,0),1)-1)</f>
        <v>Velké Meziříčí</v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3080</v>
      </c>
      <c r="F15" s="44">
        <f>INDEX('1. závod'!$A:$CH,$D15+5,INDEX('Základní list'!$B:$B,MATCH($C15,'Základní list'!$A:$A,0),1)+2)</f>
        <v>12</v>
      </c>
      <c r="G15" s="47" t="str">
        <f>INDEX('1. závod'!$A:$CH,$D15+5,INDEX('Základní list'!$B:$B,MATCH($C15,'Základní list'!$A:$A,0),1)-2)</f>
        <v>Lánský Jan   </v>
      </c>
      <c r="H15" s="54" t="str">
        <f>INDEX('1. závod'!$A:$CH,$D15+5,INDEX('Základní list'!$B:$B,MATCH($C15,'Základní list'!$A:$A,0),1)-1)</f>
        <v>Bystřice nad Pernštejnem</v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  <v>13</v>
      </c>
      <c r="M15" s="47" t="str">
        <f>INDEX('2. závod'!$A:$CH,$J15+5,INDEX('Základní list'!$B:$B,MATCH($I15,'Základní list'!$A:$A,0),1)-2)</f>
        <v>Králová Nella</v>
      </c>
      <c r="N15" s="54" t="str">
        <f>INDEX('2. závod'!$A:$CH,$J15+5,INDEX('Základní list'!$B:$B,MATCH($I15,'Základní list'!$A:$A,0),1)-1)</f>
        <v>Hovorčovice</v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4530</v>
      </c>
      <c r="F16" s="44">
        <f>INDEX('1. závod'!$A:$CH,$D16+5,INDEX('Základní list'!$B:$B,MATCH($C16,'Základní list'!$A:$A,0),1)+2)</f>
        <v>6</v>
      </c>
      <c r="G16" s="47" t="str">
        <f>INDEX('1. závod'!$A:$CH,$D16+5,INDEX('Základní list'!$B:$B,MATCH($C16,'Základní list'!$A:$A,0),1)-2)</f>
        <v>Kloupar Jaroslav</v>
      </c>
      <c r="H16" s="54" t="str">
        <f>INDEX('1. závod'!$A:$CH,$D16+5,INDEX('Základní list'!$B:$B,MATCH($C16,'Základní list'!$A:$A,0),1)-1)</f>
        <v>Pohořelice</v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4540</v>
      </c>
      <c r="L16" s="44">
        <f>INDEX('2. závod'!$A:$CH,$J16+5,INDEX('Základní list'!$B:$B,MATCH($I16,'Základní list'!$A:$A,0),1)+2)</f>
        <v>6</v>
      </c>
      <c r="M16" s="47" t="str">
        <f>INDEX('2. závod'!$A:$CH,$J16+5,INDEX('Základní list'!$B:$B,MATCH($I16,'Základní list'!$A:$A,0),1)-2)</f>
        <v>Vitásek Jiří</v>
      </c>
      <c r="N16" s="54" t="str">
        <f>INDEX('2. závod'!$A:$CH,$J16+5,INDEX('Základní list'!$B:$B,MATCH($I16,'Základní list'!$A:$A,0),1)-1)</f>
        <v>Loštice</v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12220</v>
      </c>
      <c r="F17" s="44">
        <f>INDEX('1. závod'!$A:$CH,$D17+5,INDEX('Základní list'!$B:$B,MATCH($C17,'Základní list'!$A:$A,0),1)+2)</f>
        <v>1</v>
      </c>
      <c r="G17" s="47" t="str">
        <f>INDEX('1. závod'!$A:$CH,$D17+5,INDEX('Základní list'!$B:$B,MATCH($C17,'Základní list'!$A:$A,0),1)-2)</f>
        <v>Zavřel Jan</v>
      </c>
      <c r="H17" s="54" t="str">
        <f>INDEX('1. závod'!$A:$CH,$D17+5,INDEX('Základní list'!$B:$B,MATCH($C17,'Základní list'!$A:$A,0),1)-1)</f>
        <v>Hlinsko v Čechách</v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11400</v>
      </c>
      <c r="L17" s="44">
        <f>INDEX('2. závod'!$A:$CH,$J17+5,INDEX('Základní list'!$B:$B,MATCH($I17,'Základní list'!$A:$A,0),1)+2)</f>
        <v>1</v>
      </c>
      <c r="M17" s="47" t="str">
        <f>INDEX('2. závod'!$A:$CH,$J17+5,INDEX('Základní list'!$B:$B,MATCH($I17,'Základní list'!$A:$A,0),1)-2)</f>
        <v>Štovčik Viktor </v>
      </c>
      <c r="N17" s="54" t="str">
        <f>INDEX('2. závod'!$A:$CH,$J17+5,INDEX('Základní list'!$B:$B,MATCH($I17,'Základní list'!$A:$A,0),1)-1)</f>
        <v>Brno 3</v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9460</v>
      </c>
      <c r="F25" s="44">
        <f>INDEX('1. závod'!$A:$CH,$D25+5,INDEX('Základní list'!$B:$B,MATCH($C25,'Základní list'!$A:$A,0),1)+2)</f>
        <v>4</v>
      </c>
      <c r="G25" s="47" t="str">
        <f>INDEX('1. závod'!$A:$CH,$D25+5,INDEX('Základní list'!$B:$B,MATCH($C25,'Základní list'!$A:$A,0),1)-2)</f>
        <v>Králová Nella</v>
      </c>
      <c r="H25" s="54" t="str">
        <f>INDEX('1. závod'!$A:$CH,$D25+5,INDEX('Základní list'!$B:$B,MATCH($C25,'Základní list'!$A:$A,0),1)-1)</f>
        <v>Hovorčovice</v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3950</v>
      </c>
      <c r="L25" s="44">
        <f>INDEX('2. závod'!$A:$CH,$J25+5,INDEX('Základní list'!$B:$B,MATCH($I25,'Základní list'!$A:$A,0),1)+2)</f>
        <v>7</v>
      </c>
      <c r="M25" s="47" t="str">
        <f>INDEX('2. závod'!$A:$CH,$J25+5,INDEX('Základní list'!$B:$B,MATCH($I25,'Základní list'!$A:$A,0),1)-2)</f>
        <v>Oliva Vladimír</v>
      </c>
      <c r="N25" s="54" t="str">
        <f>INDEX('2. závod'!$A:$CH,$J25+5,INDEX('Základní list'!$B:$B,MATCH($I25,'Základní list'!$A:$A,0),1)-1)</f>
        <v>Třebíč</v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11550</v>
      </c>
      <c r="F26" s="44">
        <f>INDEX('1. závod'!$A:$CH,$D26+5,INDEX('Základní list'!$B:$B,MATCH($C26,'Základní list'!$A:$A,0),1)+2)</f>
        <v>3</v>
      </c>
      <c r="G26" s="47" t="str">
        <f>INDEX('1. závod'!$A:$CH,$D26+5,INDEX('Základní list'!$B:$B,MATCH($C26,'Základní list'!$A:$A,0),1)-2)</f>
        <v>Mucala Karel</v>
      </c>
      <c r="H26" s="54" t="str">
        <f>INDEX('1. závod'!$A:$CH,$D26+5,INDEX('Základní list'!$B:$B,MATCH($C26,'Základní list'!$A:$A,0),1)-1)</f>
        <v>Mikulov</v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8990</v>
      </c>
      <c r="L26" s="44">
        <f>INDEX('2. závod'!$A:$CH,$J26+5,INDEX('Základní list'!$B:$B,MATCH($I26,'Základní list'!$A:$A,0),1)+2)</f>
        <v>1</v>
      </c>
      <c r="M26" s="47" t="str">
        <f>INDEX('2. závod'!$A:$CH,$J26+5,INDEX('Základní list'!$B:$B,MATCH($I26,'Základní list'!$A:$A,0),1)-2)</f>
        <v>Koucký Miloslav</v>
      </c>
      <c r="N26" s="54" t="str">
        <f>INDEX('2. závod'!$A:$CH,$J26+5,INDEX('Základní list'!$B:$B,MATCH($I26,'Základní list'!$A:$A,0),1)-1)</f>
        <v>Vranovice</v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15040</v>
      </c>
      <c r="F27" s="44">
        <f>INDEX('1. závod'!$A:$CH,$D27+5,INDEX('Základní list'!$B:$B,MATCH($C27,'Základní list'!$A:$A,0),1)+2)</f>
        <v>1</v>
      </c>
      <c r="G27" s="47" t="str">
        <f>INDEX('1. závod'!$A:$CH,$D27+5,INDEX('Základní list'!$B:$B,MATCH($C27,'Základní list'!$A:$A,0),1)-2)</f>
        <v>Černý Radek</v>
      </c>
      <c r="H27" s="54" t="str">
        <f>INDEX('1. závod'!$A:$CH,$D27+5,INDEX('Základní list'!$B:$B,MATCH($C27,'Základní list'!$A:$A,0),1)-1)</f>
        <v>Třebíč</v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3860</v>
      </c>
      <c r="L27" s="44">
        <f>INDEX('2. závod'!$A:$CH,$J27+5,INDEX('Základní list'!$B:$B,MATCH($I27,'Základní list'!$A:$A,0),1)+2)</f>
        <v>9</v>
      </c>
      <c r="M27" s="47" t="str">
        <f>INDEX('2. závod'!$A:$CH,$J27+5,INDEX('Základní list'!$B:$B,MATCH($I27,'Základní list'!$A:$A,0),1)-2)</f>
        <v>Pechalová Andrea</v>
      </c>
      <c r="N27" s="54" t="str">
        <f>INDEX('2. závod'!$A:$CH,$J27+5,INDEX('Základní list'!$B:$B,MATCH($I27,'Základní list'!$A:$A,0),1)-1)</f>
        <v>Hrušovany na Jevišovkou</v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6140</v>
      </c>
      <c r="F28" s="44">
        <f>INDEX('1. závod'!$A:$CH,$D28+5,INDEX('Základní list'!$B:$B,MATCH($C28,'Základní list'!$A:$A,0),1)+2)</f>
        <v>11</v>
      </c>
      <c r="G28" s="47" t="str">
        <f>INDEX('1. závod'!$A:$CH,$D28+5,INDEX('Základní list'!$B:$B,MATCH($C28,'Základní list'!$A:$A,0),1)-2)</f>
        <v>Raniak Martin</v>
      </c>
      <c r="H28" s="54" t="str">
        <f>INDEX('1. závod'!$A:$CH,$D28+5,INDEX('Základní list'!$B:$B,MATCH($C28,'Základní list'!$A:$A,0),1)-1)</f>
        <v>Třešť</v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4810</v>
      </c>
      <c r="L28" s="44">
        <f>INDEX('2. závod'!$A:$CH,$J28+5,INDEX('Základní list'!$B:$B,MATCH($I28,'Základní list'!$A:$A,0),1)+2)</f>
        <v>5</v>
      </c>
      <c r="M28" s="47" t="str">
        <f>INDEX('2. závod'!$A:$CH,$J28+5,INDEX('Základní list'!$B:$B,MATCH($I28,'Základní list'!$A:$A,0),1)-2)</f>
        <v>Kloupar Lubomír</v>
      </c>
      <c r="N28" s="54" t="str">
        <f>INDEX('2. závod'!$A:$CH,$J28+5,INDEX('Základní list'!$B:$B,MATCH($I28,'Základní list'!$A:$A,0),1)-1)</f>
        <v>Pohořelice</v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5490</v>
      </c>
      <c r="F29" s="44">
        <f>INDEX('1. závod'!$A:$CH,$D29+5,INDEX('Základní list'!$B:$B,MATCH($C29,'Základní list'!$A:$A,0),1)+2)</f>
        <v>12</v>
      </c>
      <c r="G29" s="47" t="str">
        <f>INDEX('1. závod'!$A:$CH,$D29+5,INDEX('Základní list'!$B:$B,MATCH($C29,'Základní list'!$A:$A,0),1)-2)</f>
        <v>Michal Frič</v>
      </c>
      <c r="H29" s="54" t="str">
        <f>INDEX('1. závod'!$A:$CH,$D29+5,INDEX('Základní list'!$B:$B,MATCH($C29,'Základní list'!$A:$A,0),1)-1)</f>
        <v>Kovalovice</v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  <v>13</v>
      </c>
      <c r="M29" s="47" t="str">
        <f>INDEX('2. závod'!$A:$CH,$J29+5,INDEX('Základní list'!$B:$B,MATCH($I29,'Základní list'!$A:$A,0),1)-2)</f>
        <v>Revai Miroslav</v>
      </c>
      <c r="N29" s="54" t="str">
        <f>INDEX('2. závod'!$A:$CH,$J29+5,INDEX('Základní list'!$B:$B,MATCH($I29,'Základní list'!$A:$A,0),1)-1)</f>
        <v>Hrušovany nad Jevišovkou</v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6490</v>
      </c>
      <c r="F30" s="44">
        <f>INDEX('1. závod'!$A:$CH,$D30+5,INDEX('Základní list'!$B:$B,MATCH($C30,'Základní list'!$A:$A,0),1)+2)</f>
        <v>9</v>
      </c>
      <c r="G30" s="47" t="str">
        <f>INDEX('1. závod'!$A:$CH,$D30+5,INDEX('Základní list'!$B:$B,MATCH($C30,'Základní list'!$A:$A,0),1)-2)</f>
        <v>Koucký Miloslav</v>
      </c>
      <c r="H30" s="54" t="str">
        <f>INDEX('1. závod'!$A:$CH,$D30+5,INDEX('Základní list'!$B:$B,MATCH($C30,'Základní list'!$A:$A,0),1)-1)</f>
        <v>Vranovice</v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4560</v>
      </c>
      <c r="L30" s="44">
        <f>INDEX('2. závod'!$A:$CH,$J30+5,INDEX('Základní list'!$B:$B,MATCH($I30,'Základní list'!$A:$A,0),1)+2)</f>
        <v>6</v>
      </c>
      <c r="M30" s="47" t="str">
        <f>INDEX('2. závod'!$A:$CH,$J30+5,INDEX('Základní list'!$B:$B,MATCH($I30,'Základní list'!$A:$A,0),1)-2)</f>
        <v>Janečka Martin</v>
      </c>
      <c r="N30" s="54" t="str">
        <f>INDEX('2. závod'!$A:$CH,$J30+5,INDEX('Základní list'!$B:$B,MATCH($I30,'Základní list'!$A:$A,0),1)-1)</f>
        <v>Tovačov</v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6660</v>
      </c>
      <c r="F31" s="44">
        <f>INDEX('1. závod'!$A:$CH,$D31+5,INDEX('Základní list'!$B:$B,MATCH($C31,'Základní list'!$A:$A,0),1)+2)</f>
        <v>8</v>
      </c>
      <c r="G31" s="47" t="str">
        <f>INDEX('1. závod'!$A:$CH,$D31+5,INDEX('Základní list'!$B:$B,MATCH($C31,'Základní list'!$A:$A,0),1)-2)</f>
        <v>Duba Ladislav</v>
      </c>
      <c r="H31" s="54" t="str">
        <f>INDEX('1. závod'!$A:$CH,$D31+5,INDEX('Základní list'!$B:$B,MATCH($C31,'Základní list'!$A:$A,0),1)-1)</f>
        <v>Žďár nad Sázavou</v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2470</v>
      </c>
      <c r="L31" s="44">
        <f>INDEX('2. závod'!$A:$CH,$J31+5,INDEX('Základní list'!$B:$B,MATCH($I31,'Základní list'!$A:$A,0),1)+2)</f>
        <v>11</v>
      </c>
      <c r="M31" s="47" t="str">
        <f>INDEX('2. závod'!$A:$CH,$J31+5,INDEX('Základní list'!$B:$B,MATCH($I31,'Základní list'!$A:$A,0),1)-2)</f>
        <v>Chovanec Jiří</v>
      </c>
      <c r="N31" s="54" t="str">
        <f>INDEX('2. závod'!$A:$CH,$J31+5,INDEX('Základní list'!$B:$B,MATCH($I31,'Základní list'!$A:$A,0),1)-1)</f>
        <v>Havlíčkův Brod</v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7880</v>
      </c>
      <c r="F32" s="44">
        <f>INDEX('1. závod'!$A:$CH,$D32+5,INDEX('Základní list'!$B:$B,MATCH($C32,'Základní list'!$A:$A,0),1)+2)</f>
        <v>6</v>
      </c>
      <c r="G32" s="47" t="str">
        <f>INDEX('1. závod'!$A:$CH,$D32+5,INDEX('Základní list'!$B:$B,MATCH($C32,'Základní list'!$A:$A,0),1)-2)</f>
        <v>Janečka Martin</v>
      </c>
      <c r="H32" s="54" t="str">
        <f>INDEX('1. závod'!$A:$CH,$D32+5,INDEX('Základní list'!$B:$B,MATCH($C32,'Základní list'!$A:$A,0),1)-1)</f>
        <v>Tovačov</v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6340</v>
      </c>
      <c r="L32" s="44">
        <f>INDEX('2. závod'!$A:$CH,$J32+5,INDEX('Základní list'!$B:$B,MATCH($I32,'Základní list'!$A:$A,0),1)+2)</f>
        <v>2</v>
      </c>
      <c r="M32" s="47" t="str">
        <f>INDEX('2. závod'!$A:$CH,$J32+5,INDEX('Základní list'!$B:$B,MATCH($I32,'Základní list'!$A:$A,0),1)-2)</f>
        <v>Malý Jiří – junior</v>
      </c>
      <c r="N32" s="54" t="str">
        <f>INDEX('2. závod'!$A:$CH,$J32+5,INDEX('Základní list'!$B:$B,MATCH($I32,'Základní list'!$A:$A,0),1)-1)</f>
        <v>Nové Město na Moravě</v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13410</v>
      </c>
      <c r="F33" s="44">
        <f>INDEX('1. závod'!$A:$CH,$D33+5,INDEX('Základní list'!$B:$B,MATCH($C33,'Základní list'!$A:$A,0),1)+2)</f>
        <v>2</v>
      </c>
      <c r="G33" s="47" t="str">
        <f>INDEX('1. závod'!$A:$CH,$D33+5,INDEX('Základní list'!$B:$B,MATCH($C33,'Základní list'!$A:$A,0),1)-2)</f>
        <v>Štovčik Viktor </v>
      </c>
      <c r="H33" s="54" t="str">
        <f>INDEX('1. závod'!$A:$CH,$D33+5,INDEX('Základní list'!$B:$B,MATCH($C33,'Základní list'!$A:$A,0),1)-1)</f>
        <v>Brno 3</v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400</v>
      </c>
      <c r="L33" s="44">
        <f>INDEX('2. závod'!$A:$CH,$J33+5,INDEX('Základní list'!$B:$B,MATCH($I33,'Základní list'!$A:$A,0),1)+2)</f>
        <v>12</v>
      </c>
      <c r="M33" s="47" t="str">
        <f>INDEX('2. závod'!$A:$CH,$J33+5,INDEX('Základní list'!$B:$B,MATCH($I33,'Základní list'!$A:$A,0),1)-2)</f>
        <v>Vondra Martin</v>
      </c>
      <c r="N33" s="54" t="str">
        <f>INDEX('2. závod'!$A:$CH,$J33+5,INDEX('Základní list'!$B:$B,MATCH($I33,'Základní list'!$A:$A,0),1)-1)</f>
        <v>Pardubice</v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7940</v>
      </c>
      <c r="F34" s="44">
        <f>INDEX('1. závod'!$A:$CH,$D34+5,INDEX('Základní list'!$B:$B,MATCH($C34,'Základní list'!$A:$A,0),1)+2)</f>
        <v>5</v>
      </c>
      <c r="G34" s="47" t="str">
        <f>INDEX('1. závod'!$A:$CH,$D34+5,INDEX('Základní list'!$B:$B,MATCH($C34,'Základní list'!$A:$A,0),1)-2)</f>
        <v>Melichar Tomáš</v>
      </c>
      <c r="H34" s="54" t="str">
        <f>INDEX('1. závod'!$A:$CH,$D34+5,INDEX('Základní list'!$B:$B,MATCH($C34,'Základní list'!$A:$A,0),1)-1)</f>
        <v>Žďár nad Sázavou</v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2810</v>
      </c>
      <c r="L34" s="44">
        <f>INDEX('2. závod'!$A:$CH,$J34+5,INDEX('Základní list'!$B:$B,MATCH($I34,'Základní list'!$A:$A,0),1)+2)</f>
        <v>10</v>
      </c>
      <c r="M34" s="47" t="str">
        <f>INDEX('2. závod'!$A:$CH,$J34+5,INDEX('Základní list'!$B:$B,MATCH($I34,'Základní list'!$A:$A,0),1)-2)</f>
        <v>Mucala Karel</v>
      </c>
      <c r="N34" s="54" t="str">
        <f>INDEX('2. závod'!$A:$CH,$J34+5,INDEX('Základní list'!$B:$B,MATCH($I34,'Základní list'!$A:$A,0),1)-1)</f>
        <v>Mikulov</v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7250</v>
      </c>
      <c r="F35" s="44">
        <f>INDEX('1. závod'!$A:$CH,$D35+5,INDEX('Základní list'!$B:$B,MATCH($C35,'Základní list'!$A:$A,0),1)+2)</f>
        <v>7</v>
      </c>
      <c r="G35" s="47" t="str">
        <f>INDEX('1. závod'!$A:$CH,$D35+5,INDEX('Základní list'!$B:$B,MATCH($C35,'Základní list'!$A:$A,0),1)-2)</f>
        <v>Hudeček František</v>
      </c>
      <c r="H35" s="54" t="str">
        <f>INDEX('1. závod'!$A:$CH,$D35+5,INDEX('Základní list'!$B:$B,MATCH($C35,'Základní list'!$A:$A,0),1)-1)</f>
        <v>Přelouč</v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3920</v>
      </c>
      <c r="L35" s="44">
        <f>INDEX('2. závod'!$A:$CH,$J35+5,INDEX('Základní list'!$B:$B,MATCH($I35,'Základní list'!$A:$A,0),1)+2)</f>
        <v>8</v>
      </c>
      <c r="M35" s="47" t="str">
        <f>INDEX('2. závod'!$A:$CH,$J35+5,INDEX('Základní list'!$B:$B,MATCH($I35,'Základní list'!$A:$A,0),1)-2)</f>
        <v>Král Vít st.</v>
      </c>
      <c r="N35" s="54" t="str">
        <f>INDEX('2. závod'!$A:$CH,$J35+5,INDEX('Základní list'!$B:$B,MATCH($I35,'Základní list'!$A:$A,0),1)-1)</f>
        <v>Hovorčovice</v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5280</v>
      </c>
      <c r="F36" s="44">
        <f>INDEX('1. závod'!$A:$CH,$D36+5,INDEX('Základní list'!$B:$B,MATCH($C36,'Základní list'!$A:$A,0),1)+2)</f>
        <v>13</v>
      </c>
      <c r="G36" s="47" t="str">
        <f>INDEX('1. závod'!$A:$CH,$D36+5,INDEX('Základní list'!$B:$B,MATCH($C36,'Základní list'!$A:$A,0),1)-2)</f>
        <v>Priehoda Tomáš</v>
      </c>
      <c r="H36" s="54" t="str">
        <f>INDEX('1. závod'!$A:$CH,$D36+5,INDEX('Základní list'!$B:$B,MATCH($C36,'Základní list'!$A:$A,0),1)-1)</f>
        <v>Oslavany</v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5100</v>
      </c>
      <c r="L36" s="44">
        <f>INDEX('2. závod'!$A:$CH,$J36+5,INDEX('Základní list'!$B:$B,MATCH($I36,'Základní list'!$A:$A,0),1)+2)</f>
        <v>4</v>
      </c>
      <c r="M36" s="47" t="str">
        <f>INDEX('2. závod'!$A:$CH,$J36+5,INDEX('Základní list'!$B:$B,MATCH($I36,'Základní list'!$A:$A,0),1)-2)</f>
        <v>Duba Ladislav</v>
      </c>
      <c r="N36" s="54" t="str">
        <f>INDEX('2. závod'!$A:$CH,$J36+5,INDEX('Základní list'!$B:$B,MATCH($I36,'Základní list'!$A:$A,0),1)-1)</f>
        <v>Žďár nad Sázavou</v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6310</v>
      </c>
      <c r="F37" s="44">
        <f>INDEX('1. závod'!$A:$CH,$D37+5,INDEX('Základní list'!$B:$B,MATCH($C37,'Základní list'!$A:$A,0),1)+2)</f>
        <v>10</v>
      </c>
      <c r="G37" s="47" t="str">
        <f>INDEX('1. závod'!$A:$CH,$D37+5,INDEX('Základní list'!$B:$B,MATCH($C37,'Základní list'!$A:$A,0),1)-2)</f>
        <v>Chovanec Jiří</v>
      </c>
      <c r="H37" s="54" t="str">
        <f>INDEX('1. závod'!$A:$CH,$D37+5,INDEX('Základní list'!$B:$B,MATCH($C37,'Základní list'!$A:$A,0),1)-1)</f>
        <v>Havlíčkův Brod</v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5310</v>
      </c>
      <c r="L37" s="44">
        <f>INDEX('2. závod'!$A:$CH,$J37+5,INDEX('Základní list'!$B:$B,MATCH($I37,'Základní list'!$A:$A,0),1)+2)</f>
        <v>3</v>
      </c>
      <c r="M37" s="47" t="str">
        <f>INDEX('2. závod'!$A:$CH,$J37+5,INDEX('Základní list'!$B:$B,MATCH($I37,'Základní list'!$A:$A,0),1)-2)</f>
        <v>Michal Frič</v>
      </c>
      <c r="N37" s="54" t="str">
        <f>INDEX('2. závod'!$A:$CH,$J37+5,INDEX('Základní list'!$B:$B,MATCH($I37,'Základní list'!$A:$A,0),1)-1)</f>
        <v>Kovalovice</v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9770</v>
      </c>
      <c r="F45" s="44">
        <f>INDEX('1. závod'!$A:$CH,$D45+5,INDEX('Základní list'!$B:$B,MATCH($C45,'Základní list'!$A:$A,0),1)+2)</f>
        <v>7</v>
      </c>
      <c r="G45" s="47" t="str">
        <f>INDEX('1. závod'!$A:$CH,$D45+5,INDEX('Základní list'!$B:$B,MATCH($C45,'Základní list'!$A:$A,0),1)-2)</f>
        <v>Kloupar Lubomír</v>
      </c>
      <c r="H45" s="54" t="str">
        <f>INDEX('1. závod'!$A:$CH,$D45+5,INDEX('Základní list'!$B:$B,MATCH($C45,'Základní list'!$A:$A,0),1)-1)</f>
        <v>Pohořelice</v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3130</v>
      </c>
      <c r="L45" s="44">
        <f>INDEX('2. závod'!$A:$CH,$J45+5,INDEX('Základní list'!$B:$B,MATCH($I45,'Základní list'!$A:$A,0),1)+2)</f>
        <v>12</v>
      </c>
      <c r="M45" s="47" t="str">
        <f>INDEX('2. závod'!$A:$CH,$J45+5,INDEX('Základní list'!$B:$B,MATCH($I45,'Základní list'!$A:$A,0),1)-2)</f>
        <v>Nekudová Monika</v>
      </c>
      <c r="N45" s="54" t="str">
        <f>INDEX('2. závod'!$A:$CH,$J45+5,INDEX('Základní list'!$B:$B,MATCH($I45,'Základní list'!$A:$A,0),1)-1)</f>
        <v>Oslavany</v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6910</v>
      </c>
      <c r="F46" s="44">
        <f>INDEX('1. závod'!$A:$CH,$D46+5,INDEX('Základní list'!$B:$B,MATCH($C46,'Základní list'!$A:$A,0),1)+2)</f>
        <v>8</v>
      </c>
      <c r="G46" s="47" t="str">
        <f>INDEX('1. závod'!$A:$CH,$D46+5,INDEX('Základní list'!$B:$B,MATCH($C46,'Základní list'!$A:$A,0),1)-2)</f>
        <v>Hradil Jakub</v>
      </c>
      <c r="H46" s="54" t="str">
        <f>INDEX('1. závod'!$A:$CH,$D46+5,INDEX('Základní list'!$B:$B,MATCH($C46,'Základní list'!$A:$A,0),1)-1)</f>
        <v>Domašov nad Bystřicí</v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4540</v>
      </c>
      <c r="L46" s="44">
        <f>INDEX('2. závod'!$A:$CH,$J46+5,INDEX('Základní list'!$B:$B,MATCH($I46,'Základní list'!$A:$A,0),1)+2)</f>
        <v>8</v>
      </c>
      <c r="M46" s="47" t="str">
        <f>INDEX('2. závod'!$A:$CH,$J46+5,INDEX('Základní list'!$B:$B,MATCH($I46,'Základní list'!$A:$A,0),1)-2)</f>
        <v>Raniak Martin</v>
      </c>
      <c r="N46" s="54" t="str">
        <f>INDEX('2. závod'!$A:$CH,$J46+5,INDEX('Základní list'!$B:$B,MATCH($I46,'Základní list'!$A:$A,0),1)-1)</f>
        <v>Třešť</v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4830</v>
      </c>
      <c r="F47" s="44">
        <f>INDEX('1. závod'!$A:$CH,$D47+5,INDEX('Základní list'!$B:$B,MATCH($C47,'Základní list'!$A:$A,0),1)+2)</f>
        <v>10</v>
      </c>
      <c r="G47" s="47" t="str">
        <f>INDEX('1. závod'!$A:$CH,$D47+5,INDEX('Základní list'!$B:$B,MATCH($C47,'Základní list'!$A:$A,0),1)-2)</f>
        <v>Král Vít ml.</v>
      </c>
      <c r="H47" s="54" t="str">
        <f>INDEX('1. závod'!$A:$CH,$D47+5,INDEX('Základní list'!$B:$B,MATCH($C47,'Základní list'!$A:$A,0),1)-1)</f>
        <v>Hovorčovice</v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4510</v>
      </c>
      <c r="L47" s="44">
        <f>INDEX('2. závod'!$A:$CH,$J47+5,INDEX('Základní list'!$B:$B,MATCH($I47,'Základní list'!$A:$A,0),1)+2)</f>
        <v>9</v>
      </c>
      <c r="M47" s="47" t="str">
        <f>INDEX('2. závod'!$A:$CH,$J47+5,INDEX('Základní list'!$B:$B,MATCH($I47,'Základní list'!$A:$A,0),1)-2)</f>
        <v>Kejnar Zdeněk</v>
      </c>
      <c r="N47" s="54" t="str">
        <f>INDEX('2. závod'!$A:$CH,$J47+5,INDEX('Základní list'!$B:$B,MATCH($I47,'Základní list'!$A:$A,0),1)-1)</f>
        <v>Němčice nad Hanou</v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13430</v>
      </c>
      <c r="F48" s="44">
        <f>INDEX('1. závod'!$A:$CH,$D48+5,INDEX('Základní list'!$B:$B,MATCH($C48,'Základní list'!$A:$A,0),1)+2)</f>
        <v>3</v>
      </c>
      <c r="G48" s="47" t="str">
        <f>INDEX('1. závod'!$A:$CH,$D48+5,INDEX('Základní list'!$B:$B,MATCH($C48,'Základní list'!$A:$A,0),1)-2)</f>
        <v>Stárek Jan</v>
      </c>
      <c r="H48" s="54" t="str">
        <f>INDEX('1. závod'!$A:$CH,$D48+5,INDEX('Základní list'!$B:$B,MATCH($C48,'Základní list'!$A:$A,0),1)-1)</f>
        <v>Žďár nad Sázavou</v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6730</v>
      </c>
      <c r="L48" s="44">
        <f>INDEX('2. závod'!$A:$CH,$J48+5,INDEX('Základní list'!$B:$B,MATCH($I48,'Základní list'!$A:$A,0),1)+2)</f>
        <v>6</v>
      </c>
      <c r="M48" s="47" t="str">
        <f>INDEX('2. závod'!$A:$CH,$J48+5,INDEX('Základní list'!$B:$B,MATCH($I48,'Základní list'!$A:$A,0),1)-2)</f>
        <v>Hradil Jakub</v>
      </c>
      <c r="N48" s="54" t="str">
        <f>INDEX('2. závod'!$A:$CH,$J48+5,INDEX('Základní list'!$B:$B,MATCH($I48,'Základní list'!$A:$A,0),1)-1)</f>
        <v>Domašov nad Bystřicí</v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12680</v>
      </c>
      <c r="F49" s="44">
        <f>INDEX('1. závod'!$A:$CH,$D49+5,INDEX('Základní list'!$B:$B,MATCH($C49,'Základní list'!$A:$A,0),1)+2)</f>
        <v>4</v>
      </c>
      <c r="G49" s="47" t="str">
        <f>INDEX('1. závod'!$A:$CH,$D49+5,INDEX('Základní list'!$B:$B,MATCH($C49,'Základní list'!$A:$A,0),1)-2)</f>
        <v>Malý Jiří – junior</v>
      </c>
      <c r="H49" s="54" t="str">
        <f>INDEX('1. závod'!$A:$CH,$D49+5,INDEX('Základní list'!$B:$B,MATCH($C49,'Základní list'!$A:$A,0),1)-1)</f>
        <v>Nové Město na Moravě</v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18490</v>
      </c>
      <c r="L49" s="44">
        <f>INDEX('2. závod'!$A:$CH,$J49+5,INDEX('Základní list'!$B:$B,MATCH($I49,'Základní list'!$A:$A,0),1)+2)</f>
        <v>1</v>
      </c>
      <c r="M49" s="47" t="str">
        <f>INDEX('2. závod'!$A:$CH,$J49+5,INDEX('Základní list'!$B:$B,MATCH($I49,'Základní list'!$A:$A,0),1)-2)</f>
        <v>Konopásek Josef</v>
      </c>
      <c r="N49" s="54" t="str">
        <f>INDEX('2. závod'!$A:$CH,$J49+5,INDEX('Základní list'!$B:$B,MATCH($I49,'Základní list'!$A:$A,0),1)-1)</f>
        <v>Pardubice</v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14840</v>
      </c>
      <c r="F50" s="44">
        <f>INDEX('1. závod'!$A:$CH,$D50+5,INDEX('Základní list'!$B:$B,MATCH($C50,'Základní list'!$A:$A,0),1)+2)</f>
        <v>2</v>
      </c>
      <c r="G50" s="47" t="str">
        <f>INDEX('1. závod'!$A:$CH,$D50+5,INDEX('Základní list'!$B:$B,MATCH($C50,'Základní list'!$A:$A,0),1)-2)</f>
        <v>Maťák Martin</v>
      </c>
      <c r="H50" s="54" t="str">
        <f>INDEX('1. závod'!$A:$CH,$D50+5,INDEX('Základní list'!$B:$B,MATCH($C50,'Základní list'!$A:$A,0),1)-1)</f>
        <v>Brno 1</v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10130</v>
      </c>
      <c r="L50" s="44">
        <f>INDEX('2. závod'!$A:$CH,$J50+5,INDEX('Základní list'!$B:$B,MATCH($I50,'Základní list'!$A:$A,0),1)+2)</f>
        <v>3</v>
      </c>
      <c r="M50" s="47" t="str">
        <f>INDEX('2. závod'!$A:$CH,$J50+5,INDEX('Základní list'!$B:$B,MATCH($I50,'Základní list'!$A:$A,0),1)-2)</f>
        <v>Zavřel Jan</v>
      </c>
      <c r="N50" s="54" t="str">
        <f>INDEX('2. závod'!$A:$CH,$J50+5,INDEX('Základní list'!$B:$B,MATCH($I50,'Základní list'!$A:$A,0),1)-1)</f>
        <v>Hlinsko v Čechách</v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4390</v>
      </c>
      <c r="F51" s="44">
        <f>INDEX('1. závod'!$A:$CH,$D51+5,INDEX('Základní list'!$B:$B,MATCH($C51,'Základní list'!$A:$A,0),1)+2)</f>
        <v>11</v>
      </c>
      <c r="G51" s="47" t="str">
        <f>INDEX('1. závod'!$A:$CH,$D51+5,INDEX('Základní list'!$B:$B,MATCH($C51,'Základní list'!$A:$A,0),1)-2)</f>
        <v>Brückner Martin</v>
      </c>
      <c r="H51" s="54" t="str">
        <f>INDEX('1. závod'!$A:$CH,$D51+5,INDEX('Základní list'!$B:$B,MATCH($C51,'Základní list'!$A:$A,0),1)-1)</f>
        <v>Velké Meziříčí</v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12110</v>
      </c>
      <c r="L51" s="44">
        <f>INDEX('2. závod'!$A:$CH,$J51+5,INDEX('Základní list'!$B:$B,MATCH($I51,'Základní list'!$A:$A,0),1)+2)</f>
        <v>2</v>
      </c>
      <c r="M51" s="47" t="str">
        <f>INDEX('2. závod'!$A:$CH,$J51+5,INDEX('Základní list'!$B:$B,MATCH($I51,'Základní list'!$A:$A,0),1)-2)</f>
        <v>Stárek Jan</v>
      </c>
      <c r="N51" s="54" t="str">
        <f>INDEX('2. závod'!$A:$CH,$J51+5,INDEX('Základní list'!$B:$B,MATCH($I51,'Základní list'!$A:$A,0),1)-1)</f>
        <v>Žďár nad Sázavou</v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6250</v>
      </c>
      <c r="F52" s="44">
        <f>INDEX('1. závod'!$A:$CH,$D52+5,INDEX('Základní list'!$B:$B,MATCH($C52,'Základní list'!$A:$A,0),1)+2)</f>
        <v>9</v>
      </c>
      <c r="G52" s="47" t="str">
        <f>INDEX('1. závod'!$A:$CH,$D52+5,INDEX('Základní list'!$B:$B,MATCH($C52,'Základní list'!$A:$A,0),1)-2)</f>
        <v>Revai Miroslav</v>
      </c>
      <c r="H52" s="54" t="str">
        <f>INDEX('1. závod'!$A:$CH,$D52+5,INDEX('Základní list'!$B:$B,MATCH($C52,'Základní list'!$A:$A,0),1)-1)</f>
        <v>Hrušovany nad Jevišovkou</v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4180</v>
      </c>
      <c r="L52" s="44">
        <f>INDEX('2. závod'!$A:$CH,$J52+5,INDEX('Základní list'!$B:$B,MATCH($I52,'Základní list'!$A:$A,0),1)+2)</f>
        <v>10</v>
      </c>
      <c r="M52" s="47" t="str">
        <f>INDEX('2. závod'!$A:$CH,$J52+5,INDEX('Základní list'!$B:$B,MATCH($I52,'Základní list'!$A:$A,0),1)-2)</f>
        <v>Hruška Jiří</v>
      </c>
      <c r="N52" s="54" t="str">
        <f>INDEX('2. závod'!$A:$CH,$J52+5,INDEX('Základní list'!$B:$B,MATCH($I52,'Základní list'!$A:$A,0),1)-1)</f>
        <v>Pardubice</v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11990</v>
      </c>
      <c r="F53" s="44">
        <f>INDEX('1. závod'!$A:$CH,$D53+5,INDEX('Základní list'!$B:$B,MATCH($C53,'Základní list'!$A:$A,0),1)+2)</f>
        <v>5</v>
      </c>
      <c r="G53" s="47" t="str">
        <f>INDEX('1. závod'!$A:$CH,$D53+5,INDEX('Základní list'!$B:$B,MATCH($C53,'Základní list'!$A:$A,0),1)-2)</f>
        <v>Pechalová Andrea</v>
      </c>
      <c r="H53" s="54" t="str">
        <f>INDEX('1. závod'!$A:$CH,$D53+5,INDEX('Základní list'!$B:$B,MATCH($C53,'Základní list'!$A:$A,0),1)-1)</f>
        <v>Hrušovany na Jevišovkou</v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9750</v>
      </c>
      <c r="L53" s="44">
        <f>INDEX('2. závod'!$A:$CH,$J53+5,INDEX('Základní list'!$B:$B,MATCH($I53,'Základní list'!$A:$A,0),1)+2)</f>
        <v>4</v>
      </c>
      <c r="M53" s="47" t="str">
        <f>INDEX('2. závod'!$A:$CH,$J53+5,INDEX('Základní list'!$B:$B,MATCH($I53,'Základní list'!$A:$A,0),1)-2)</f>
        <v>Kloupar Jaroslav</v>
      </c>
      <c r="N53" s="54" t="str">
        <f>INDEX('2. závod'!$A:$CH,$J53+5,INDEX('Základní list'!$B:$B,MATCH($I53,'Základní list'!$A:$A,0),1)-1)</f>
        <v>Pohořelice</v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1900</v>
      </c>
      <c r="F54" s="44">
        <f>INDEX('1. závod'!$A:$CH,$D54+5,INDEX('Základní list'!$B:$B,MATCH($C54,'Základní list'!$A:$A,0),1)+2)</f>
        <v>12</v>
      </c>
      <c r="G54" s="47" t="str">
        <f>INDEX('1. závod'!$A:$CH,$D54+5,INDEX('Základní list'!$B:$B,MATCH($C54,'Základní list'!$A:$A,0),1)-2)</f>
        <v>Vondra Martin</v>
      </c>
      <c r="H54" s="54" t="str">
        <f>INDEX('1. závod'!$A:$CH,$D54+5,INDEX('Základní list'!$B:$B,MATCH($C54,'Základní list'!$A:$A,0),1)-1)</f>
        <v>Pardubice</v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4730</v>
      </c>
      <c r="L54" s="44">
        <f>INDEX('2. závod'!$A:$CH,$J54+5,INDEX('Základní list'!$B:$B,MATCH($I54,'Základní list'!$A:$A,0),1)+2)</f>
        <v>7</v>
      </c>
      <c r="M54" s="47" t="str">
        <f>INDEX('2. závod'!$A:$CH,$J54+5,INDEX('Základní list'!$B:$B,MATCH($I54,'Základní list'!$A:$A,0),1)-2)</f>
        <v>Melichar Tomáš</v>
      </c>
      <c r="N54" s="54" t="str">
        <f>INDEX('2. závod'!$A:$CH,$J54+5,INDEX('Základní list'!$B:$B,MATCH($I54,'Základní list'!$A:$A,0),1)-1)</f>
        <v>Žďár nad Sázavou</v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9960</v>
      </c>
      <c r="F55" s="44">
        <f>INDEX('1. závod'!$A:$CH,$D55+5,INDEX('Základní list'!$B:$B,MATCH($C55,'Základní list'!$A:$A,0),1)+2)</f>
        <v>6</v>
      </c>
      <c r="G55" s="47" t="str">
        <f>INDEX('1. závod'!$A:$CH,$D55+5,INDEX('Základní list'!$B:$B,MATCH($C55,'Základní list'!$A:$A,0),1)-2)</f>
        <v>Oliva Vladimír</v>
      </c>
      <c r="H55" s="54" t="str">
        <f>INDEX('1. závod'!$A:$CH,$D55+5,INDEX('Základní list'!$B:$B,MATCH($C55,'Základní list'!$A:$A,0),1)-1)</f>
        <v>Třebíč</v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7350</v>
      </c>
      <c r="L55" s="44">
        <f>INDEX('2. závod'!$A:$CH,$J55+5,INDEX('Základní list'!$B:$B,MATCH($I55,'Základní list'!$A:$A,0),1)+2)</f>
        <v>5</v>
      </c>
      <c r="M55" s="47" t="str">
        <f>INDEX('2. závod'!$A:$CH,$J55+5,INDEX('Základní list'!$B:$B,MATCH($I55,'Základní list'!$A:$A,0),1)-2)</f>
        <v>Král Vít ml.</v>
      </c>
      <c r="N55" s="54" t="str">
        <f>INDEX('2. závod'!$A:$CH,$J55+5,INDEX('Základní list'!$B:$B,MATCH($I55,'Základní list'!$A:$A,0),1)-1)</f>
        <v>Hovorčovice</v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19320</v>
      </c>
      <c r="F56" s="44">
        <f>INDEX('1. závod'!$A:$CH,$D56+5,INDEX('Základní list'!$B:$B,MATCH($C56,'Základní list'!$A:$A,0),1)+2)</f>
        <v>1</v>
      </c>
      <c r="G56" s="47" t="str">
        <f>INDEX('1. závod'!$A:$CH,$D56+5,INDEX('Základní list'!$B:$B,MATCH($C56,'Základní list'!$A:$A,0),1)-2)</f>
        <v>Konopásek Josef</v>
      </c>
      <c r="H56" s="54" t="str">
        <f>INDEX('1. závod'!$A:$CH,$D56+5,INDEX('Základní list'!$B:$B,MATCH($C56,'Základní list'!$A:$A,0),1)-1)</f>
        <v>Pardubice</v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3970</v>
      </c>
      <c r="L56" s="44">
        <f>INDEX('2. závod'!$A:$CH,$J56+5,INDEX('Základní list'!$B:$B,MATCH($I56,'Základní list'!$A:$A,0),1)+2)</f>
        <v>11</v>
      </c>
      <c r="M56" s="47" t="str">
        <f>INDEX('2. závod'!$A:$CH,$J56+5,INDEX('Základní list'!$B:$B,MATCH($I56,'Základní list'!$A:$A,0),1)-2)</f>
        <v>Brückner Martin</v>
      </c>
      <c r="N56" s="54" t="str">
        <f>INDEX('2. závod'!$A:$CH,$J56+5,INDEX('Základní list'!$B:$B,MATCH($I56,'Základní list'!$A:$A,0),1)-1)</f>
        <v>Velké Meziříčí</v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5">
      <selection activeCell="I45" sqref="I45:J64"/>
    </sheetView>
  </sheetViews>
  <sheetFormatPr defaultColWidth="9.1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96" t="str">
        <f>CONCATENATE('Základní list'!$E$3)</f>
        <v>1. kolo Maver feeder cup + KP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</row>
    <row r="2" spans="2:35" ht="12.75">
      <c r="B2" s="297" t="str">
        <f>CONCATENATE("Datum konání: ",'Základní list'!D4," - ",'Základní list'!F4)</f>
        <v>Datum konání: 21.4.2019 - 21.4.2019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</row>
    <row r="3" spans="2:14" s="40" customFormat="1" ht="18" customHeight="1">
      <c r="B3" s="298" t="s">
        <v>44</v>
      </c>
      <c r="C3" s="299" t="s">
        <v>40</v>
      </c>
      <c r="D3" s="299"/>
      <c r="E3" s="299"/>
      <c r="F3" s="299"/>
      <c r="G3" s="299"/>
      <c r="H3" s="299"/>
      <c r="I3" s="299" t="s">
        <v>41</v>
      </c>
      <c r="J3" s="299"/>
      <c r="K3" s="299"/>
      <c r="L3" s="299"/>
      <c r="M3" s="299"/>
      <c r="N3" s="299"/>
    </row>
    <row r="4" spans="2:14" s="40" customFormat="1" ht="18" customHeight="1">
      <c r="B4" s="298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0</v>
      </c>
      <c r="F5" s="44">
        <f>INDEX('1. závod'!$A:$CH,$D5+5,INDEX('Základní list'!$B:$B,MATCH($C5,'Základní list'!$A:$A,0),1)+2)</f>
      </c>
      <c r="G5" s="47">
        <f>INDEX('1. závod'!$A:$CH,$D5+5,INDEX('Základní list'!$B:$B,MATCH($C5,'Základní list'!$A:$A,0),1)-2)</f>
      </c>
      <c r="H5" s="54">
        <f>INDEX('1. závod'!$A:$CH,$D5+5,INDEX('Základní list'!$B:$B,MATCH($C5,'Základní list'!$A:$A,0),1)-1)</f>
      </c>
      <c r="I5" s="41" t="s">
        <v>59</v>
      </c>
      <c r="J5" s="41">
        <v>1</v>
      </c>
      <c r="K5" s="44">
        <f>INDEX('2. závod'!$A:$CH,$J5+5,INDEX('Základní list'!$B:$B,MATCH($I5,'Základní list'!$A:$A,0),1))</f>
        <v>0</v>
      </c>
      <c r="L5" s="44">
        <f>INDEX('2. závod'!$A:$CH,$J5+5,INDEX('Základní list'!$B:$B,MATCH($I5,'Základní list'!$A:$A,0),1)+2)</f>
      </c>
      <c r="M5" s="47">
        <f>INDEX('2. závod'!$A:$CH,$J5+5,INDEX('Základní list'!$B:$B,MATCH($I5,'Základní list'!$A:$A,0),1)-2)</f>
      </c>
      <c r="N5" s="54">
        <f>INDEX('2. závod'!$A:$CH,$J5+5,INDEX('Základní list'!$B:$B,MATCH($I5,'Základní list'!$A:$A,0),1)-1)</f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0</v>
      </c>
      <c r="F6" s="44">
        <f>INDEX('1. závod'!$A:$CH,$D6+5,INDEX('Základní list'!$B:$B,MATCH($C6,'Základní list'!$A:$A,0),1)+2)</f>
      </c>
      <c r="G6" s="47">
        <f>INDEX('1. závod'!$A:$CH,$D6+5,INDEX('Základní list'!$B:$B,MATCH($C6,'Základní list'!$A:$A,0),1)-2)</f>
      </c>
      <c r="H6" s="54">
        <f>INDEX('1. závod'!$A:$CH,$D6+5,INDEX('Základní list'!$B:$B,MATCH($C6,'Základní list'!$A:$A,0),1)-1)</f>
      </c>
      <c r="I6" s="41" t="s">
        <v>59</v>
      </c>
      <c r="J6" s="41">
        <v>2</v>
      </c>
      <c r="K6" s="44">
        <f>INDEX('2. závod'!$A:$CH,$J6+5,INDEX('Základní list'!$B:$B,MATCH($I6,'Základní list'!$A:$A,0),1))</f>
        <v>0</v>
      </c>
      <c r="L6" s="44">
        <f>INDEX('2. závod'!$A:$CH,$J6+5,INDEX('Základní list'!$B:$B,MATCH($I6,'Základní list'!$A:$A,0),1)+2)</f>
      </c>
      <c r="M6" s="47">
        <f>INDEX('2. závod'!$A:$CH,$J6+5,INDEX('Základní list'!$B:$B,MATCH($I6,'Základní list'!$A:$A,0),1)-2)</f>
      </c>
      <c r="N6" s="54">
        <f>INDEX('2. závod'!$A:$CH,$J6+5,INDEX('Základní list'!$B:$B,MATCH($I6,'Základní list'!$A:$A,0),1)-1)</f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0</v>
      </c>
      <c r="F7" s="44">
        <f>INDEX('1. závod'!$A:$CH,$D7+5,INDEX('Základní list'!$B:$B,MATCH($C7,'Základní list'!$A:$A,0),1)+2)</f>
      </c>
      <c r="G7" s="47">
        <f>INDEX('1. závod'!$A:$CH,$D7+5,INDEX('Základní list'!$B:$B,MATCH($C7,'Základní list'!$A:$A,0),1)-2)</f>
      </c>
      <c r="H7" s="54">
        <f>INDEX('1. závod'!$A:$CH,$D7+5,INDEX('Základní list'!$B:$B,MATCH($C7,'Základní list'!$A:$A,0),1)-1)</f>
      </c>
      <c r="I7" s="41" t="s">
        <v>59</v>
      </c>
      <c r="J7" s="41">
        <v>3</v>
      </c>
      <c r="K7" s="44">
        <f>INDEX('2. závod'!$A:$CH,$J7+5,INDEX('Základní list'!$B:$B,MATCH($I7,'Základní list'!$A:$A,0),1))</f>
        <v>0</v>
      </c>
      <c r="L7" s="44">
        <f>INDEX('2. závod'!$A:$CH,$J7+5,INDEX('Základní list'!$B:$B,MATCH($I7,'Základní list'!$A:$A,0),1)+2)</f>
      </c>
      <c r="M7" s="47">
        <f>INDEX('2. závod'!$A:$CH,$J7+5,INDEX('Základní list'!$B:$B,MATCH($I7,'Základní list'!$A:$A,0),1)-2)</f>
      </c>
      <c r="N7" s="54">
        <f>INDEX('2. závod'!$A:$CH,$J7+5,INDEX('Základní list'!$B:$B,MATCH($I7,'Základní list'!$A:$A,0),1)-1)</f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0</v>
      </c>
      <c r="F8" s="44">
        <f>INDEX('1. závod'!$A:$CH,$D8+5,INDEX('Základní list'!$B:$B,MATCH($C8,'Základní list'!$A:$A,0),1)+2)</f>
      </c>
      <c r="G8" s="47">
        <f>INDEX('1. závod'!$A:$CH,$D8+5,INDEX('Základní list'!$B:$B,MATCH($C8,'Základní list'!$A:$A,0),1)-2)</f>
      </c>
      <c r="H8" s="54">
        <f>INDEX('1. závod'!$A:$CH,$D8+5,INDEX('Základní list'!$B:$B,MATCH($C8,'Základní list'!$A:$A,0),1)-1)</f>
      </c>
      <c r="I8" s="41" t="s">
        <v>59</v>
      </c>
      <c r="J8" s="41">
        <v>4</v>
      </c>
      <c r="K8" s="44">
        <f>INDEX('2. závod'!$A:$CH,$J8+5,INDEX('Základní list'!$B:$B,MATCH($I8,'Základní list'!$A:$A,0),1))</f>
        <v>0</v>
      </c>
      <c r="L8" s="44">
        <f>INDEX('2. závod'!$A:$CH,$J8+5,INDEX('Základní list'!$B:$B,MATCH($I8,'Základní list'!$A:$A,0),1)+2)</f>
      </c>
      <c r="M8" s="47">
        <f>INDEX('2. závod'!$A:$CH,$J8+5,INDEX('Základní list'!$B:$B,MATCH($I8,'Základní list'!$A:$A,0),1)-2)</f>
      </c>
      <c r="N8" s="54">
        <f>INDEX('2. závod'!$A:$CH,$J8+5,INDEX('Základní list'!$B:$B,MATCH($I8,'Základní list'!$A:$A,0),1)-1)</f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0</v>
      </c>
      <c r="F9" s="44">
        <f>INDEX('1. závod'!$A:$CH,$D9+5,INDEX('Základní list'!$B:$B,MATCH($C9,'Základní list'!$A:$A,0),1)+2)</f>
      </c>
      <c r="G9" s="47">
        <f>INDEX('1. závod'!$A:$CH,$D9+5,INDEX('Základní list'!$B:$B,MATCH($C9,'Základní list'!$A:$A,0),1)-2)</f>
      </c>
      <c r="H9" s="54">
        <f>INDEX('1. závod'!$A:$CH,$D9+5,INDEX('Základní list'!$B:$B,MATCH($C9,'Základní list'!$A:$A,0),1)-1)</f>
      </c>
      <c r="I9" s="41" t="s">
        <v>59</v>
      </c>
      <c r="J9" s="41">
        <v>5</v>
      </c>
      <c r="K9" s="44">
        <f>INDEX('2. závod'!$A:$CH,$J9+5,INDEX('Základní list'!$B:$B,MATCH($I9,'Základní list'!$A:$A,0),1))</f>
        <v>0</v>
      </c>
      <c r="L9" s="44">
        <f>INDEX('2. závod'!$A:$CH,$J9+5,INDEX('Základní list'!$B:$B,MATCH($I9,'Základní list'!$A:$A,0),1)+2)</f>
      </c>
      <c r="M9" s="47">
        <f>INDEX('2. závod'!$A:$CH,$J9+5,INDEX('Základní list'!$B:$B,MATCH($I9,'Základní list'!$A:$A,0),1)-2)</f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54">
        <f>INDEX('1. závod'!$A:$CH,$D27+5,INDEX('Základní list'!$B:$B,MATCH($C27,'Základní list'!$A:$A,0),1)-1)</f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</c>
      <c r="H28" s="54">
        <f>INDEX('1. závod'!$A:$CH,$D28+5,INDEX('Základní list'!$B:$B,MATCH($C28,'Základní list'!$A:$A,0),1)-1)</f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</c>
      <c r="N28" s="54">
        <f>INDEX('2. závod'!$A:$CH,$J28+5,INDEX('Základní list'!$B:$B,MATCH($I28,'Základní list'!$A:$A,0),1)-1)</f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</c>
      <c r="H29" s="54">
        <f>INDEX('1. závod'!$A:$CH,$D29+5,INDEX('Základní list'!$B:$B,MATCH($C29,'Základní list'!$A:$A,0),1)-1)</f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</c>
      <c r="N29" s="54">
        <f>INDEX('2. závod'!$A:$CH,$J29+5,INDEX('Základní list'!$B:$B,MATCH($I29,'Základní list'!$A:$A,0),1)-1)</f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54">
        <f>INDEX('1. závod'!$A:$CH,$D30+5,INDEX('Základní list'!$B:$B,MATCH($C30,'Základní list'!$A:$A,0),1)-1)</f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</c>
      <c r="N30" s="54">
        <f>INDEX('2. závod'!$A:$CH,$J30+5,INDEX('Základní list'!$B:$B,MATCH($I30,'Základní list'!$A:$A,0),1)-1)</f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</c>
      <c r="G31" s="47">
        <f>INDEX('1. závod'!$A:$CH,$D31+5,INDEX('Základní list'!$B:$B,MATCH($C31,'Základní list'!$A:$A,0),1)-2)</f>
      </c>
      <c r="H31" s="54">
        <f>INDEX('1. závod'!$A:$CH,$D31+5,INDEX('Základní list'!$B:$B,MATCH($C31,'Základní list'!$A:$A,0),1)-1)</f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</c>
      <c r="M31" s="47">
        <f>INDEX('2. závod'!$A:$CH,$J31+5,INDEX('Základní list'!$B:$B,MATCH($I31,'Základní list'!$A:$A,0),1)-2)</f>
      </c>
      <c r="N31" s="54">
        <f>INDEX('2. závod'!$A:$CH,$J31+5,INDEX('Základní list'!$B:$B,MATCH($I31,'Základní list'!$A:$A,0),1)-1)</f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54">
        <f>INDEX('2. závod'!$A:$CH,$J52+5,INDEX('Základní list'!$B:$B,MATCH($I52,'Základní list'!$A:$A,0),1)-1)</f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2019-05-02T07:58:49Z</cp:lastPrinted>
  <dcterms:created xsi:type="dcterms:W3CDTF">2001-02-19T07:45:56Z</dcterms:created>
  <dcterms:modified xsi:type="dcterms:W3CDTF">2019-05-02T07:59:24Z</dcterms:modified>
  <cp:category/>
  <cp:version/>
  <cp:contentType/>
  <cp:contentStatus/>
</cp:coreProperties>
</file>