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925" windowHeight="11430" tabRatio="783" activeTab="0"/>
  </bookViews>
  <sheets>
    <sheet name="Základní list" sheetId="1" r:id="rId1"/>
    <sheet name="Výsledková listina" sheetId="2" r:id="rId2"/>
    <sheet name="Závod družstev" sheetId="3" r:id="rId3"/>
    <sheet name="1. závod" sheetId="4" r:id="rId4"/>
    <sheet name="2. závod" sheetId="5" r:id="rId5"/>
    <sheet name="Graf A až F" sheetId="6" r:id="rId6"/>
    <sheet name="Graf F až I" sheetId="7" r:id="rId7"/>
  </sheets>
  <definedNames>
    <definedName name="_xlnm._FilterDatabase" localSheetId="5" hidden="1">'Graf A až F'!$C$4:$N$49</definedName>
    <definedName name="_xlnm._FilterDatabase" localSheetId="6" hidden="1">'Graf F až I'!$C$4:$N$60</definedName>
    <definedName name="_xlnm._FilterDatabase" localSheetId="1" hidden="1">'Výsledková listina'!$A$8:$U$110</definedName>
    <definedName name="_xlnm._FilterDatabase" localSheetId="2" hidden="1">'Závod družstev'!$D$5:$P$41</definedName>
    <definedName name="FE_zavodnik">'Výsledková listina'!$C$61:$C$110</definedName>
    <definedName name="HTML_CodePage" hidden="1">1250</definedName>
    <definedName name="HTML_Control" localSheetId="4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localSheetId="2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INDEX_zluta1">'Základní list'!$N$42:$N$61</definedName>
    <definedName name="_xlnm.Print_Titles" localSheetId="3">'1. závod'!$A:$A</definedName>
    <definedName name="_xlnm.Print_Titles" localSheetId="4">'2. závod'!$A:$A</definedName>
    <definedName name="_xlnm.Print_Titles" localSheetId="1">'Výsledková listina'!$6:$8</definedName>
    <definedName name="_xlnm.Print_Titles" localSheetId="2">'Závod družstev'!$3:$5</definedName>
    <definedName name="_xlnm.Print_Area" localSheetId="3">'1. závod'!$A$1:$AK$15</definedName>
    <definedName name="_xlnm.Print_Area" localSheetId="4">'2. závod'!$A$1:$AK$15</definedName>
    <definedName name="_xlnm.Print_Area" localSheetId="5">'Graf A až F'!$B$1:$AJ$49</definedName>
    <definedName name="_xlnm.Print_Area" localSheetId="6">'Graf F až I'!$B$1:$AI$60</definedName>
    <definedName name="_xlnm.Print_Area" localSheetId="1">'Výsledková listina'!$A$1:$U$112</definedName>
    <definedName name="_xlnm.Print_Area" localSheetId="0">'Základní list'!$A$1:$N$38</definedName>
    <definedName name="_xlnm.Print_Area" localSheetId="2">'Závod družstev'!$A$1:$P$21</definedName>
    <definedName name="PL_zavodnik">'Výsledková listina'!$C$10:$C$59</definedName>
    <definedName name="wrn.sektor1." localSheetId="4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localSheetId="2" hidden="1">{#N/A,#N/A,FALSE,"2. z?vod "}</definedName>
    <definedName name="wrn.sektor1." hidden="1">{#N/A,#N/A,FALSE,"2. z?vod "}</definedName>
    <definedName name="wrn.sektor1_2" localSheetId="4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localSheetId="2" hidden="1">{#N/A,#N/A,FALSE,"2. z?vod "}</definedName>
    <definedName name="wrn.sektor1_2" hidden="1">{#N/A,#N/A,FALSE,"2. z?vod "}</definedName>
    <definedName name="wrn.sektor2." localSheetId="4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localSheetId="2" hidden="1">{#N/A,#N/A,FALSE,"2. z?vod "}</definedName>
    <definedName name="wrn.sektor2." hidden="1">{#N/A,#N/A,FALSE,"2. z?vod "}</definedName>
    <definedName name="Z_5AB3ED42_6F34_11D3_9C22_00A0243EF9BD_.wvu.Cols" localSheetId="3" hidden="1">'1. závod'!#REF!,'1. závod'!#REF!,'1. závod'!#REF!,'1. závod'!#REF!</definedName>
    <definedName name="Z_5AB3ED42_6F34_11D3_9C22_00A0243EF9BD_.wvu.Cols" localSheetId="4" hidden="1">'2. závod'!#REF!,'2. závod'!#REF!,'2. závod'!#REF!,'2. závod'!#REF!</definedName>
    <definedName name="ZAKLAD_IND">'Základní list'!$B:$B</definedName>
    <definedName name="ZAKLAD_SEKTOR">'Základní list'!$A:$A</definedName>
    <definedName name="ZAVOD_1_ROZSAH">'1. závod'!$A:$CH</definedName>
    <definedName name="ZAVOD_2_ROZSAH">'2. závod'!$A:$CH</definedName>
    <definedName name="zluta1">'Základní list'!$C$42:$C$61</definedName>
  </definedNames>
  <calcPr fullCalcOnLoad="1"/>
</workbook>
</file>

<file path=xl/sharedStrings.xml><?xml version="1.0" encoding="utf-8"?>
<sst xmlns="http://schemas.openxmlformats.org/spreadsheetml/2006/main" count="914" uniqueCount="231">
  <si>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</si>
  <si>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</si>
  <si>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</si>
  <si>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</si>
  <si>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</si>
  <si>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</si>
  <si>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</si>
  <si>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</si>
  <si>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</si>
  <si>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</si>
  <si>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</si>
  <si>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</si>
  <si>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</si>
  <si>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</si>
  <si>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</si>
  <si>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</si>
  <si>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</si>
  <si>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</si>
  <si>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</si>
  <si>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</si>
  <si>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</si>
  <si>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</si>
  <si>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</si>
  <si>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</si>
  <si>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</si>
  <si>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</si>
  <si>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</si>
  <si>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</si>
  <si>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</si>
  <si>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</si>
  <si>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</si>
  <si>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</si>
  <si>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</si>
  <si>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</si>
  <si>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</si>
  <si>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</si>
  <si>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</si>
  <si>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</si>
  <si>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</si>
  <si>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</si>
  <si>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</si>
  <si>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</si>
  <si>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</si>
  <si>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</si>
  <si>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</si>
  <si>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</si>
  <si>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</si>
  <si>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</si>
  <si>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</si>
  <si>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</si>
  <si>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</si>
  <si>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</si>
  <si>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</si>
  <si>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</si>
  <si>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</si>
  <si>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</si>
  <si>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</si>
  <si>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</si>
  <si>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</si>
  <si>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</si>
  <si>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</si>
  <si>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Postup: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</si>
  <si>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</si>
  <si>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</si>
  <si>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</si>
  <si>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</si>
  <si>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</si>
  <si>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</si>
  <si>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</si>
  <si>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</si>
  <si>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</si>
  <si>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</si>
  <si>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</si>
  <si>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</si>
  <si>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</si>
  <si>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</si>
  <si>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</si>
  <si>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</si>
  <si>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</si>
  <si>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</si>
  <si>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</si>
  <si>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K</t>
  </si>
  <si>
    <t>L</t>
  </si>
  <si>
    <t>M</t>
  </si>
  <si>
    <t>O</t>
  </si>
  <si>
    <t>P</t>
  </si>
  <si>
    <t>Setřídím tabulku podle sloupců (se záhlavím) (Data seřadit)</t>
  </si>
  <si>
    <t xml:space="preserve">je možno řešit: </t>
  </si>
  <si>
    <t>-na listu x.závod do podpisu napsat důvod, odemknou list a opravit vypočítané úmístění, nebo</t>
  </si>
  <si>
    <t>-na výsledkové listině opravit dotaženou hodnotu umístění</t>
  </si>
  <si>
    <t>Data se dotahují podle údajů uvedených v sloupcích C,D a I,J. Proto je nutno "postavit trať, a nadbytečné řádky klidně odmazat</t>
  </si>
  <si>
    <t>6) GRAF</t>
  </si>
  <si>
    <t>5) Případná diskvalifikace, +5 atd.</t>
  </si>
  <si>
    <t>Q (poč) sestupně</t>
  </si>
  <si>
    <t>S (BODY) vzestupně</t>
  </si>
  <si>
    <t>R (CIPS) sestupně</t>
  </si>
  <si>
    <t>G</t>
  </si>
  <si>
    <t>I</t>
  </si>
  <si>
    <t>J</t>
  </si>
  <si>
    <t>Zelené označení forhont.</t>
  </si>
  <si>
    <t>Penalizace a napomenutí</t>
  </si>
  <si>
    <t>HLAVNÍ PARTNEŘI RYBÁŘSKÉHO SPORTU:</t>
  </si>
  <si>
    <t>ground</t>
  </si>
  <si>
    <t>závodník</t>
  </si>
  <si>
    <t>družstvo</t>
  </si>
  <si>
    <t>důvod</t>
  </si>
  <si>
    <t>karta</t>
  </si>
  <si>
    <t>Přestupky</t>
  </si>
  <si>
    <t>Soutěž družstev</t>
  </si>
  <si>
    <t>ID</t>
  </si>
  <si>
    <t>Družstva</t>
  </si>
  <si>
    <t>Jednotivci</t>
  </si>
  <si>
    <t>velikost dr.</t>
  </si>
  <si>
    <t>pocet dr.</t>
  </si>
  <si>
    <t>Počet juniorů do 25let (U25,U25Ž)</t>
  </si>
  <si>
    <t>Počet juniorů do 20let (U20,U20Ž)</t>
  </si>
  <si>
    <t>Počet kadetů do 15 let (U15,U15Ž)</t>
  </si>
  <si>
    <t>Počet žen (Ž,U15Ž,U20Ž,U25Ž)</t>
  </si>
  <si>
    <t>PLAVANÁ</t>
  </si>
  <si>
    <t>FEEDER</t>
  </si>
  <si>
    <t>Jednotlivci</t>
  </si>
  <si>
    <t>PL</t>
  </si>
  <si>
    <t>hlavička</t>
  </si>
  <si>
    <t>obsazeno</t>
  </si>
  <si>
    <t>tabulka</t>
  </si>
  <si>
    <t>HRON Radek</t>
  </si>
  <si>
    <t>OLIVA Vladimír</t>
  </si>
  <si>
    <t>BARTOŠ Jiří</t>
  </si>
  <si>
    <t>BARTOŠ Jan</t>
  </si>
  <si>
    <t>POKORNÝ Roman ml.</t>
  </si>
  <si>
    <t>VAVŘÍN Václav</t>
  </si>
  <si>
    <t>U25</t>
  </si>
  <si>
    <t>ONDRÁČEK Petr</t>
  </si>
  <si>
    <t>TÖKÖLY Martin</t>
  </si>
  <si>
    <t>KOCHAN Pavel</t>
  </si>
  <si>
    <t>KONOPÁSEK Josef</t>
  </si>
  <si>
    <t xml:space="preserve">PERGREFFI Luca </t>
  </si>
  <si>
    <t>ŠABATA Jakub</t>
  </si>
  <si>
    <t>RSK Pardubice Colmic - MOSS.SK</t>
  </si>
  <si>
    <t>GRZYCH Jan</t>
  </si>
  <si>
    <t>U15</t>
  </si>
  <si>
    <t>SRB Roman</t>
  </si>
  <si>
    <t>VYDRA Filip</t>
  </si>
  <si>
    <t>BARTOŇ Štěpán</t>
  </si>
  <si>
    <t>KRÁL Víťa st.</t>
  </si>
  <si>
    <t>KRÁL Víťa ml.</t>
  </si>
  <si>
    <t>KRÁLOVÁ Nella</t>
  </si>
  <si>
    <t>STÁREK Jan</t>
  </si>
  <si>
    <t>TOMŠÍK Jan</t>
  </si>
  <si>
    <t>KOUCKÝ Miloslav</t>
  </si>
  <si>
    <t>PECHALOVÁ Andrea</t>
  </si>
  <si>
    <t>OUŘEDNÍČEK Jiří</t>
  </si>
  <si>
    <t>BEDNAŘÍK Dušan</t>
  </si>
  <si>
    <t>CHROMÝ Radomír</t>
  </si>
  <si>
    <t>MICHALOVIČ Tomáš</t>
  </si>
  <si>
    <t>PETERKA Jaroslav</t>
  </si>
  <si>
    <t>MAŠTERA Vojtěch</t>
  </si>
  <si>
    <t>SYROVÁTKA Pavel</t>
  </si>
  <si>
    <t>KEJNAR Zdeněk</t>
  </si>
  <si>
    <t>KOLEŇ Michal</t>
  </si>
  <si>
    <t>HOLČÁK Radek</t>
  </si>
  <si>
    <t>HÁJEK Ondřej</t>
  </si>
  <si>
    <t>VIK Marek</t>
  </si>
  <si>
    <t>KOPA Stanislav</t>
  </si>
  <si>
    <t>NAGY Jano</t>
  </si>
  <si>
    <t>C1</t>
  </si>
  <si>
    <t>C2</t>
  </si>
  <si>
    <t>MIŠKOLCI Zoltán</t>
  </si>
  <si>
    <t>FLANDERKA Aleš</t>
  </si>
  <si>
    <t>MATEJ Jiří</t>
  </si>
  <si>
    <t>KOBLIHA Martin</t>
  </si>
  <si>
    <t>JAKEŠ Jan</t>
  </si>
  <si>
    <t>ŠERÝ Kamil</t>
  </si>
  <si>
    <t>KALOUS Emil</t>
  </si>
  <si>
    <t>KLIMENTÍK Jaroslav</t>
  </si>
  <si>
    <t>PRŮŠA Vladimír</t>
  </si>
  <si>
    <t>ČASTULÍK Luděk</t>
  </si>
  <si>
    <t>KOUKAL Martin ml.</t>
  </si>
  <si>
    <t>KOUKAL Martin st.</t>
  </si>
  <si>
    <t>VALDA MARTIN</t>
  </si>
  <si>
    <t>HEROUT Radim</t>
  </si>
  <si>
    <t>ZÁLEŠÁK Petr</t>
  </si>
  <si>
    <t>ZÁLEŠÁKOVÁ Sabina</t>
  </si>
  <si>
    <t>LALÁK Jiří</t>
  </si>
  <si>
    <t>MALINOVSKÝ Petr</t>
  </si>
  <si>
    <t>Raclavský Vratislav</t>
  </si>
  <si>
    <t>MAVER 1</t>
  </si>
  <si>
    <t>MAVER 2</t>
  </si>
  <si>
    <t>MAVER 3</t>
  </si>
  <si>
    <t>MAVER 4</t>
  </si>
  <si>
    <t>Preston Innovations</t>
  </si>
  <si>
    <t>Colmic - Black Bass</t>
  </si>
  <si>
    <t>MO Kolín RIVE</t>
  </si>
  <si>
    <t>RS Crazy Boys MO Hustopeče Maver</t>
  </si>
  <si>
    <t>Rybářský sportovní klub Pardubice – COLMIC</t>
  </si>
  <si>
    <t>ČRS MIVARDI CZ Mohelnice</t>
  </si>
  <si>
    <t>MO ČRS Nové Strašecí - MAVER</t>
  </si>
  <si>
    <t>MO ČRS Mělník SENSAS-COLMIC</t>
  </si>
  <si>
    <t>ČRS MILO Loštice A</t>
  </si>
  <si>
    <t>SLOVENSKO</t>
  </si>
  <si>
    <t>MO ČRS Mohelnice MIVARDI</t>
  </si>
  <si>
    <t>MO ČRS Jindřichův Hradec AWA-S – DRENNAN</t>
  </si>
  <si>
    <t>MO ČRS Příbor - MAVER TEAM</t>
  </si>
  <si>
    <t>MO ČRS Karviná MILO</t>
  </si>
  <si>
    <t>MO MRS Uherské Hradiště - PRESTON</t>
  </si>
  <si>
    <t>MO ČRS Strakonive</t>
  </si>
  <si>
    <t>RSK LIPANI MIVARDI Třebechovice pod Orebem</t>
  </si>
  <si>
    <t>MRS - Poháry sport hobby M. Budějovice - Maver</t>
  </si>
  <si>
    <t>MATRIX Fishing Feeder Team Územní svaz pro Severní Moravu a Slezsko</t>
  </si>
  <si>
    <t>River Feeder Team MAVER MO P-9 Vysočany</t>
  </si>
  <si>
    <t>MAVER FEEDER TEAM MORAVIA - MRS</t>
  </si>
  <si>
    <t>RIVE CZ</t>
  </si>
  <si>
    <t>Feeder Team Krnov ÚS SMS</t>
  </si>
  <si>
    <t>MAVER Feeder Klub Třebíč</t>
  </si>
  <si>
    <t>Black Bass</t>
  </si>
  <si>
    <t>Prostějov feeder team - MRS</t>
  </si>
  <si>
    <t>Feeder team MO Olomouc US sev. M. a S.</t>
  </si>
  <si>
    <t>PRESTON Feeder Team – MRK.CZ - MRS</t>
  </si>
  <si>
    <t>Mušováci FEEDER Team - MRS</t>
  </si>
  <si>
    <t>VIPA TRABUCCO Feeder Team Jižní Morava - MRS</t>
  </si>
  <si>
    <t>GARBOLINIO DELTA TEAM - MRS</t>
  </si>
  <si>
    <t>Ž</t>
  </si>
  <si>
    <t>U18Ž</t>
  </si>
  <si>
    <t>Milo Feeder Team JIHOSEVERÁCI - SMS</t>
  </si>
  <si>
    <t xml:space="preserve">Škandera Vlastimil </t>
  </si>
  <si>
    <t>Morava 10, Uherské Hradište</t>
  </si>
  <si>
    <t>18.5.</t>
  </si>
  <si>
    <t>19.5.2019</t>
  </si>
  <si>
    <t>Maver CZ</t>
  </si>
  <si>
    <t>František Hanáček, David Kolařík</t>
  </si>
  <si>
    <t>Maver Cup, pohárový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</si>
</sst>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sz val="16"/>
      <name val="Century Gothic"/>
      <family val="2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9.1"/>
      <color indexed="8"/>
      <name val="Arial"/>
      <family val="0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4" fillId="0" borderId="14" xfId="0" applyFont="1" applyBorder="1" applyAlignment="1" applyProtection="1" quotePrefix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13" xfId="0" applyFont="1" applyBorder="1" applyAlignment="1" applyProtection="1" quotePrefix="1">
      <alignment horizontal="left" vertical="center" wrapText="1"/>
      <protection hidden="1"/>
    </xf>
    <xf numFmtId="0" fontId="4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3" fontId="4" fillId="0" borderId="19" xfId="0" applyNumberFormat="1" applyFont="1" applyBorder="1" applyAlignment="1" applyProtection="1">
      <alignment horizontal="right" vertical="center" wrapText="1"/>
      <protection hidden="1"/>
    </xf>
    <xf numFmtId="3" fontId="4" fillId="0" borderId="17" xfId="0" applyNumberFormat="1" applyFont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 horizontal="right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21" xfId="0" applyFont="1" applyBorder="1" applyAlignment="1" applyProtection="1" quotePrefix="1">
      <alignment horizontal="center" vertical="center" wrapText="1"/>
      <protection hidden="1"/>
    </xf>
    <xf numFmtId="0" fontId="4" fillId="0" borderId="22" xfId="0" applyFont="1" applyBorder="1" applyAlignment="1" applyProtection="1" quotePrefix="1">
      <alignment horizontal="center" vertical="center" wrapText="1"/>
      <protection hidden="1"/>
    </xf>
    <xf numFmtId="0" fontId="10" fillId="0" borderId="13" xfId="0" applyFont="1" applyBorder="1" applyAlignment="1" applyProtection="1" quotePrefix="1">
      <alignment horizontal="left" vertical="center" wrapText="1"/>
      <protection hidden="1"/>
    </xf>
    <xf numFmtId="0" fontId="10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" fillId="0" borderId="25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horizontal="left" vertical="center"/>
      <protection hidden="1"/>
    </xf>
    <xf numFmtId="0" fontId="2" fillId="0" borderId="27" xfId="0" applyFont="1" applyFill="1" applyBorder="1" applyAlignment="1" applyProtection="1">
      <alignment horizontal="left" vertical="center"/>
      <protection hidden="1"/>
    </xf>
    <xf numFmtId="0" fontId="2" fillId="0" borderId="28" xfId="0" applyFont="1" applyFill="1" applyBorder="1" applyAlignment="1" applyProtection="1">
      <alignment horizontal="left" vertical="center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24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31" xfId="0" applyBorder="1" applyAlignment="1" applyProtection="1">
      <alignment horizontal="left" vertical="center" wrapText="1"/>
      <protection hidden="1"/>
    </xf>
    <xf numFmtId="3" fontId="7" fillId="0" borderId="17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Border="1" applyAlignment="1" applyProtection="1">
      <alignment vertical="center"/>
      <protection hidden="1"/>
    </xf>
    <xf numFmtId="0" fontId="2" fillId="0" borderId="27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14" fillId="0" borderId="24" xfId="0" applyFont="1" applyFill="1" applyBorder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/>
      <protection hidden="1" locked="0"/>
    </xf>
    <xf numFmtId="0" fontId="7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/>
      <protection hidden="1" locked="0"/>
    </xf>
    <xf numFmtId="0" fontId="15" fillId="0" borderId="0" xfId="0" applyFont="1" applyAlignment="1" applyProtection="1">
      <alignment/>
      <protection hidden="1"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applyProtection="1">
      <alignment vertical="top"/>
      <protection hidden="1" locked="0"/>
    </xf>
    <xf numFmtId="0" fontId="0" fillId="33" borderId="0" xfId="0" applyFill="1" applyAlignment="1" applyProtection="1">
      <alignment vertical="top"/>
      <protection hidden="1" locked="0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/>
    </xf>
    <xf numFmtId="0" fontId="0" fillId="0" borderId="0" xfId="0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right" vertical="center" shrinkToFit="1"/>
      <protection hidden="1" locked="0"/>
    </xf>
    <xf numFmtId="0" fontId="2" fillId="0" borderId="17" xfId="0" applyFont="1" applyFill="1" applyBorder="1" applyAlignment="1" applyProtection="1">
      <alignment horizontal="center" vertical="center" shrinkToFit="1"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 shrinkToFit="1"/>
      <protection hidden="1"/>
    </xf>
    <xf numFmtId="0" fontId="2" fillId="0" borderId="19" xfId="0" applyFont="1" applyBorder="1" applyAlignment="1" applyProtection="1">
      <alignment vertical="center" shrinkToFit="1"/>
      <protection/>
    </xf>
    <xf numFmtId="0" fontId="0" fillId="0" borderId="17" xfId="0" applyBorder="1" applyAlignment="1" applyProtection="1">
      <alignment vertical="center" shrinkToFi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left" vertical="center"/>
      <protection hidden="1" locked="0"/>
    </xf>
    <xf numFmtId="0" fontId="2" fillId="0" borderId="17" xfId="0" applyFont="1" applyFill="1" applyBorder="1" applyAlignment="1" applyProtection="1">
      <alignment horizontal="left" vertical="center" shrinkToFit="1"/>
      <protection hidden="1" locked="0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vertical="center"/>
      <protection hidden="1" locked="0"/>
    </xf>
    <xf numFmtId="0" fontId="2" fillId="0" borderId="35" xfId="0" applyFont="1" applyFill="1" applyBorder="1" applyAlignment="1" applyProtection="1">
      <alignment horizontal="right" vertical="center" shrinkToFit="1"/>
      <protection hidden="1" locked="0"/>
    </xf>
    <xf numFmtId="0" fontId="2" fillId="0" borderId="35" xfId="0" applyFont="1" applyFill="1" applyBorder="1" applyAlignment="1" applyProtection="1">
      <alignment horizontal="center" vertical="center" shrinkToFit="1"/>
      <protection hidden="1" locked="0"/>
    </xf>
    <xf numFmtId="0" fontId="14" fillId="0" borderId="36" xfId="0" applyFont="1" applyFill="1" applyBorder="1" applyAlignment="1" applyProtection="1">
      <alignment horizontal="left" vertical="center" wrapText="1"/>
      <protection hidden="1" locked="0"/>
    </xf>
    <xf numFmtId="0" fontId="2" fillId="0" borderId="35" xfId="0" applyFont="1" applyFill="1" applyBorder="1" applyAlignment="1" applyProtection="1">
      <alignment horizontal="right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right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 locked="0"/>
    </xf>
    <xf numFmtId="0" fontId="6" fillId="0" borderId="38" xfId="0" applyFont="1" applyFill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12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vertical="center"/>
      <protection hidden="1" locked="0"/>
    </xf>
    <xf numFmtId="0" fontId="2" fillId="0" borderId="25" xfId="0" applyFont="1" applyFill="1" applyBorder="1" applyAlignment="1" applyProtection="1">
      <alignment horizontal="right" vertical="center" shrinkToFit="1"/>
      <protection hidden="1" locked="0"/>
    </xf>
    <xf numFmtId="0" fontId="2" fillId="0" borderId="25" xfId="0" applyFont="1" applyFill="1" applyBorder="1" applyAlignment="1" applyProtection="1">
      <alignment horizontal="left" vertical="center" shrinkToFit="1"/>
      <protection hidden="1" locked="0"/>
    </xf>
    <xf numFmtId="0" fontId="2" fillId="0" borderId="25" xfId="0" applyFont="1" applyFill="1" applyBorder="1" applyAlignment="1" applyProtection="1">
      <alignment horizontal="center" vertical="center" shrinkToFit="1"/>
      <protection hidden="1" locked="0"/>
    </xf>
    <xf numFmtId="0" fontId="14" fillId="0" borderId="26" xfId="0" applyFont="1" applyFill="1" applyBorder="1" applyAlignment="1" applyProtection="1">
      <alignment horizontal="left" vertical="center" wrapText="1"/>
      <protection hidden="1" locked="0"/>
    </xf>
    <xf numFmtId="0" fontId="2" fillId="0" borderId="25" xfId="0" applyFont="1" applyFill="1" applyBorder="1" applyAlignment="1" applyProtection="1">
      <alignment horizontal="right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left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right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 locked="0"/>
    </xf>
    <xf numFmtId="0" fontId="16" fillId="0" borderId="0" xfId="0" applyFont="1" applyBorder="1" applyAlignment="1">
      <alignment horizontal="center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right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right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45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1" fillId="0" borderId="17" xfId="0" applyFont="1" applyBorder="1" applyAlignment="1" applyProtection="1">
      <alignment vertical="center" shrinkToFit="1"/>
      <protection hidden="1"/>
    </xf>
    <xf numFmtId="0" fontId="6" fillId="0" borderId="46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Fill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center" vertical="center" textRotation="90" wrapText="1"/>
      <protection hidden="1"/>
    </xf>
    <xf numFmtId="0" fontId="2" fillId="0" borderId="4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47" xfId="0" applyFont="1" applyBorder="1" applyAlignment="1" applyProtection="1">
      <alignment horizontal="left" vertical="center" wrapText="1"/>
      <protection hidden="1" locked="0"/>
    </xf>
    <xf numFmtId="0" fontId="2" fillId="0" borderId="26" xfId="0" applyFont="1" applyBorder="1" applyAlignment="1" applyProtection="1">
      <alignment horizontal="left" vertical="center" wrapText="1"/>
      <protection hidden="1" locked="0"/>
    </xf>
    <xf numFmtId="49" fontId="2" fillId="0" borderId="0" xfId="0" applyNumberFormat="1" applyFont="1" applyAlignment="1" applyProtection="1">
      <alignment horizontal="left" vertical="center"/>
      <protection hidden="1" locked="0"/>
    </xf>
    <xf numFmtId="0" fontId="2" fillId="0" borderId="27" xfId="0" applyFont="1" applyFill="1" applyBorder="1" applyAlignment="1" applyProtection="1">
      <alignment horizontal="center" vertical="center"/>
      <protection hidden="1" locked="0"/>
    </xf>
    <xf numFmtId="0" fontId="2" fillId="0" borderId="17" xfId="0" applyFont="1" applyFill="1" applyBorder="1" applyAlignment="1" applyProtection="1">
      <alignment horizontal="center"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 applyProtection="1">
      <alignment horizontal="center" vertical="center"/>
      <protection hidden="1" locked="0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7" fillId="0" borderId="27" xfId="0" applyFont="1" applyFill="1" applyBorder="1" applyAlignment="1" applyProtection="1">
      <alignment vertical="center"/>
      <protection hidden="1" locked="0"/>
    </xf>
    <xf numFmtId="14" fontId="14" fillId="0" borderId="24" xfId="0" applyNumberFormat="1" applyFont="1" applyFill="1" applyBorder="1" applyAlignment="1" applyProtection="1">
      <alignment horizontal="left" vertical="center" wrapText="1" shrinkToFit="1"/>
      <protection hidden="1" locked="0"/>
    </xf>
    <xf numFmtId="14" fontId="0" fillId="0" borderId="0" xfId="0" applyNumberFormat="1" applyAlignment="1">
      <alignment shrinkToFit="1"/>
    </xf>
    <xf numFmtId="0" fontId="2" fillId="0" borderId="18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vertical="center" shrinkToFit="1"/>
      <protection hidden="1"/>
    </xf>
    <xf numFmtId="0" fontId="0" fillId="0" borderId="19" xfId="0" applyBorder="1" applyAlignment="1" applyProtection="1">
      <alignment vertical="center" shrinkToFit="1"/>
      <protection hidden="1"/>
    </xf>
    <xf numFmtId="0" fontId="2" fillId="0" borderId="17" xfId="0" applyFont="1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hidden="1" locked="0"/>
    </xf>
    <xf numFmtId="0" fontId="0" fillId="0" borderId="0" xfId="0" applyAlignment="1" applyProtection="1">
      <alignment horizontal="center" vertical="top" wrapText="1"/>
      <protection hidden="1" locked="0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left" vertical="center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9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4" fontId="2" fillId="0" borderId="50" xfId="34" applyFont="1" applyFill="1" applyBorder="1" applyAlignment="1" applyProtection="1">
      <alignment horizontal="center" vertical="center"/>
      <protection hidden="1"/>
    </xf>
    <xf numFmtId="164" fontId="2" fillId="0" borderId="46" xfId="34" applyFont="1" applyFill="1" applyBorder="1" applyAlignment="1" applyProtection="1">
      <alignment horizontal="center" vertical="center"/>
      <protection hidden="1"/>
    </xf>
    <xf numFmtId="164" fontId="2" fillId="0" borderId="49" xfId="34" applyFont="1" applyFill="1" applyBorder="1" applyAlignment="1" applyProtection="1">
      <alignment horizontal="center" vertical="center"/>
      <protection hidden="1"/>
    </xf>
    <xf numFmtId="164" fontId="2" fillId="0" borderId="51" xfId="34" applyFont="1" applyFill="1" applyBorder="1" applyAlignment="1" applyProtection="1">
      <alignment horizontal="center" vertical="center"/>
      <protection hidden="1"/>
    </xf>
    <xf numFmtId="164" fontId="2" fillId="0" borderId="33" xfId="34" applyFont="1" applyFill="1" applyBorder="1" applyAlignment="1" applyProtection="1">
      <alignment horizontal="center" vertical="center"/>
      <protection hidden="1"/>
    </xf>
    <xf numFmtId="164" fontId="2" fillId="0" borderId="52" xfId="34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4" fillId="0" borderId="26" xfId="0" applyFont="1" applyFill="1" applyBorder="1" applyAlignment="1" applyProtection="1">
      <alignment horizontal="center" vertical="center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/>
      <protection hidden="1" locked="0"/>
    </xf>
    <xf numFmtId="0" fontId="4" fillId="0" borderId="26" xfId="0" applyFont="1" applyBorder="1" applyAlignment="1" applyProtection="1">
      <alignment horizontal="center" vertical="center"/>
      <protection hidden="1" locked="0"/>
    </xf>
    <xf numFmtId="0" fontId="2" fillId="0" borderId="48" xfId="0" applyFont="1" applyBorder="1" applyAlignment="1" applyProtection="1">
      <alignment horizontal="center" vertical="center" wrapText="1"/>
      <protection hidden="1" locked="0"/>
    </xf>
    <xf numFmtId="0" fontId="2" fillId="0" borderId="57" xfId="0" applyFont="1" applyBorder="1" applyAlignment="1" applyProtection="1">
      <alignment horizontal="center" vertical="center" wrapText="1"/>
      <protection hidden="1" locked="0"/>
    </xf>
    <xf numFmtId="0" fontId="2" fillId="0" borderId="44" xfId="0" applyFont="1" applyFill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 wrapText="1"/>
      <protection hidden="1"/>
    </xf>
    <xf numFmtId="0" fontId="2" fillId="0" borderId="60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61" xfId="0" applyBorder="1" applyAlignment="1">
      <alignment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2" fillId="0" borderId="58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7" fillId="0" borderId="23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 wrapText="1"/>
      <protection hidden="1"/>
    </xf>
    <xf numFmtId="0" fontId="2" fillId="0" borderId="64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/>
      <protection hidden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3"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65"/>
          <bgColor indexed="13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3846038"/>
        <c:axId val="34614343"/>
      </c:barChart>
      <c:catAx>
        <c:axId val="38460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4614343"/>
        <c:crosses val="autoZero"/>
        <c:auto val="1"/>
        <c:lblOffset val="100"/>
        <c:tickLblSkip val="1"/>
        <c:noMultiLvlLbl val="0"/>
      </c:catAx>
      <c:valAx>
        <c:axId val="346143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846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00225"/>
          <c:w val="0.897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A až F'!$C$3:$H$3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F'!$E$5:$E$49</c:f>
              <c:numCache/>
            </c:numRef>
          </c:val>
        </c:ser>
        <c:ser>
          <c:idx val="1"/>
          <c:order val="1"/>
          <c:tx>
            <c:strRef>
              <c:f>'Graf A až F'!$I$3:$N$3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A až F'!$K$5:$K$49</c:f>
              <c:numCache/>
            </c:numRef>
          </c:val>
        </c:ser>
        <c:gapWidth val="10"/>
        <c:axId val="43093632"/>
        <c:axId val="52298369"/>
      </c:barChart>
      <c:catAx>
        <c:axId val="4309363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2298369"/>
        <c:crosses val="autoZero"/>
        <c:auto val="1"/>
        <c:lblOffset val="100"/>
        <c:tickLblSkip val="1"/>
        <c:noMultiLvlLbl val="0"/>
      </c:catAx>
      <c:valAx>
        <c:axId val="5229836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93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0465"/>
          <c:w val="0.1195"/>
          <c:h val="0.0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70"/>
        <c:axId val="923274"/>
        <c:axId val="8309467"/>
      </c:barChart>
      <c:catAx>
        <c:axId val="9232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309467"/>
        <c:crosses val="autoZero"/>
        <c:auto val="1"/>
        <c:lblOffset val="100"/>
        <c:tickLblSkip val="1"/>
        <c:noMultiLvlLbl val="0"/>
      </c:catAx>
      <c:valAx>
        <c:axId val="83094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23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-0.00025"/>
          <c:w val="0.9125"/>
          <c:h val="0.9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F až I'!$C$3:$H$3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F až I'!$E$5:$E$60</c:f>
              <c:numCache/>
            </c:numRef>
          </c:val>
        </c:ser>
        <c:ser>
          <c:idx val="1"/>
          <c:order val="1"/>
          <c:tx>
            <c:strRef>
              <c:f>'Graf F až I'!$I$3:$N$3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F až I'!$K$5:$K$60</c:f>
              <c:numCache/>
            </c:numRef>
          </c:val>
        </c:ser>
        <c:gapWidth val="10"/>
        <c:axId val="7676340"/>
        <c:axId val="1978197"/>
      </c:barChart>
      <c:catAx>
        <c:axId val="767634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978197"/>
        <c:crosses val="autoZero"/>
        <c:auto val="1"/>
        <c:lblOffset val="100"/>
        <c:tickLblSkip val="1"/>
        <c:noMultiLvlLbl val="0"/>
      </c:catAx>
      <c:valAx>
        <c:axId val="19781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6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5"/>
          <c:y val="0.065"/>
          <c:w val="0.123"/>
          <c:h val="0.0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28</xdr:row>
      <xdr:rowOff>0</xdr:rowOff>
    </xdr:from>
    <xdr:to>
      <xdr:col>13</xdr:col>
      <xdr:colOff>714375</xdr:colOff>
      <xdr:row>30</xdr:row>
      <xdr:rowOff>152400</xdr:rowOff>
    </xdr:to>
    <xdr:pic>
      <xdr:nvPicPr>
        <xdr:cNvPr id="1" name="Picture 6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4457700"/>
          <a:ext cx="2257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142875</xdr:colOff>
      <xdr:row>5</xdr:row>
      <xdr:rowOff>38100</xdr:rowOff>
    </xdr:from>
    <xdr:to>
      <xdr:col>20</xdr:col>
      <xdr:colOff>266700</xdr:colOff>
      <xdr:row>5</xdr:row>
      <xdr:rowOff>333375</xdr:rowOff>
    </xdr:to>
    <xdr:pic>
      <xdr:nvPicPr>
        <xdr:cNvPr id="1" name="JEDN_C" descr="CELKEM JEDNOTLIV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923925"/>
          <a:ext cx="13430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180975</xdr:colOff>
      <xdr:row>5</xdr:row>
      <xdr:rowOff>66675</xdr:rowOff>
    </xdr:from>
    <xdr:to>
      <xdr:col>12</xdr:col>
      <xdr:colOff>447675</xdr:colOff>
      <xdr:row>5</xdr:row>
      <xdr:rowOff>314325</xdr:rowOff>
    </xdr:to>
    <xdr:pic>
      <xdr:nvPicPr>
        <xdr:cNvPr id="2" name="JEDN_2" descr="CELKEM JEDNOTLIV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952500"/>
          <a:ext cx="13525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95250</xdr:colOff>
      <xdr:row>5</xdr:row>
      <xdr:rowOff>66675</xdr:rowOff>
    </xdr:from>
    <xdr:to>
      <xdr:col>8</xdr:col>
      <xdr:colOff>381000</xdr:colOff>
      <xdr:row>5</xdr:row>
      <xdr:rowOff>333375</xdr:rowOff>
    </xdr:to>
    <xdr:pic>
      <xdr:nvPicPr>
        <xdr:cNvPr id="3" name="JEDN_1" descr="CELKEM JEDNOTLIVC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95250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</xdr:colOff>
      <xdr:row>5</xdr:row>
      <xdr:rowOff>209550</xdr:rowOff>
    </xdr:from>
    <xdr:to>
      <xdr:col>0</xdr:col>
      <xdr:colOff>381000</xdr:colOff>
      <xdr:row>6</xdr:row>
      <xdr:rowOff>123825</xdr:rowOff>
    </xdr:to>
    <xdr:pic>
      <xdr:nvPicPr>
        <xdr:cNvPr id="4" name="JEDN_LOS" descr="CELKEM JEDNOTLIVCI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095375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</xdr:row>
      <xdr:rowOff>9525</xdr:rowOff>
    </xdr:from>
    <xdr:to>
      <xdr:col>7</xdr:col>
      <xdr:colOff>209550</xdr:colOff>
      <xdr:row>4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76200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9525</xdr:colOff>
      <xdr:row>4</xdr:row>
      <xdr:rowOff>9525</xdr:rowOff>
    </xdr:from>
    <xdr:to>
      <xdr:col>12</xdr:col>
      <xdr:colOff>209550</xdr:colOff>
      <xdr:row>4</xdr:row>
      <xdr:rowOff>200025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7620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9525</xdr:colOff>
      <xdr:row>4</xdr:row>
      <xdr:rowOff>9525</xdr:rowOff>
    </xdr:from>
    <xdr:to>
      <xdr:col>15</xdr:col>
      <xdr:colOff>209550</xdr:colOff>
      <xdr:row>4</xdr:row>
      <xdr:rowOff>200025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77475" y="7620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3107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1876425</xdr:colOff>
      <xdr:row>2</xdr:row>
      <xdr:rowOff>28575</xdr:rowOff>
    </xdr:from>
    <xdr:to>
      <xdr:col>39</xdr:col>
      <xdr:colOff>247650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11715750" y="390525"/>
        <a:ext cx="7781925" cy="1843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00125" y="0"/>
        <a:ext cx="22793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1838325</xdr:colOff>
      <xdr:row>2</xdr:row>
      <xdr:rowOff>95250</xdr:rowOff>
    </xdr:from>
    <xdr:to>
      <xdr:col>38</xdr:col>
      <xdr:colOff>171450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1363325" y="457200"/>
        <a:ext cx="7448550" cy="2277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R125"/>
  <sheetViews>
    <sheetView showGridLines="0" showZeros="0" tabSelected="1" view="pageBreakPreview" zoomScaleSheetLayoutView="100" zoomScalePageLayoutView="0" workbookViewId="0" topLeftCell="A1">
      <selection activeCell="E5" sqref="E5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11.37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12.00390625" style="0" customWidth="1"/>
    <col min="14" max="14" width="11.375" style="0" customWidth="1"/>
    <col min="16" max="18" width="0" style="0" hidden="1" customWidth="1"/>
  </cols>
  <sheetData>
    <row r="1" spans="1:18" ht="12.75">
      <c r="A1" s="204" t="s">
        <v>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P1" t="s">
        <v>120</v>
      </c>
      <c r="Q1" t="s">
        <v>121</v>
      </c>
      <c r="R1" t="s">
        <v>119</v>
      </c>
    </row>
    <row r="2" spans="3:18" ht="12.75">
      <c r="C2" s="205" t="s">
        <v>7</v>
      </c>
      <c r="D2" s="205"/>
      <c r="E2" s="25" t="s">
        <v>225</v>
      </c>
      <c r="J2" s="28"/>
      <c r="K2" s="28"/>
      <c r="L2" s="28"/>
      <c r="M2" s="28"/>
      <c r="N2" s="84"/>
      <c r="P2" t="s">
        <v>122</v>
      </c>
      <c r="Q2">
        <v>9</v>
      </c>
      <c r="R2">
        <v>60</v>
      </c>
    </row>
    <row r="3" spans="3:18" ht="15.75">
      <c r="C3" s="205" t="s">
        <v>8</v>
      </c>
      <c r="D3" s="205"/>
      <c r="E3" s="26" t="s">
        <v>230</v>
      </c>
      <c r="J3" s="28"/>
      <c r="K3" s="28"/>
      <c r="L3" s="28"/>
      <c r="M3" s="28"/>
      <c r="N3" s="84"/>
      <c r="P3" t="s">
        <v>123</v>
      </c>
      <c r="Q3">
        <f>COUNTIF('Výsledková listina'!$Q$10:$Q$59,1)+$Q$2</f>
        <v>37</v>
      </c>
      <c r="R3">
        <f>COUNTIF('Výsledková listina'!$Q$61:$Q$110,1)+$R$2</f>
        <v>89</v>
      </c>
    </row>
    <row r="4" spans="3:18" ht="12.75">
      <c r="C4" s="54" t="s">
        <v>51</v>
      </c>
      <c r="D4" s="169" t="s">
        <v>226</v>
      </c>
      <c r="E4" s="75" t="s">
        <v>52</v>
      </c>
      <c r="F4" s="169" t="s">
        <v>227</v>
      </c>
      <c r="J4" s="28"/>
      <c r="K4" s="28"/>
      <c r="L4" s="28"/>
      <c r="M4" s="28"/>
      <c r="N4" s="84"/>
      <c r="P4" t="s">
        <v>124</v>
      </c>
      <c r="Q4">
        <f>COUNT('Výsledková listina'!$Q$10:$Q$59)+Q2</f>
        <v>59</v>
      </c>
      <c r="R4">
        <f>COUNT('Výsledková listina'!$Q$61:$Q$110)+$R$2</f>
        <v>110</v>
      </c>
    </row>
    <row r="5" spans="3:14" ht="15.75">
      <c r="C5" s="205" t="s">
        <v>9</v>
      </c>
      <c r="D5" s="205"/>
      <c r="E5" s="76" t="s">
        <v>228</v>
      </c>
      <c r="J5" s="28"/>
      <c r="K5" s="28"/>
      <c r="L5" s="28"/>
      <c r="M5" s="28"/>
      <c r="N5" s="84"/>
    </row>
    <row r="6" spans="3:14" ht="15.75">
      <c r="C6" s="205" t="s">
        <v>21</v>
      </c>
      <c r="D6" s="205"/>
      <c r="E6" s="77" t="s">
        <v>229</v>
      </c>
      <c r="J6" s="28"/>
      <c r="K6" s="28"/>
      <c r="L6" s="28"/>
      <c r="M6" s="28"/>
      <c r="N6" s="84"/>
    </row>
    <row r="7" spans="2:14" ht="12.75">
      <c r="B7" s="13"/>
      <c r="C7" s="203"/>
      <c r="D7" s="203"/>
      <c r="E7" s="203"/>
      <c r="J7" s="28"/>
      <c r="K7" s="28"/>
      <c r="L7" s="28"/>
      <c r="M7" s="28"/>
      <c r="N7" s="84"/>
    </row>
    <row r="8" spans="1:14" ht="12.75" customHeight="1">
      <c r="A8" s="199" t="s">
        <v>17</v>
      </c>
      <c r="B8" s="199" t="s">
        <v>19</v>
      </c>
      <c r="C8" s="197" t="s">
        <v>22</v>
      </c>
      <c r="D8" s="198"/>
      <c r="E8" s="199" t="s">
        <v>25</v>
      </c>
      <c r="F8" s="199"/>
      <c r="G8" s="199"/>
      <c r="H8" s="199"/>
      <c r="I8" s="202" t="s">
        <v>26</v>
      </c>
      <c r="J8" s="202"/>
      <c r="K8" s="202" t="s">
        <v>27</v>
      </c>
      <c r="L8" s="202"/>
      <c r="M8" s="202" t="s">
        <v>33</v>
      </c>
      <c r="N8" s="202"/>
    </row>
    <row r="9" spans="1:14" s="19" customFormat="1" ht="25.5">
      <c r="A9" s="199"/>
      <c r="B9" s="199"/>
      <c r="C9" s="20" t="s">
        <v>38</v>
      </c>
      <c r="D9" s="20" t="s">
        <v>39</v>
      </c>
      <c r="E9" s="199"/>
      <c r="F9" s="199"/>
      <c r="G9" s="199"/>
      <c r="H9" s="199"/>
      <c r="I9" s="20" t="s">
        <v>28</v>
      </c>
      <c r="J9" s="20" t="s">
        <v>29</v>
      </c>
      <c r="K9" s="20" t="s">
        <v>32</v>
      </c>
      <c r="L9" s="20" t="s">
        <v>34</v>
      </c>
      <c r="M9" s="20" t="s">
        <v>32</v>
      </c>
      <c r="N9" s="20" t="s">
        <v>34</v>
      </c>
    </row>
    <row r="10" spans="1:14" s="19" customFormat="1" ht="15.75">
      <c r="A10" s="200" t="s">
        <v>23</v>
      </c>
      <c r="B10" s="200"/>
      <c r="C10" s="22">
        <f>SUM(C11:C25)</f>
        <v>57</v>
      </c>
      <c r="D10" s="22">
        <f>SUM(D11:D25)</f>
        <v>57</v>
      </c>
      <c r="E10" s="194" t="s">
        <v>23</v>
      </c>
      <c r="F10" s="195"/>
      <c r="G10" s="195"/>
      <c r="H10" s="196"/>
      <c r="I10" s="23">
        <f>SUM(I11:I18)</f>
        <v>652330</v>
      </c>
      <c r="J10" s="24">
        <f aca="true" t="shared" si="0" ref="J10:J25">IF(I10&gt;0,I10/$C10,"")</f>
        <v>11444.38596491228</v>
      </c>
      <c r="K10" s="24">
        <f>SUM(K11:K18)</f>
        <v>1144795</v>
      </c>
      <c r="L10" s="24">
        <f aca="true" t="shared" si="1" ref="L10:L25">IF(K10&gt;0,K10/$D10,"")</f>
        <v>20084.122807017542</v>
      </c>
      <c r="M10" s="24">
        <f>SUM(M11:M18)</f>
        <v>1797125</v>
      </c>
      <c r="N10" s="24">
        <f>IF(M10&gt;0,M10/($C10+$D10),"")</f>
        <v>15764.254385964912</v>
      </c>
    </row>
    <row r="11" spans="1:14" ht="15.75">
      <c r="A11" s="27" t="s">
        <v>56</v>
      </c>
      <c r="B11" s="21">
        <v>4</v>
      </c>
      <c r="C11" s="47">
        <f>IF(ISBLANK($A11),"",COUNTA('1. závod'!D$6:D$35))</f>
        <v>10</v>
      </c>
      <c r="D11" s="78">
        <f>IF(ISBLANK($A11),"",COUNTA('2. závod'!D$6:D$35))</f>
        <v>10</v>
      </c>
      <c r="E11" s="201"/>
      <c r="F11" s="201"/>
      <c r="G11" s="201"/>
      <c r="H11" s="201"/>
      <c r="I11" s="79">
        <f>SUM('1. závod'!D$6:D$35)</f>
        <v>220170</v>
      </c>
      <c r="J11" s="24">
        <f t="shared" si="0"/>
        <v>22017</v>
      </c>
      <c r="K11" s="79">
        <f>SUM('2. závod'!D$6:D$35)</f>
        <v>208155</v>
      </c>
      <c r="L11" s="24">
        <f t="shared" si="1"/>
        <v>20815.5</v>
      </c>
      <c r="M11" s="79">
        <f aca="true" t="shared" si="2" ref="M11:M18">SUM(I11,K11)</f>
        <v>428325</v>
      </c>
      <c r="N11" s="24">
        <f>IF(M11&gt;0,M11/($C11+$D11),"")</f>
        <v>21416.25</v>
      </c>
    </row>
    <row r="12" spans="1:14" ht="15.75">
      <c r="A12" s="27" t="s">
        <v>57</v>
      </c>
      <c r="B12" s="21">
        <f>IF(ISBLANK(A12),"",B11+6)</f>
        <v>10</v>
      </c>
      <c r="C12" s="47">
        <f>IF(ISBLANK($A12),"",COUNTA('1. závod'!J$6:J$35))</f>
        <v>9</v>
      </c>
      <c r="D12" s="78">
        <f>IF(ISBLANK($A12),"",COUNTA('2. závod'!J$6:J$35))</f>
        <v>9</v>
      </c>
      <c r="E12" s="201"/>
      <c r="F12" s="201"/>
      <c r="G12" s="201"/>
      <c r="H12" s="201"/>
      <c r="I12" s="79">
        <f>SUM('1. závod'!J$6:J$35)</f>
        <v>91690</v>
      </c>
      <c r="J12" s="24">
        <f t="shared" si="0"/>
        <v>10187.777777777777</v>
      </c>
      <c r="K12" s="79">
        <f>SUM('2. závod'!J$6:J$35)</f>
        <v>162905</v>
      </c>
      <c r="L12" s="24">
        <f t="shared" si="1"/>
        <v>18100.555555555555</v>
      </c>
      <c r="M12" s="79">
        <f t="shared" si="2"/>
        <v>254595</v>
      </c>
      <c r="N12" s="24">
        <f aca="true" t="shared" si="3" ref="N12:N25">IF(M12&gt;0,M12/($C12+$D12),"")</f>
        <v>14144.166666666666</v>
      </c>
    </row>
    <row r="13" spans="1:14" ht="15.75">
      <c r="A13" s="27" t="s">
        <v>58</v>
      </c>
      <c r="B13" s="21">
        <f aca="true" t="shared" si="4" ref="B13:B25">IF(ISBLANK(A13),"",B12+6)</f>
        <v>16</v>
      </c>
      <c r="C13" s="47">
        <f>IF(ISBLANK($A13),"",COUNTA('1. závod'!P$6:P$35))</f>
        <v>9</v>
      </c>
      <c r="D13" s="78">
        <f>IF(ISBLANK($A13),"",COUNTA('2. závod'!P$6:P$35))</f>
        <v>9</v>
      </c>
      <c r="E13" s="201"/>
      <c r="F13" s="201"/>
      <c r="G13" s="201"/>
      <c r="H13" s="201"/>
      <c r="I13" s="79">
        <f>SUM('1. závod'!P$6:P$35)</f>
        <v>90530</v>
      </c>
      <c r="J13" s="24">
        <f t="shared" si="0"/>
        <v>10058.888888888889</v>
      </c>
      <c r="K13" s="79">
        <f>SUM('2. závod'!P$6:P$35)</f>
        <v>159220</v>
      </c>
      <c r="L13" s="24">
        <f t="shared" si="1"/>
        <v>17691.11111111111</v>
      </c>
      <c r="M13" s="79">
        <f t="shared" si="2"/>
        <v>249750</v>
      </c>
      <c r="N13" s="24">
        <f t="shared" si="3"/>
        <v>13875</v>
      </c>
    </row>
    <row r="14" spans="1:14" ht="15.75">
      <c r="A14" s="27" t="s">
        <v>59</v>
      </c>
      <c r="B14" s="21">
        <f t="shared" si="4"/>
        <v>22</v>
      </c>
      <c r="C14" s="47">
        <f>IF(ISBLANK($A14),"",COUNTA('1. závod'!V$6:V$35))</f>
        <v>10</v>
      </c>
      <c r="D14" s="78">
        <f>IF(ISBLANK($A14),"",COUNTA('2. závod'!V$6:V$35))</f>
        <v>10</v>
      </c>
      <c r="E14" s="201"/>
      <c r="F14" s="201"/>
      <c r="G14" s="201"/>
      <c r="H14" s="201"/>
      <c r="I14" s="79">
        <f>SUM('1. závod'!V$6:V$35)</f>
        <v>59365</v>
      </c>
      <c r="J14" s="24">
        <f t="shared" si="0"/>
        <v>5936.5</v>
      </c>
      <c r="K14" s="79">
        <f>SUM('2. závod'!V$6:V$35)</f>
        <v>204825</v>
      </c>
      <c r="L14" s="24">
        <f t="shared" si="1"/>
        <v>20482.5</v>
      </c>
      <c r="M14" s="79">
        <f t="shared" si="2"/>
        <v>264190</v>
      </c>
      <c r="N14" s="24">
        <f t="shared" si="3"/>
        <v>13209.5</v>
      </c>
    </row>
    <row r="15" spans="1:14" ht="15.75">
      <c r="A15" s="27" t="s">
        <v>79</v>
      </c>
      <c r="B15" s="21">
        <f t="shared" si="4"/>
        <v>28</v>
      </c>
      <c r="C15" s="47">
        <f>IF(ISBLANK($A15),"",COUNTA('1. závod'!AB$6:AB$35))</f>
        <v>9</v>
      </c>
      <c r="D15" s="78">
        <f>IF(ISBLANK($A15),"",COUNTA('2. závod'!AB$6:AB$35))</f>
        <v>9</v>
      </c>
      <c r="E15" s="201"/>
      <c r="F15" s="201"/>
      <c r="G15" s="201"/>
      <c r="H15" s="201"/>
      <c r="I15" s="79">
        <f>SUM('1. závod'!AB$6:AB$35)</f>
        <v>72400</v>
      </c>
      <c r="J15" s="24">
        <f t="shared" si="0"/>
        <v>8044.444444444444</v>
      </c>
      <c r="K15" s="79">
        <f>SUM('2. závod'!AB$6:AB$35)</f>
        <v>172570</v>
      </c>
      <c r="L15" s="24">
        <f t="shared" si="1"/>
        <v>19174.444444444445</v>
      </c>
      <c r="M15" s="79">
        <f t="shared" si="2"/>
        <v>244970</v>
      </c>
      <c r="N15" s="24">
        <f t="shared" si="3"/>
        <v>13609.444444444445</v>
      </c>
    </row>
    <row r="16" spans="1:14" ht="15.75">
      <c r="A16" s="27" t="s">
        <v>80</v>
      </c>
      <c r="B16" s="21">
        <f t="shared" si="4"/>
        <v>34</v>
      </c>
      <c r="C16" s="47">
        <f>IF(ISBLANK($A16),"",COUNTA('1. závod'!AH$6:AH$35))</f>
        <v>10</v>
      </c>
      <c r="D16" s="78">
        <f>IF(ISBLANK($A16),"",COUNTA('2. závod'!AH$6:AH$35))</f>
        <v>10</v>
      </c>
      <c r="E16" s="201"/>
      <c r="F16" s="201"/>
      <c r="G16" s="201"/>
      <c r="H16" s="201"/>
      <c r="I16" s="79">
        <f>SUM('1. závod'!AH$6:AH$35)</f>
        <v>118175</v>
      </c>
      <c r="J16" s="24">
        <f t="shared" si="0"/>
        <v>11817.5</v>
      </c>
      <c r="K16" s="79">
        <f>SUM('2. závod'!AH$6:AH$35)</f>
        <v>237120</v>
      </c>
      <c r="L16" s="24">
        <f t="shared" si="1"/>
        <v>23712</v>
      </c>
      <c r="M16" s="79">
        <f t="shared" si="2"/>
        <v>355295</v>
      </c>
      <c r="N16" s="24">
        <f t="shared" si="3"/>
        <v>17764.75</v>
      </c>
    </row>
    <row r="17" spans="1:14" ht="15.75">
      <c r="A17" s="27" t="s">
        <v>96</v>
      </c>
      <c r="B17" s="21">
        <f t="shared" si="4"/>
        <v>40</v>
      </c>
      <c r="C17" s="47">
        <f>IF(ISBLANK($A17),"",COUNTA('1. závod'!AN$6:AN$35))</f>
        <v>0</v>
      </c>
      <c r="D17" s="78">
        <f>IF(ISBLANK($A17),"",COUNTA('2. závod'!AN$6:AN$35))</f>
        <v>0</v>
      </c>
      <c r="E17" s="201"/>
      <c r="F17" s="201"/>
      <c r="G17" s="201"/>
      <c r="H17" s="201"/>
      <c r="I17" s="79">
        <f>SUM('1. závod'!AN$6:AN$35)</f>
        <v>0</v>
      </c>
      <c r="J17" s="24">
        <f t="shared" si="0"/>
      </c>
      <c r="K17" s="79">
        <f>SUM('2. závod'!AN$6:AN$35)</f>
        <v>0</v>
      </c>
      <c r="L17" s="24">
        <f t="shared" si="1"/>
      </c>
      <c r="M17" s="79">
        <f t="shared" si="2"/>
        <v>0</v>
      </c>
      <c r="N17" s="24">
        <f t="shared" si="3"/>
      </c>
    </row>
    <row r="18" spans="1:14" ht="15.75">
      <c r="A18" s="27" t="s">
        <v>60</v>
      </c>
      <c r="B18" s="21">
        <f t="shared" si="4"/>
        <v>46</v>
      </c>
      <c r="C18" s="47">
        <f>IF(ISBLANK($A18),"",COUNTA('1. závod'!AT$6:AT$35))</f>
        <v>0</v>
      </c>
      <c r="D18" s="78">
        <f>IF(ISBLANK($A18),"",COUNTA('2. závod'!AT$6:AT$35))</f>
        <v>0</v>
      </c>
      <c r="E18" s="201"/>
      <c r="F18" s="201"/>
      <c r="G18" s="201"/>
      <c r="H18" s="201"/>
      <c r="I18" s="79">
        <f>SUM('1. závod'!AT$6:AT$35)</f>
        <v>0</v>
      </c>
      <c r="J18" s="24">
        <f t="shared" si="0"/>
      </c>
      <c r="K18" s="79">
        <f>SUM('2. závod'!AT$6:AT$35)</f>
        <v>0</v>
      </c>
      <c r="L18" s="24">
        <f t="shared" si="1"/>
      </c>
      <c r="M18" s="79">
        <f t="shared" si="2"/>
        <v>0</v>
      </c>
      <c r="N18" s="24">
        <f t="shared" si="3"/>
      </c>
    </row>
    <row r="19" spans="1:14" ht="15.75">
      <c r="A19" s="27" t="s">
        <v>97</v>
      </c>
      <c r="B19" s="21">
        <f t="shared" si="4"/>
        <v>52</v>
      </c>
      <c r="C19" s="47">
        <f>IF(ISBLANK($A19),"",COUNTA('1. závod'!AZ$6:AZ$35))</f>
        <v>0</v>
      </c>
      <c r="D19" s="78">
        <f>IF(ISBLANK($A19),"",COUNTA('2. závod'!AZ$6:AZ$35))</f>
        <v>0</v>
      </c>
      <c r="E19" s="201"/>
      <c r="F19" s="201"/>
      <c r="G19" s="201"/>
      <c r="H19" s="201"/>
      <c r="I19" s="79">
        <f>SUM('1. závod'!AZ$6:AZ$35)</f>
        <v>0</v>
      </c>
      <c r="J19" s="24">
        <f t="shared" si="0"/>
      </c>
      <c r="K19" s="79">
        <f>SUM('2. závod'!AZ$6:AZ$35)</f>
        <v>0</v>
      </c>
      <c r="L19" s="24">
        <f t="shared" si="1"/>
      </c>
      <c r="M19" s="79">
        <f aca="true" t="shared" si="5" ref="M19:M25">SUM(I19,K19)</f>
        <v>0</v>
      </c>
      <c r="N19" s="24">
        <f t="shared" si="3"/>
      </c>
    </row>
    <row r="20" spans="1:14" ht="15.75">
      <c r="A20" s="27" t="s">
        <v>98</v>
      </c>
      <c r="B20" s="21">
        <f t="shared" si="4"/>
        <v>58</v>
      </c>
      <c r="C20" s="47">
        <f>IF(ISBLANK($A20),"",COUNTA('1. závod'!BF$6:BF$35))</f>
        <v>0</v>
      </c>
      <c r="D20" s="78">
        <f>IF(ISBLANK($A20),"",COUNTA('2. závod'!BF$6:BF$35))</f>
        <v>0</v>
      </c>
      <c r="E20" s="201"/>
      <c r="F20" s="201"/>
      <c r="G20" s="201"/>
      <c r="H20" s="201"/>
      <c r="I20" s="79">
        <f>SUM('1. závod'!BF$6:BF$35)</f>
        <v>0</v>
      </c>
      <c r="J20" s="24">
        <f t="shared" si="0"/>
      </c>
      <c r="K20" s="79">
        <f>SUM('2. závod'!BF$6:BF$35)</f>
        <v>0</v>
      </c>
      <c r="L20" s="24">
        <f t="shared" si="1"/>
      </c>
      <c r="M20" s="79">
        <f t="shared" si="5"/>
        <v>0</v>
      </c>
      <c r="N20" s="24">
        <f t="shared" si="3"/>
      </c>
    </row>
    <row r="21" spans="1:14" ht="15.75" hidden="1" outlineLevel="1">
      <c r="A21" s="27" t="s">
        <v>81</v>
      </c>
      <c r="B21" s="21">
        <f t="shared" si="4"/>
        <v>64</v>
      </c>
      <c r="C21" s="47">
        <f>IF(ISBLANK($A21),"",COUNTA('1. závod'!BL$6:BL$35))</f>
        <v>0</v>
      </c>
      <c r="D21" s="78">
        <f>IF(ISBLANK($A21),"",COUNTA('2. závod'!BL$6:BL$35))</f>
        <v>0</v>
      </c>
      <c r="E21" s="201"/>
      <c r="F21" s="201"/>
      <c r="G21" s="201"/>
      <c r="H21" s="201"/>
      <c r="I21" s="79">
        <f>SUM('1. závod'!BL$6:BL$35)</f>
        <v>0</v>
      </c>
      <c r="J21" s="24">
        <f t="shared" si="0"/>
      </c>
      <c r="K21" s="79">
        <f>SUM('2. závod'!BL$6:BL$35)</f>
        <v>0</v>
      </c>
      <c r="L21" s="24">
        <f t="shared" si="1"/>
      </c>
      <c r="M21" s="79">
        <f t="shared" si="5"/>
        <v>0</v>
      </c>
      <c r="N21" s="24">
        <f t="shared" si="3"/>
      </c>
    </row>
    <row r="22" spans="1:14" ht="15.75" hidden="1" outlineLevel="1">
      <c r="A22" s="27" t="s">
        <v>82</v>
      </c>
      <c r="B22" s="21">
        <f t="shared" si="4"/>
        <v>70</v>
      </c>
      <c r="C22" s="47">
        <f>IF(ISBLANK($A22),"",COUNTA('1. závod'!BQ$6:BQ$35))</f>
        <v>0</v>
      </c>
      <c r="D22" s="78">
        <f>IF(ISBLANK($A22),"",COUNTA('2. závod'!BQ$6:BQ$35))</f>
        <v>0</v>
      </c>
      <c r="E22" s="201"/>
      <c r="F22" s="201"/>
      <c r="G22" s="201"/>
      <c r="H22" s="201"/>
      <c r="I22" s="79">
        <f>SUM('1. závod'!BQ$6:BQ$35)</f>
        <v>0</v>
      </c>
      <c r="J22" s="24">
        <f t="shared" si="0"/>
      </c>
      <c r="K22" s="79">
        <f>SUM('2. závod'!BQ$6:BQ$35)</f>
        <v>0</v>
      </c>
      <c r="L22" s="24">
        <f t="shared" si="1"/>
      </c>
      <c r="M22" s="79">
        <f t="shared" si="5"/>
        <v>0</v>
      </c>
      <c r="N22" s="24">
        <f t="shared" si="3"/>
      </c>
    </row>
    <row r="23" spans="1:14" ht="15.75" hidden="1" outlineLevel="1">
      <c r="A23" s="27" t="s">
        <v>83</v>
      </c>
      <c r="B23" s="21">
        <f t="shared" si="4"/>
        <v>76</v>
      </c>
      <c r="C23" s="47">
        <f>IF(ISBLANK($A23),"",COUNTA('1. závod'!BV$6:BV$35))</f>
        <v>0</v>
      </c>
      <c r="D23" s="78">
        <f>IF(ISBLANK($A23),"",COUNTA('2. závod'!BV$6:BV$35))</f>
        <v>0</v>
      </c>
      <c r="E23" s="201"/>
      <c r="F23" s="201"/>
      <c r="G23" s="201"/>
      <c r="H23" s="201"/>
      <c r="I23" s="79">
        <f>SUM('1. závod'!BV$6:BV$35)</f>
        <v>0</v>
      </c>
      <c r="J23" s="24">
        <f t="shared" si="0"/>
      </c>
      <c r="K23" s="79">
        <f>SUM('2. závod'!BV$6:BV$35)</f>
        <v>0</v>
      </c>
      <c r="L23" s="24">
        <f t="shared" si="1"/>
      </c>
      <c r="M23" s="79">
        <f t="shared" si="5"/>
        <v>0</v>
      </c>
      <c r="N23" s="24">
        <f t="shared" si="3"/>
      </c>
    </row>
    <row r="24" spans="1:14" ht="15.75" hidden="1" outlineLevel="1">
      <c r="A24" s="27" t="s">
        <v>84</v>
      </c>
      <c r="B24" s="21">
        <f t="shared" si="4"/>
        <v>82</v>
      </c>
      <c r="C24" s="47">
        <f>IF(ISBLANK($A24),"",COUNTA('1. závod'!CA$6:CA$35))</f>
        <v>0</v>
      </c>
      <c r="D24" s="78">
        <f>IF(ISBLANK($A24),"",COUNTA('2. závod'!CA$6:CA$35))</f>
        <v>0</v>
      </c>
      <c r="E24" s="201"/>
      <c r="F24" s="201"/>
      <c r="G24" s="201"/>
      <c r="H24" s="201"/>
      <c r="I24" s="79">
        <f>SUM('1. závod'!CA$6:CA$35)</f>
        <v>0</v>
      </c>
      <c r="J24" s="24">
        <f t="shared" si="0"/>
      </c>
      <c r="K24" s="79">
        <f>SUM('2. závod'!CA$6:CA$35)</f>
        <v>0</v>
      </c>
      <c r="L24" s="24">
        <f t="shared" si="1"/>
      </c>
      <c r="M24" s="79">
        <f t="shared" si="5"/>
        <v>0</v>
      </c>
      <c r="N24" s="24">
        <f t="shared" si="3"/>
      </c>
    </row>
    <row r="25" spans="1:14" ht="15.75" hidden="1" outlineLevel="1">
      <c r="A25" s="27" t="s">
        <v>85</v>
      </c>
      <c r="B25" s="21">
        <f t="shared" si="4"/>
        <v>88</v>
      </c>
      <c r="C25" s="47">
        <f>IF(ISBLANK($A25),"",COUNTA('1. závod'!CF$6:CF$35))</f>
        <v>0</v>
      </c>
      <c r="D25" s="78">
        <f>IF(ISBLANK($A25),"",COUNTA('2. závod'!CF$6:CF$35))</f>
        <v>0</v>
      </c>
      <c r="E25" s="201"/>
      <c r="F25" s="201"/>
      <c r="G25" s="201"/>
      <c r="H25" s="201"/>
      <c r="I25" s="79">
        <f>SUM('1. závod'!CF$6:CF$35)</f>
        <v>0</v>
      </c>
      <c r="J25" s="24">
        <f t="shared" si="0"/>
      </c>
      <c r="K25" s="79">
        <f>SUM('2. závod'!CF$6:CF$35)</f>
        <v>0</v>
      </c>
      <c r="L25" s="24">
        <f t="shared" si="1"/>
      </c>
      <c r="M25" s="79">
        <f t="shared" si="5"/>
        <v>0</v>
      </c>
      <c r="N25" s="24">
        <f t="shared" si="3"/>
      </c>
    </row>
    <row r="26" spans="1:14" ht="15.75" collapsed="1">
      <c r="A26" s="82"/>
      <c r="B26" s="29"/>
      <c r="C26" s="82"/>
      <c r="D26" s="210" t="s">
        <v>35</v>
      </c>
      <c r="E26" s="210"/>
      <c r="F26" s="210"/>
      <c r="G26" s="210"/>
      <c r="H26" s="83"/>
      <c r="I26" s="80">
        <f>MAX('1. závod'!$D$6:$CF$35)</f>
        <v>34610</v>
      </c>
      <c r="J26" s="30"/>
      <c r="K26" s="80">
        <f>MAX('2. závod'!$D$6:$CF$35)</f>
        <v>44690</v>
      </c>
      <c r="L26" s="30"/>
      <c r="M26" s="80">
        <f>MAX(I26,K26)</f>
        <v>44690</v>
      </c>
      <c r="N26" s="30"/>
    </row>
    <row r="27" spans="10:14" ht="12.75">
      <c r="J27" s="84"/>
      <c r="K27" s="84"/>
      <c r="L27" s="109" t="s">
        <v>101</v>
      </c>
      <c r="M27" s="84"/>
      <c r="N27" s="84"/>
    </row>
    <row r="28" spans="4:14" ht="12.75">
      <c r="D28" s="14" t="s">
        <v>47</v>
      </c>
      <c r="I28" s="14">
        <f>COUNTIF('Výsledková listina'!$D:$D,"*M*")</f>
        <v>49</v>
      </c>
      <c r="J28" s="84"/>
      <c r="K28" s="84"/>
      <c r="L28" s="84"/>
      <c r="M28" s="84"/>
      <c r="N28" s="84"/>
    </row>
    <row r="29" spans="4:14" ht="12.75">
      <c r="D29" s="14" t="s">
        <v>114</v>
      </c>
      <c r="I29" s="14">
        <f>COUNTIF('Výsledková listina'!$D:$D,"*25*")</f>
        <v>2</v>
      </c>
      <c r="J29" s="84"/>
      <c r="K29" s="84"/>
      <c r="L29" s="84"/>
      <c r="M29" s="84"/>
      <c r="N29" s="84"/>
    </row>
    <row r="30" spans="4:14" ht="12.75">
      <c r="D30" s="14" t="s">
        <v>115</v>
      </c>
      <c r="I30" s="14">
        <f>COUNTIF('Výsledková listina'!$D:$D,"*20*")</f>
        <v>0</v>
      </c>
      <c r="J30" s="84"/>
      <c r="K30" s="84"/>
      <c r="L30" s="84"/>
      <c r="M30" s="84"/>
      <c r="N30" s="84"/>
    </row>
    <row r="31" spans="4:14" ht="12.75">
      <c r="D31" s="14" t="s">
        <v>116</v>
      </c>
      <c r="I31" s="14">
        <f>COUNTIF('Výsledková listina'!$D:$D,"*15*")</f>
        <v>4</v>
      </c>
      <c r="J31" s="84"/>
      <c r="K31" s="84"/>
      <c r="L31" s="84"/>
      <c r="M31" s="84"/>
      <c r="N31" s="84"/>
    </row>
    <row r="32" spans="4:14" ht="12.75">
      <c r="D32" s="14" t="s">
        <v>117</v>
      </c>
      <c r="I32" s="14">
        <f>COUNTIF('Výsledková listina'!$D:$D,"*Ž*")</f>
        <v>2</v>
      </c>
      <c r="J32" s="84"/>
      <c r="K32" s="84"/>
      <c r="L32" s="84"/>
      <c r="M32" s="84"/>
      <c r="N32" s="84"/>
    </row>
    <row r="33" spans="4:14" ht="12.75">
      <c r="D33" s="14" t="s">
        <v>48</v>
      </c>
      <c r="I33" s="14">
        <f>COUNTIF('Výsledková listina'!$D:$D,"*H*")</f>
        <v>0</v>
      </c>
      <c r="J33" s="84"/>
      <c r="K33" s="84"/>
      <c r="L33" s="84"/>
      <c r="M33" s="84"/>
      <c r="N33" s="84"/>
    </row>
    <row r="34" spans="1:14" ht="15" customHeight="1">
      <c r="A34" s="206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</row>
    <row r="35" spans="1:14" s="28" customFormat="1" ht="12.75">
      <c r="A35" s="104" t="s">
        <v>99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14" s="28" customFormat="1" ht="12.75">
      <c r="A36" s="108" t="s">
        <v>100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1:14" s="28" customFormat="1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</row>
    <row r="38" spans="1:14" s="28" customFormat="1" ht="12.7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</row>
    <row r="39" spans="1:14" s="28" customFormat="1" ht="18">
      <c r="A39" s="207" t="s">
        <v>107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</row>
    <row r="40" spans="1:14" s="28" customFormat="1" ht="12.75">
      <c r="A40" s="13"/>
      <c r="B40" s="13"/>
      <c r="C40" s="112" t="s">
        <v>26</v>
      </c>
      <c r="D40" s="14"/>
      <c r="E40" s="14"/>
      <c r="F40" s="14"/>
      <c r="G40" s="14"/>
      <c r="H40" s="14"/>
      <c r="I40" s="14"/>
      <c r="J40" s="84"/>
      <c r="K40" s="84"/>
      <c r="L40" s="84"/>
      <c r="M40" s="208"/>
      <c r="N40" s="209"/>
    </row>
    <row r="41" spans="3:14" ht="12.75">
      <c r="C41" s="188" t="s">
        <v>103</v>
      </c>
      <c r="D41" s="188"/>
      <c r="E41" s="189" t="s">
        <v>104</v>
      </c>
      <c r="F41" s="190"/>
      <c r="G41" s="191"/>
      <c r="H41" s="113" t="s">
        <v>102</v>
      </c>
      <c r="I41" s="113" t="s">
        <v>31</v>
      </c>
      <c r="J41" s="185" t="s">
        <v>105</v>
      </c>
      <c r="K41" s="185"/>
      <c r="L41" s="185"/>
      <c r="M41" s="185"/>
      <c r="N41" s="114" t="s">
        <v>106</v>
      </c>
    </row>
    <row r="42" spans="3:14" ht="12.75">
      <c r="C42" s="182"/>
      <c r="D42" s="183"/>
      <c r="E42" s="179"/>
      <c r="F42" s="180"/>
      <c r="G42" s="181"/>
      <c r="H42" s="115"/>
      <c r="I42" s="115"/>
      <c r="J42" s="184"/>
      <c r="K42" s="184"/>
      <c r="L42" s="184"/>
      <c r="M42" s="184"/>
      <c r="N42" s="116"/>
    </row>
    <row r="43" spans="3:14" ht="12.75">
      <c r="C43" s="182"/>
      <c r="D43" s="183"/>
      <c r="E43" s="179"/>
      <c r="F43" s="180"/>
      <c r="G43" s="181"/>
      <c r="H43" s="115"/>
      <c r="I43" s="115"/>
      <c r="J43" s="184"/>
      <c r="K43" s="184"/>
      <c r="L43" s="184"/>
      <c r="M43" s="184"/>
      <c r="N43" s="116"/>
    </row>
    <row r="44" spans="3:14" ht="12.75">
      <c r="C44" s="182"/>
      <c r="D44" s="183"/>
      <c r="E44" s="179"/>
      <c r="F44" s="180"/>
      <c r="G44" s="181"/>
      <c r="H44" s="115"/>
      <c r="I44" s="115"/>
      <c r="J44" s="184"/>
      <c r="K44" s="184"/>
      <c r="L44" s="184"/>
      <c r="M44" s="184"/>
      <c r="N44" s="116"/>
    </row>
    <row r="45" spans="3:14" ht="12.75">
      <c r="C45" s="182"/>
      <c r="D45" s="183"/>
      <c r="E45" s="179"/>
      <c r="F45" s="180"/>
      <c r="G45" s="181"/>
      <c r="H45" s="115"/>
      <c r="I45" s="115"/>
      <c r="J45" s="184"/>
      <c r="K45" s="184"/>
      <c r="L45" s="184"/>
      <c r="M45" s="184"/>
      <c r="N45" s="116"/>
    </row>
    <row r="46" spans="3:14" ht="12.75">
      <c r="C46" s="182"/>
      <c r="D46" s="183"/>
      <c r="E46" s="179"/>
      <c r="F46" s="180"/>
      <c r="G46" s="181"/>
      <c r="H46" s="115"/>
      <c r="I46" s="115"/>
      <c r="J46" s="184"/>
      <c r="K46" s="184"/>
      <c r="L46" s="184"/>
      <c r="M46" s="184"/>
      <c r="N46" s="116"/>
    </row>
    <row r="47" spans="3:14" ht="12.75">
      <c r="C47" s="182"/>
      <c r="D47" s="183"/>
      <c r="E47" s="179"/>
      <c r="F47" s="180"/>
      <c r="G47" s="181"/>
      <c r="H47" s="115"/>
      <c r="I47" s="115"/>
      <c r="J47" s="184"/>
      <c r="K47" s="184"/>
      <c r="L47" s="184"/>
      <c r="M47" s="184"/>
      <c r="N47" s="116"/>
    </row>
    <row r="48" spans="3:14" ht="12.75">
      <c r="C48" s="182"/>
      <c r="D48" s="183"/>
      <c r="E48" s="179"/>
      <c r="F48" s="180"/>
      <c r="G48" s="181"/>
      <c r="H48" s="115"/>
      <c r="I48" s="115"/>
      <c r="J48" s="184"/>
      <c r="K48" s="184"/>
      <c r="L48" s="184"/>
      <c r="M48" s="184"/>
      <c r="N48" s="116"/>
    </row>
    <row r="49" spans="3:14" ht="12.75">
      <c r="C49" s="182"/>
      <c r="D49" s="183"/>
      <c r="E49" s="179"/>
      <c r="F49" s="180"/>
      <c r="G49" s="181"/>
      <c r="H49" s="115"/>
      <c r="I49" s="115"/>
      <c r="J49" s="184"/>
      <c r="K49" s="184"/>
      <c r="L49" s="184"/>
      <c r="M49" s="184"/>
      <c r="N49" s="116"/>
    </row>
    <row r="50" spans="3:14" ht="12.75">
      <c r="C50" s="182"/>
      <c r="D50" s="183"/>
      <c r="E50" s="179"/>
      <c r="F50" s="180"/>
      <c r="G50" s="181"/>
      <c r="H50" s="115"/>
      <c r="I50" s="115"/>
      <c r="J50" s="184"/>
      <c r="K50" s="184"/>
      <c r="L50" s="184"/>
      <c r="M50" s="184"/>
      <c r="N50" s="116"/>
    </row>
    <row r="51" spans="3:14" ht="12.75">
      <c r="C51" s="182"/>
      <c r="D51" s="183"/>
      <c r="E51" s="179"/>
      <c r="F51" s="180"/>
      <c r="G51" s="181"/>
      <c r="H51" s="115"/>
      <c r="I51" s="115"/>
      <c r="J51" s="184"/>
      <c r="K51" s="184"/>
      <c r="L51" s="184"/>
      <c r="M51" s="184"/>
      <c r="N51" s="116"/>
    </row>
    <row r="52" spans="3:14" ht="12.75">
      <c r="C52" s="182"/>
      <c r="D52" s="183"/>
      <c r="E52" s="179"/>
      <c r="F52" s="180"/>
      <c r="G52" s="181"/>
      <c r="H52" s="115"/>
      <c r="I52" s="115"/>
      <c r="J52" s="184"/>
      <c r="K52" s="184"/>
      <c r="L52" s="184"/>
      <c r="M52" s="184"/>
      <c r="N52" s="116"/>
    </row>
    <row r="53" spans="3:14" ht="12.75">
      <c r="C53" s="182"/>
      <c r="D53" s="183"/>
      <c r="E53" s="179"/>
      <c r="F53" s="180"/>
      <c r="G53" s="181"/>
      <c r="H53" s="115"/>
      <c r="I53" s="115"/>
      <c r="J53" s="184"/>
      <c r="K53" s="184"/>
      <c r="L53" s="184"/>
      <c r="M53" s="184"/>
      <c r="N53" s="116"/>
    </row>
    <row r="54" spans="3:14" ht="12.75">
      <c r="C54" s="182"/>
      <c r="D54" s="183"/>
      <c r="E54" s="179"/>
      <c r="F54" s="180"/>
      <c r="G54" s="181"/>
      <c r="H54" s="115"/>
      <c r="I54" s="115"/>
      <c r="J54" s="184"/>
      <c r="K54" s="184"/>
      <c r="L54" s="184"/>
      <c r="M54" s="184"/>
      <c r="N54" s="116"/>
    </row>
    <row r="55" spans="3:14" ht="12.75">
      <c r="C55" s="182"/>
      <c r="D55" s="183"/>
      <c r="E55" s="179"/>
      <c r="F55" s="180"/>
      <c r="G55" s="181"/>
      <c r="H55" s="115"/>
      <c r="I55" s="115"/>
      <c r="J55" s="184"/>
      <c r="K55" s="184"/>
      <c r="L55" s="184"/>
      <c r="M55" s="184"/>
      <c r="N55" s="116"/>
    </row>
    <row r="56" spans="3:14" ht="12.75">
      <c r="C56" s="182"/>
      <c r="D56" s="183"/>
      <c r="E56" s="179"/>
      <c r="F56" s="180"/>
      <c r="G56" s="181"/>
      <c r="H56" s="115"/>
      <c r="I56" s="115"/>
      <c r="J56" s="184"/>
      <c r="K56" s="184"/>
      <c r="L56" s="184"/>
      <c r="M56" s="184"/>
      <c r="N56" s="116"/>
    </row>
    <row r="57" spans="3:14" ht="12.75">
      <c r="C57" s="182"/>
      <c r="D57" s="183"/>
      <c r="E57" s="179"/>
      <c r="F57" s="180"/>
      <c r="G57" s="181"/>
      <c r="H57" s="115"/>
      <c r="I57" s="115"/>
      <c r="J57" s="184"/>
      <c r="K57" s="184"/>
      <c r="L57" s="184"/>
      <c r="M57" s="184"/>
      <c r="N57" s="116"/>
    </row>
    <row r="58" spans="3:14" ht="12.75">
      <c r="C58" s="182"/>
      <c r="D58" s="183"/>
      <c r="E58" s="179"/>
      <c r="F58" s="180"/>
      <c r="G58" s="181"/>
      <c r="H58" s="115"/>
      <c r="I58" s="115"/>
      <c r="J58" s="184"/>
      <c r="K58" s="184"/>
      <c r="L58" s="184"/>
      <c r="M58" s="184"/>
      <c r="N58" s="116"/>
    </row>
    <row r="59" spans="3:14" ht="12.75">
      <c r="C59" s="182"/>
      <c r="D59" s="183"/>
      <c r="E59" s="179"/>
      <c r="F59" s="180"/>
      <c r="G59" s="181"/>
      <c r="H59" s="115"/>
      <c r="I59" s="115"/>
      <c r="J59" s="184"/>
      <c r="K59" s="184"/>
      <c r="L59" s="184"/>
      <c r="M59" s="184"/>
      <c r="N59" s="116"/>
    </row>
    <row r="60" spans="3:14" ht="12.75">
      <c r="C60" s="182"/>
      <c r="D60" s="183"/>
      <c r="E60" s="179"/>
      <c r="F60" s="180"/>
      <c r="G60" s="181"/>
      <c r="H60" s="115"/>
      <c r="I60" s="115"/>
      <c r="J60" s="184"/>
      <c r="K60" s="184"/>
      <c r="L60" s="184"/>
      <c r="M60" s="184"/>
      <c r="N60" s="116"/>
    </row>
    <row r="61" spans="3:14" ht="12.75">
      <c r="C61" s="182"/>
      <c r="D61" s="183"/>
      <c r="E61" s="179"/>
      <c r="F61" s="180"/>
      <c r="G61" s="181"/>
      <c r="H61" s="115"/>
      <c r="I61" s="115"/>
      <c r="J61" s="184"/>
      <c r="K61" s="184"/>
      <c r="L61" s="184"/>
      <c r="M61" s="184"/>
      <c r="N61" s="116"/>
    </row>
    <row r="62" spans="9:14" ht="12.75">
      <c r="I62" s="14"/>
      <c r="J62" s="84"/>
      <c r="K62" s="84"/>
      <c r="L62" s="84"/>
      <c r="M62" s="84"/>
      <c r="N62" s="84"/>
    </row>
    <row r="63" spans="3:14" ht="12.75">
      <c r="C63" s="112" t="s">
        <v>27</v>
      </c>
      <c r="I63" s="14"/>
      <c r="J63" s="84"/>
      <c r="K63" s="84"/>
      <c r="L63" s="84"/>
      <c r="M63" s="84"/>
      <c r="N63" s="84"/>
    </row>
    <row r="64" spans="3:14" ht="12.75">
      <c r="C64" s="188" t="s">
        <v>103</v>
      </c>
      <c r="D64" s="188"/>
      <c r="E64" s="189" t="s">
        <v>104</v>
      </c>
      <c r="F64" s="190"/>
      <c r="G64" s="191"/>
      <c r="H64" s="113" t="s">
        <v>102</v>
      </c>
      <c r="I64" s="113" t="s">
        <v>31</v>
      </c>
      <c r="J64" s="185" t="s">
        <v>105</v>
      </c>
      <c r="K64" s="185"/>
      <c r="L64" s="185"/>
      <c r="M64" s="185"/>
      <c r="N64" s="114" t="s">
        <v>106</v>
      </c>
    </row>
    <row r="65" spans="3:14" ht="12.75">
      <c r="C65" s="182"/>
      <c r="D65" s="183"/>
      <c r="E65" s="179"/>
      <c r="F65" s="180"/>
      <c r="G65" s="181"/>
      <c r="H65" s="117"/>
      <c r="I65" s="115"/>
      <c r="J65" s="184"/>
      <c r="K65" s="184"/>
      <c r="L65" s="184"/>
      <c r="M65" s="184"/>
      <c r="N65" s="116"/>
    </row>
    <row r="66" spans="3:14" ht="12.75">
      <c r="C66" s="186"/>
      <c r="D66" s="186"/>
      <c r="E66" s="187"/>
      <c r="F66" s="187"/>
      <c r="G66" s="187"/>
      <c r="H66" s="117"/>
      <c r="I66" s="115"/>
      <c r="J66" s="184"/>
      <c r="K66" s="184"/>
      <c r="L66" s="184"/>
      <c r="M66" s="184"/>
      <c r="N66" s="116"/>
    </row>
    <row r="67" spans="3:14" ht="12.75">
      <c r="C67" s="186"/>
      <c r="D67" s="186"/>
      <c r="E67" s="187"/>
      <c r="F67" s="187"/>
      <c r="G67" s="187"/>
      <c r="H67" s="117"/>
      <c r="I67" s="115"/>
      <c r="J67" s="184"/>
      <c r="K67" s="184"/>
      <c r="L67" s="184"/>
      <c r="M67" s="184"/>
      <c r="N67" s="116"/>
    </row>
    <row r="68" spans="3:14" ht="12.75">
      <c r="C68" s="186"/>
      <c r="D68" s="186"/>
      <c r="E68" s="187"/>
      <c r="F68" s="187"/>
      <c r="G68" s="187"/>
      <c r="H68" s="117"/>
      <c r="I68" s="115"/>
      <c r="J68" s="184"/>
      <c r="K68" s="184"/>
      <c r="L68" s="184"/>
      <c r="M68" s="184"/>
      <c r="N68" s="116"/>
    </row>
    <row r="69" spans="3:14" ht="12.75">
      <c r="C69" s="186"/>
      <c r="D69" s="186"/>
      <c r="E69" s="187"/>
      <c r="F69" s="187"/>
      <c r="G69" s="187"/>
      <c r="H69" s="117"/>
      <c r="I69" s="115"/>
      <c r="J69" s="184"/>
      <c r="K69" s="184"/>
      <c r="L69" s="184"/>
      <c r="M69" s="184"/>
      <c r="N69" s="116"/>
    </row>
    <row r="70" spans="3:14" ht="12.75">
      <c r="C70" s="186"/>
      <c r="D70" s="186"/>
      <c r="E70" s="187"/>
      <c r="F70" s="187"/>
      <c r="G70" s="187"/>
      <c r="H70" s="117"/>
      <c r="I70" s="115"/>
      <c r="J70" s="184"/>
      <c r="K70" s="184"/>
      <c r="L70" s="184"/>
      <c r="M70" s="184"/>
      <c r="N70" s="116"/>
    </row>
    <row r="71" spans="3:14" ht="12.75">
      <c r="C71" s="186"/>
      <c r="D71" s="186"/>
      <c r="E71" s="187"/>
      <c r="F71" s="187"/>
      <c r="G71" s="187"/>
      <c r="H71" s="117"/>
      <c r="I71" s="115"/>
      <c r="J71" s="184"/>
      <c r="K71" s="184"/>
      <c r="L71" s="184"/>
      <c r="M71" s="184"/>
      <c r="N71" s="116"/>
    </row>
    <row r="72" spans="3:14" ht="12.75">
      <c r="C72" s="186"/>
      <c r="D72" s="186"/>
      <c r="E72" s="187"/>
      <c r="F72" s="187"/>
      <c r="G72" s="187"/>
      <c r="H72" s="117"/>
      <c r="I72" s="115"/>
      <c r="J72" s="184"/>
      <c r="K72" s="184"/>
      <c r="L72" s="184"/>
      <c r="M72" s="184"/>
      <c r="N72" s="116"/>
    </row>
    <row r="73" spans="3:14" ht="12.75">
      <c r="C73" s="186"/>
      <c r="D73" s="186"/>
      <c r="E73" s="187"/>
      <c r="F73" s="187"/>
      <c r="G73" s="187"/>
      <c r="H73" s="117"/>
      <c r="I73" s="115"/>
      <c r="J73" s="184"/>
      <c r="K73" s="184"/>
      <c r="L73" s="184"/>
      <c r="M73" s="184"/>
      <c r="N73" s="116"/>
    </row>
    <row r="74" spans="3:14" ht="12.75">
      <c r="C74" s="186"/>
      <c r="D74" s="186"/>
      <c r="E74" s="187"/>
      <c r="F74" s="187"/>
      <c r="G74" s="187"/>
      <c r="H74" s="117"/>
      <c r="I74" s="115"/>
      <c r="J74" s="184"/>
      <c r="K74" s="184"/>
      <c r="L74" s="184"/>
      <c r="M74" s="184"/>
      <c r="N74" s="116"/>
    </row>
    <row r="75" spans="3:14" ht="12.75">
      <c r="C75" s="186"/>
      <c r="D75" s="186"/>
      <c r="E75" s="187"/>
      <c r="F75" s="187"/>
      <c r="G75" s="187"/>
      <c r="H75" s="117"/>
      <c r="I75" s="115"/>
      <c r="J75" s="184"/>
      <c r="K75" s="184"/>
      <c r="L75" s="184"/>
      <c r="M75" s="184"/>
      <c r="N75" s="116"/>
    </row>
    <row r="76" spans="3:14" ht="12.75">
      <c r="C76" s="186"/>
      <c r="D76" s="186"/>
      <c r="E76" s="187"/>
      <c r="F76" s="187"/>
      <c r="G76" s="187"/>
      <c r="H76" s="117"/>
      <c r="I76" s="115"/>
      <c r="J76" s="184"/>
      <c r="K76" s="184"/>
      <c r="L76" s="184"/>
      <c r="M76" s="184"/>
      <c r="N76" s="116"/>
    </row>
    <row r="77" spans="3:14" ht="12.75">
      <c r="C77" s="186"/>
      <c r="D77" s="186"/>
      <c r="E77" s="187"/>
      <c r="F77" s="187"/>
      <c r="G77" s="187"/>
      <c r="H77" s="117"/>
      <c r="I77" s="115"/>
      <c r="J77" s="184"/>
      <c r="K77" s="184"/>
      <c r="L77" s="184"/>
      <c r="M77" s="184"/>
      <c r="N77" s="116"/>
    </row>
    <row r="78" spans="3:14" ht="12.75">
      <c r="C78" s="186"/>
      <c r="D78" s="186"/>
      <c r="E78" s="187"/>
      <c r="F78" s="187"/>
      <c r="G78" s="187"/>
      <c r="H78" s="117"/>
      <c r="I78" s="115"/>
      <c r="J78" s="184"/>
      <c r="K78" s="184"/>
      <c r="L78" s="184"/>
      <c r="M78" s="184"/>
      <c r="N78" s="116"/>
    </row>
    <row r="79" spans="3:14" ht="12.75">
      <c r="C79" s="186"/>
      <c r="D79" s="186"/>
      <c r="E79" s="187"/>
      <c r="F79" s="187"/>
      <c r="G79" s="187"/>
      <c r="H79" s="117"/>
      <c r="I79" s="115"/>
      <c r="J79" s="184"/>
      <c r="K79" s="184"/>
      <c r="L79" s="184"/>
      <c r="M79" s="184"/>
      <c r="N79" s="116"/>
    </row>
    <row r="80" spans="3:14" ht="12.75">
      <c r="C80" s="186"/>
      <c r="D80" s="186"/>
      <c r="E80" s="187"/>
      <c r="F80" s="187"/>
      <c r="G80" s="187"/>
      <c r="H80" s="117"/>
      <c r="I80" s="115"/>
      <c r="J80" s="184"/>
      <c r="K80" s="184"/>
      <c r="L80" s="184"/>
      <c r="M80" s="184"/>
      <c r="N80" s="116"/>
    </row>
    <row r="81" spans="3:14" ht="12.75">
      <c r="C81" s="186"/>
      <c r="D81" s="186"/>
      <c r="E81" s="187"/>
      <c r="F81" s="187"/>
      <c r="G81" s="187"/>
      <c r="H81" s="117"/>
      <c r="I81" s="115"/>
      <c r="J81" s="184"/>
      <c r="K81" s="184"/>
      <c r="L81" s="184"/>
      <c r="M81" s="184"/>
      <c r="N81" s="116"/>
    </row>
    <row r="82" spans="3:14" ht="12.75">
      <c r="C82" s="186"/>
      <c r="D82" s="186"/>
      <c r="E82" s="187"/>
      <c r="F82" s="187"/>
      <c r="G82" s="187"/>
      <c r="H82" s="117"/>
      <c r="I82" s="115"/>
      <c r="J82" s="184"/>
      <c r="K82" s="184"/>
      <c r="L82" s="184"/>
      <c r="M82" s="184"/>
      <c r="N82" s="116"/>
    </row>
    <row r="83" spans="3:14" ht="12.75">
      <c r="C83" s="186"/>
      <c r="D83" s="186"/>
      <c r="E83" s="187"/>
      <c r="F83" s="187"/>
      <c r="G83" s="187"/>
      <c r="H83" s="117"/>
      <c r="I83" s="115"/>
      <c r="J83" s="184"/>
      <c r="K83" s="184"/>
      <c r="L83" s="184"/>
      <c r="M83" s="184"/>
      <c r="N83" s="116"/>
    </row>
    <row r="84" spans="3:14" ht="12.75">
      <c r="C84" s="186"/>
      <c r="D84" s="186"/>
      <c r="E84" s="187"/>
      <c r="F84" s="187"/>
      <c r="G84" s="187"/>
      <c r="H84" s="117"/>
      <c r="I84" s="115"/>
      <c r="J84" s="184"/>
      <c r="K84" s="184"/>
      <c r="L84" s="184"/>
      <c r="M84" s="184"/>
      <c r="N84" s="116"/>
    </row>
    <row r="85" spans="1:14" s="28" customFormat="1" ht="12.7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s="28" customFormat="1" ht="12.75" customHeight="1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</row>
    <row r="87" spans="1:14" s="28" customFormat="1" ht="12.7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1:14" s="28" customFormat="1" ht="12.75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14" s="28" customFormat="1" ht="12.75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</row>
    <row r="90" spans="1:14" s="28" customFormat="1" ht="12.75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</row>
    <row r="91" spans="1:14" s="28" customFormat="1" ht="12.75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</row>
    <row r="92" spans="1:14" s="28" customFormat="1" ht="12.7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</row>
    <row r="93" spans="1:14" s="28" customFormat="1" ht="12.75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</row>
    <row r="94" spans="1:14" s="28" customFormat="1" ht="12.75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</row>
    <row r="95" spans="1:8" s="28" customFormat="1" ht="12.75">
      <c r="A95" s="86" t="s">
        <v>61</v>
      </c>
      <c r="B95" s="13"/>
      <c r="C95" s="13"/>
      <c r="D95" s="13"/>
      <c r="E95" s="13"/>
      <c r="F95" s="13"/>
      <c r="G95" s="13"/>
      <c r="H95" s="13"/>
    </row>
    <row r="96" spans="1:8" s="28" customFormat="1" ht="12.75">
      <c r="A96" s="87" t="s">
        <v>62</v>
      </c>
      <c r="B96" s="13"/>
      <c r="C96" s="13"/>
      <c r="D96" s="13"/>
      <c r="E96" s="13"/>
      <c r="F96" s="13"/>
      <c r="G96" s="13"/>
      <c r="H96" s="13"/>
    </row>
    <row r="97" spans="1:8" s="28" customFormat="1" ht="12.75">
      <c r="A97" s="13" t="s">
        <v>78</v>
      </c>
      <c r="B97" s="13"/>
      <c r="C97" s="13"/>
      <c r="D97" s="13"/>
      <c r="E97" s="13"/>
      <c r="F97" s="13"/>
      <c r="G97" s="13"/>
      <c r="H97" s="13"/>
    </row>
    <row r="98" spans="1:8" s="28" customFormat="1" ht="12.75">
      <c r="A98" s="13" t="s">
        <v>63</v>
      </c>
      <c r="B98" s="13"/>
      <c r="C98" s="13"/>
      <c r="D98" s="13"/>
      <c r="E98" s="13"/>
      <c r="F98" s="13"/>
      <c r="G98" s="13"/>
      <c r="H98" s="13"/>
    </row>
    <row r="99" spans="1:8" s="28" customFormat="1" ht="18" customHeight="1">
      <c r="A99" s="87" t="s">
        <v>64</v>
      </c>
      <c r="B99" s="13"/>
      <c r="C99" s="13"/>
      <c r="D99" s="13"/>
      <c r="E99" s="13"/>
      <c r="F99" s="13"/>
      <c r="G99" s="13"/>
      <c r="H99" s="13"/>
    </row>
    <row r="100" spans="1:8" s="28" customFormat="1" ht="12.75">
      <c r="A100" s="13" t="s">
        <v>65</v>
      </c>
      <c r="B100" s="13"/>
      <c r="C100" s="13"/>
      <c r="D100" s="13"/>
      <c r="E100" s="13"/>
      <c r="F100" s="13"/>
      <c r="G100" s="13"/>
      <c r="H100" s="13"/>
    </row>
    <row r="101" spans="1:8" s="28" customFormat="1" ht="12.75">
      <c r="A101" s="92" t="s">
        <v>66</v>
      </c>
      <c r="B101" s="13"/>
      <c r="C101" s="13"/>
      <c r="D101" s="13"/>
      <c r="E101" s="13"/>
      <c r="F101" s="13"/>
      <c r="G101" s="13"/>
      <c r="H101" s="13"/>
    </row>
    <row r="102" spans="1:8" s="28" customFormat="1" ht="12.75">
      <c r="A102" s="92" t="s">
        <v>67</v>
      </c>
      <c r="B102" s="13"/>
      <c r="C102" s="13"/>
      <c r="D102" s="13"/>
      <c r="E102" s="13"/>
      <c r="F102" s="13"/>
      <c r="G102" s="13"/>
      <c r="H102" s="13"/>
    </row>
    <row r="103" spans="1:8" s="28" customFormat="1" ht="12.75">
      <c r="A103" s="92" t="s">
        <v>68</v>
      </c>
      <c r="B103" s="13"/>
      <c r="C103" s="13"/>
      <c r="D103" s="13"/>
      <c r="E103" s="13"/>
      <c r="F103" s="13"/>
      <c r="G103" s="13"/>
      <c r="H103" s="13"/>
    </row>
    <row r="104" spans="1:8" s="93" customFormat="1" ht="12.75">
      <c r="A104" s="87" t="s">
        <v>69</v>
      </c>
      <c r="B104" s="87"/>
      <c r="C104" s="87"/>
      <c r="D104" s="87"/>
      <c r="E104" s="87"/>
      <c r="F104" s="87"/>
      <c r="G104" s="87"/>
      <c r="H104" s="87"/>
    </row>
    <row r="105" spans="1:8" s="28" customFormat="1" ht="12.75">
      <c r="A105" s="13" t="s">
        <v>70</v>
      </c>
      <c r="B105" s="13"/>
      <c r="C105" s="13"/>
      <c r="D105" s="13"/>
      <c r="E105" s="13"/>
      <c r="F105" s="13"/>
      <c r="G105" s="13"/>
      <c r="H105" s="13"/>
    </row>
    <row r="106" spans="1:8" s="28" customFormat="1" ht="18.75" customHeight="1">
      <c r="A106" s="87" t="s">
        <v>71</v>
      </c>
      <c r="B106" s="13"/>
      <c r="C106" s="13"/>
      <c r="D106" s="13"/>
      <c r="E106" s="13"/>
      <c r="F106" s="13"/>
      <c r="G106" s="13"/>
      <c r="H106" s="13"/>
    </row>
    <row r="107" spans="1:8" s="28" customFormat="1" ht="12.75">
      <c r="A107" s="13" t="s">
        <v>65</v>
      </c>
      <c r="B107" s="13"/>
      <c r="C107" s="13"/>
      <c r="D107" s="13"/>
      <c r="E107" s="13"/>
      <c r="F107" s="13"/>
      <c r="G107" s="13"/>
      <c r="H107" s="13"/>
    </row>
    <row r="108" spans="1:8" s="28" customFormat="1" ht="12.75">
      <c r="A108" s="94" t="s">
        <v>72</v>
      </c>
      <c r="B108" s="13"/>
      <c r="C108" s="13"/>
      <c r="D108" s="13"/>
      <c r="E108" s="13"/>
      <c r="F108" s="13"/>
      <c r="G108" s="13"/>
      <c r="H108" s="13"/>
    </row>
    <row r="109" spans="1:8" s="28" customFormat="1" ht="12.75">
      <c r="A109" s="13" t="s">
        <v>74</v>
      </c>
      <c r="B109" s="13"/>
      <c r="C109" s="13"/>
      <c r="D109" s="13"/>
      <c r="E109" s="13"/>
      <c r="F109" s="13"/>
      <c r="G109" s="13"/>
      <c r="H109" s="13"/>
    </row>
    <row r="110" spans="1:8" s="28" customFormat="1" ht="12.75">
      <c r="A110" s="13" t="s">
        <v>73</v>
      </c>
      <c r="B110" s="13"/>
      <c r="C110" s="13"/>
      <c r="D110" s="13"/>
      <c r="E110" s="13"/>
      <c r="F110" s="13"/>
      <c r="G110" s="13"/>
      <c r="H110" s="13"/>
    </row>
    <row r="111" spans="1:8" s="96" customFormat="1" ht="11.25" customHeight="1">
      <c r="A111" s="95" t="s">
        <v>77</v>
      </c>
      <c r="B111" s="95"/>
      <c r="C111" s="95"/>
      <c r="D111" s="95"/>
      <c r="E111" s="95"/>
      <c r="F111" s="95"/>
      <c r="G111" s="95"/>
      <c r="H111" s="95"/>
    </row>
    <row r="112" ht="20.25" customHeight="1">
      <c r="A112" s="98" t="s">
        <v>75</v>
      </c>
    </row>
    <row r="113" ht="12.75">
      <c r="A113" s="14" t="s">
        <v>86</v>
      </c>
    </row>
    <row r="114" spans="1:8" s="101" customFormat="1" ht="12.75">
      <c r="A114" s="98" t="s">
        <v>93</v>
      </c>
      <c r="B114" s="100"/>
      <c r="C114" s="100"/>
      <c r="D114" s="100"/>
      <c r="E114" s="100"/>
      <c r="F114" s="100"/>
      <c r="G114" s="100"/>
      <c r="H114" s="100"/>
    </row>
    <row r="115" spans="1:8" s="102" customFormat="1" ht="12.75">
      <c r="A115" s="98" t="s">
        <v>94</v>
      </c>
      <c r="B115" s="98"/>
      <c r="C115" s="98"/>
      <c r="D115" s="98"/>
      <c r="E115" s="98"/>
      <c r="F115" s="98"/>
      <c r="G115" s="98"/>
      <c r="H115" s="98"/>
    </row>
    <row r="116" spans="1:8" s="102" customFormat="1" ht="12.75">
      <c r="A116" s="98" t="s">
        <v>95</v>
      </c>
      <c r="B116" s="98"/>
      <c r="C116" s="98"/>
      <c r="D116" s="98"/>
      <c r="E116" s="98"/>
      <c r="F116" s="98"/>
      <c r="G116" s="98"/>
      <c r="H116" s="98"/>
    </row>
    <row r="117" ht="12.75">
      <c r="A117" s="14" t="s">
        <v>76</v>
      </c>
    </row>
    <row r="118" ht="20.25" customHeight="1">
      <c r="A118" s="98" t="s">
        <v>92</v>
      </c>
    </row>
    <row r="119" ht="12.75">
      <c r="A119" s="14" t="s">
        <v>87</v>
      </c>
    </row>
    <row r="120" ht="12.75">
      <c r="A120" s="99" t="s">
        <v>88</v>
      </c>
    </row>
    <row r="121" ht="12.75">
      <c r="A121" s="99" t="s">
        <v>89</v>
      </c>
    </row>
    <row r="122" ht="20.25" customHeight="1">
      <c r="A122" s="98" t="s">
        <v>91</v>
      </c>
    </row>
    <row r="123" ht="12.75">
      <c r="A123" s="14" t="s">
        <v>90</v>
      </c>
    </row>
    <row r="124" spans="1:8" s="28" customFormat="1" ht="12.75">
      <c r="A124" s="13"/>
      <c r="B124" s="13"/>
      <c r="C124" s="13"/>
      <c r="D124" s="13"/>
      <c r="E124" s="13"/>
      <c r="F124" s="13"/>
      <c r="G124" s="13"/>
      <c r="H124" s="13"/>
    </row>
    <row r="125" spans="1:8" s="28" customFormat="1" ht="12.75">
      <c r="A125" s="13"/>
      <c r="B125" s="13"/>
      <c r="C125" s="13"/>
      <c r="D125" s="13"/>
      <c r="E125" s="13"/>
      <c r="F125" s="13"/>
      <c r="G125" s="13"/>
      <c r="H125" s="13"/>
    </row>
  </sheetData>
  <sheetProtection sheet="1" objects="1" scenarios="1" formatCells="0" formatColumns="0" formatRows="0" insertColumns="0" insertRows="0" deleteColumns="0" deleteRows="0" selectLockedCells="1" sort="0" autoFilter="0"/>
  <mergeCells count="171">
    <mergeCell ref="C44:D44"/>
    <mergeCell ref="E44:G44"/>
    <mergeCell ref="C43:D43"/>
    <mergeCell ref="E43:G43"/>
    <mergeCell ref="E42:G42"/>
    <mergeCell ref="A37:N37"/>
    <mergeCell ref="A38:N38"/>
    <mergeCell ref="C42:D42"/>
    <mergeCell ref="D26:G26"/>
    <mergeCell ref="C41:D41"/>
    <mergeCell ref="E41:G41"/>
    <mergeCell ref="E25:H25"/>
    <mergeCell ref="J41:M41"/>
    <mergeCell ref="J42:M42"/>
    <mergeCell ref="J43:M43"/>
    <mergeCell ref="J44:M44"/>
    <mergeCell ref="C45:D45"/>
    <mergeCell ref="E45:G45"/>
    <mergeCell ref="A34:N34"/>
    <mergeCell ref="A39:N39"/>
    <mergeCell ref="M40:N40"/>
    <mergeCell ref="E55:G55"/>
    <mergeCell ref="C54:D54"/>
    <mergeCell ref="C52:D52"/>
    <mergeCell ref="E52:G52"/>
    <mergeCell ref="E56:G56"/>
    <mergeCell ref="J56:M56"/>
    <mergeCell ref="J53:M53"/>
    <mergeCell ref="C56:D56"/>
    <mergeCell ref="J55:M55"/>
    <mergeCell ref="C53:D53"/>
    <mergeCell ref="E46:G46"/>
    <mergeCell ref="C48:D48"/>
    <mergeCell ref="C49:D49"/>
    <mergeCell ref="E49:G49"/>
    <mergeCell ref="C50:D50"/>
    <mergeCell ref="E50:G50"/>
    <mergeCell ref="E48:G48"/>
    <mergeCell ref="C47:D47"/>
    <mergeCell ref="E47:G47"/>
    <mergeCell ref="K8:L8"/>
    <mergeCell ref="I8:J8"/>
    <mergeCell ref="E58:G58"/>
    <mergeCell ref="E54:G54"/>
    <mergeCell ref="J54:M54"/>
    <mergeCell ref="C51:D51"/>
    <mergeCell ref="J52:M52"/>
    <mergeCell ref="J51:M51"/>
    <mergeCell ref="E51:G51"/>
    <mergeCell ref="C46:D46"/>
    <mergeCell ref="E16:H16"/>
    <mergeCell ref="E20:H20"/>
    <mergeCell ref="E21:H21"/>
    <mergeCell ref="M8:N8"/>
    <mergeCell ref="C7:E7"/>
    <mergeCell ref="A1:N1"/>
    <mergeCell ref="C2:D2"/>
    <mergeCell ref="C3:D3"/>
    <mergeCell ref="C5:D5"/>
    <mergeCell ref="C6:D6"/>
    <mergeCell ref="A10:B10"/>
    <mergeCell ref="A8:A9"/>
    <mergeCell ref="B8:B9"/>
    <mergeCell ref="E19:H19"/>
    <mergeCell ref="E24:H24"/>
    <mergeCell ref="E22:H22"/>
    <mergeCell ref="E17:H17"/>
    <mergeCell ref="E18:H18"/>
    <mergeCell ref="E23:H23"/>
    <mergeCell ref="E11:H11"/>
    <mergeCell ref="J71:M71"/>
    <mergeCell ref="C69:D69"/>
    <mergeCell ref="E69:G69"/>
    <mergeCell ref="E10:H10"/>
    <mergeCell ref="C8:D8"/>
    <mergeCell ref="E8:H9"/>
    <mergeCell ref="E12:H12"/>
    <mergeCell ref="E13:H13"/>
    <mergeCell ref="E14:H14"/>
    <mergeCell ref="E15:H15"/>
    <mergeCell ref="E84:G84"/>
    <mergeCell ref="C83:D83"/>
    <mergeCell ref="E83:G83"/>
    <mergeCell ref="A88:N88"/>
    <mergeCell ref="A92:N92"/>
    <mergeCell ref="A85:N85"/>
    <mergeCell ref="A86:N86"/>
    <mergeCell ref="C61:D61"/>
    <mergeCell ref="E61:G61"/>
    <mergeCell ref="A93:N93"/>
    <mergeCell ref="A94:N94"/>
    <mergeCell ref="A89:N89"/>
    <mergeCell ref="A90:N90"/>
    <mergeCell ref="A91:N91"/>
    <mergeCell ref="J83:M83"/>
    <mergeCell ref="J84:M84"/>
    <mergeCell ref="C84:D84"/>
    <mergeCell ref="J69:M69"/>
    <mergeCell ref="J70:M70"/>
    <mergeCell ref="E67:G67"/>
    <mergeCell ref="C65:D65"/>
    <mergeCell ref="E65:G65"/>
    <mergeCell ref="C66:D66"/>
    <mergeCell ref="E66:G66"/>
    <mergeCell ref="E70:G70"/>
    <mergeCell ref="J68:M68"/>
    <mergeCell ref="C68:D68"/>
    <mergeCell ref="C70:D70"/>
    <mergeCell ref="C64:D64"/>
    <mergeCell ref="E64:G64"/>
    <mergeCell ref="C67:D67"/>
    <mergeCell ref="C71:D71"/>
    <mergeCell ref="E71:G71"/>
    <mergeCell ref="E68:G68"/>
    <mergeCell ref="J80:M80"/>
    <mergeCell ref="C82:D82"/>
    <mergeCell ref="E82:G82"/>
    <mergeCell ref="E79:G79"/>
    <mergeCell ref="E80:G80"/>
    <mergeCell ref="J81:M81"/>
    <mergeCell ref="J73:M73"/>
    <mergeCell ref="J74:M74"/>
    <mergeCell ref="J75:M75"/>
    <mergeCell ref="J76:M76"/>
    <mergeCell ref="J82:M82"/>
    <mergeCell ref="C80:D80"/>
    <mergeCell ref="C79:D79"/>
    <mergeCell ref="C81:D81"/>
    <mergeCell ref="E81:G81"/>
    <mergeCell ref="J79:M79"/>
    <mergeCell ref="E75:G75"/>
    <mergeCell ref="C76:D76"/>
    <mergeCell ref="C77:D77"/>
    <mergeCell ref="E77:G77"/>
    <mergeCell ref="E76:G76"/>
    <mergeCell ref="C74:D74"/>
    <mergeCell ref="E74:G74"/>
    <mergeCell ref="C78:D78"/>
    <mergeCell ref="C72:D72"/>
    <mergeCell ref="E72:G72"/>
    <mergeCell ref="C73:D73"/>
    <mergeCell ref="E73:G73"/>
    <mergeCell ref="J77:M77"/>
    <mergeCell ref="J78:M78"/>
    <mergeCell ref="E78:G78"/>
    <mergeCell ref="C75:D75"/>
    <mergeCell ref="J72:M72"/>
    <mergeCell ref="E60:G60"/>
    <mergeCell ref="J60:M60"/>
    <mergeCell ref="C59:D59"/>
    <mergeCell ref="E59:G59"/>
    <mergeCell ref="J59:M59"/>
    <mergeCell ref="C57:D57"/>
    <mergeCell ref="E57:G57"/>
    <mergeCell ref="J57:M57"/>
    <mergeCell ref="J45:M45"/>
    <mergeCell ref="J46:M46"/>
    <mergeCell ref="J49:M49"/>
    <mergeCell ref="J50:M50"/>
    <mergeCell ref="J47:M47"/>
    <mergeCell ref="J48:M48"/>
    <mergeCell ref="E53:G53"/>
    <mergeCell ref="C55:D55"/>
    <mergeCell ref="J61:M61"/>
    <mergeCell ref="J64:M64"/>
    <mergeCell ref="J65:M65"/>
    <mergeCell ref="J67:M67"/>
    <mergeCell ref="J58:M58"/>
    <mergeCell ref="C58:D58"/>
    <mergeCell ref="J66:M66"/>
    <mergeCell ref="C60:D60"/>
  </mergeCells>
  <conditionalFormatting sqref="C65:C84">
    <cfRule type="expression" priority="4" dxfId="37" stopIfTrue="1">
      <formula>INDEX(INDEX_zluta1,MATCH(C65,zluta1,0),)="yellow card"</formula>
    </cfRule>
  </conditionalFormatting>
  <conditionalFormatting sqref="N42:N61 N65:N84">
    <cfRule type="cellIs" priority="5" dxfId="40" operator="equal" stopIfTrue="1">
      <formula>"žlutá karta"</formula>
    </cfRule>
    <cfRule type="cellIs" priority="6" dxfId="42" operator="equal" stopIfTrue="1">
      <formula>"diskvalifikace"</formula>
    </cfRule>
  </conditionalFormatting>
  <conditionalFormatting sqref="C42:C61">
    <cfRule type="expression" priority="2" dxfId="37" stopIfTrue="1">
      <formula>INDEX(HTML_PathFile,MATCH(C65,PRINT_AREA,0),)="yellow card"</formula>
    </cfRule>
  </conditionalFormatting>
  <conditionalFormatting sqref="C65:C84">
    <cfRule type="expression" priority="3" dxfId="37" stopIfTrue="1">
      <formula>INDEX(HTML_PathFile,MATCH(C129,PRINT_AREA,0),)="yellow card"</formula>
    </cfRule>
  </conditionalFormatting>
  <conditionalFormatting sqref="E2:E3 D4 E5:E6 F4">
    <cfRule type="containsBlanks" priority="1" dxfId="18" stopIfTrue="1">
      <formula>LEN(TRIM(D2))=0</formula>
    </cfRule>
  </conditionalFormatting>
  <dataValidations count="2">
    <dataValidation type="list" allowBlank="1" showInputMessage="1" showErrorMessage="1" sqref="C42:C61 C66:D84 C65">
      <formula1>PL_zavodnik</formula1>
    </dataValidation>
    <dataValidation type="list" allowBlank="1" showInputMessage="1" showErrorMessage="1" sqref="N42:N61 N65:N84">
      <formula1>"žlutá karta,diskvalifikace,1"</formula1>
    </dataValidation>
  </dataValidation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300" verticalDpi="300" orientation="portrait" paperSize="9" scale="84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U112"/>
  <sheetViews>
    <sheetView showGridLines="0" view="pageBreakPreview" zoomScaleSheetLayoutView="100" zoomScalePageLayoutView="0" workbookViewId="0" topLeftCell="A6">
      <pane xSplit="5" ySplit="3" topLeftCell="F9" activePane="bottomRight" state="frozen"/>
      <selection pane="topLeft" activeCell="A6" sqref="A6"/>
      <selection pane="topRight" activeCell="F6" sqref="F6"/>
      <selection pane="bottomLeft" activeCell="A9" sqref="A9"/>
      <selection pane="bottomRight" activeCell="D10" sqref="D10"/>
    </sheetView>
  </sheetViews>
  <sheetFormatPr defaultColWidth="9.00390625" defaultRowHeight="12.75"/>
  <cols>
    <col min="1" max="2" width="5.125" style="46" customWidth="1"/>
    <col min="3" max="3" width="20.125" style="46" bestFit="1" customWidth="1"/>
    <col min="4" max="4" width="5.25390625" style="46" customWidth="1"/>
    <col min="5" max="5" width="20.625" style="46" customWidth="1"/>
    <col min="6" max="6" width="3.625" style="32" customWidth="1"/>
    <col min="7" max="7" width="3.875" style="32" customWidth="1"/>
    <col min="8" max="8" width="6.625" style="39" customWidth="1"/>
    <col min="9" max="9" width="5.875" style="32" customWidth="1"/>
    <col min="10" max="10" width="3.625" style="32" customWidth="1"/>
    <col min="11" max="11" width="3.75390625" style="32" customWidth="1"/>
    <col min="12" max="12" width="6.875" style="39" customWidth="1"/>
    <col min="13" max="13" width="6.75390625" style="32" customWidth="1"/>
    <col min="14" max="15" width="5.125" style="32" hidden="1" customWidth="1"/>
    <col min="16" max="17" width="9.125" style="33" hidden="1" customWidth="1"/>
    <col min="18" max="18" width="4.375" style="32" customWidth="1"/>
    <col min="19" max="19" width="6.00390625" style="39" bestFit="1" customWidth="1"/>
    <col min="20" max="20" width="5.625" style="32" bestFit="1" customWidth="1"/>
    <col min="21" max="21" width="5.125" style="32" bestFit="1" customWidth="1"/>
    <col min="22" max="16384" width="9.125" style="32" customWidth="1"/>
  </cols>
  <sheetData>
    <row r="1" spans="1:21" ht="18">
      <c r="A1" s="221" t="s">
        <v>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17" s="34" customFormat="1" ht="15">
      <c r="A2" s="232" t="str">
        <f>CONCATENATE("Místo konání: ",'Základní list'!E2)</f>
        <v>Místo konání: Morava 10, Uherské Hradište</v>
      </c>
      <c r="B2" s="232"/>
      <c r="C2" s="232"/>
      <c r="D2" s="232"/>
      <c r="E2" s="232"/>
      <c r="F2" s="35"/>
      <c r="G2" s="35"/>
      <c r="H2" s="35"/>
      <c r="I2" s="35"/>
      <c r="J2" s="36"/>
      <c r="K2" s="36"/>
      <c r="L2" s="34" t="str">
        <f>CONCATENATE("Pořadatel: ",'Základní list'!E5)</f>
        <v>Pořadatel: Maver CZ</v>
      </c>
      <c r="P2" s="36"/>
      <c r="Q2" s="36"/>
    </row>
    <row r="3" spans="1:21" s="34" customFormat="1" ht="15">
      <c r="A3" s="232" t="str">
        <f>CONCATENATE("Druh závodu: ",'Základní list'!E3)</f>
        <v>Druh závodu: Maver Cup, pohárový</v>
      </c>
      <c r="B3" s="232"/>
      <c r="C3" s="232"/>
      <c r="D3" s="232"/>
      <c r="E3" s="232"/>
      <c r="F3" s="158"/>
      <c r="G3" s="158"/>
      <c r="H3" s="158"/>
      <c r="I3" s="158"/>
      <c r="J3" s="157"/>
      <c r="K3" s="157"/>
      <c r="L3" s="160" t="str">
        <f>CONCATENATE("Hlavní rozhodčí: ",'Základní list'!E6)</f>
        <v>Hlavní rozhodčí: František Hanáček, David Kolařík</v>
      </c>
      <c r="M3" s="160"/>
      <c r="N3" s="160"/>
      <c r="O3" s="160"/>
      <c r="P3" s="157"/>
      <c r="Q3" s="157"/>
      <c r="R3" s="160"/>
      <c r="S3" s="160"/>
      <c r="T3" s="160"/>
      <c r="U3" s="160"/>
    </row>
    <row r="4" spans="1:21" s="34" customFormat="1" ht="12.75">
      <c r="A4" s="222" t="str">
        <f>CONCATENATE("Datum konání: ",'Základní list'!D4," - ",'Základní list'!F4)</f>
        <v>Datum konání: 18.5. - 19.5.2019</v>
      </c>
      <c r="B4" s="222"/>
      <c r="C4" s="222"/>
      <c r="D4" s="222"/>
      <c r="E4" s="222"/>
      <c r="F4" s="157"/>
      <c r="G4" s="157"/>
      <c r="H4" s="157"/>
      <c r="I4" s="157"/>
      <c r="J4" s="157"/>
      <c r="K4" s="157"/>
      <c r="L4" s="157"/>
      <c r="M4" s="157"/>
      <c r="N4" s="160"/>
      <c r="O4" s="160"/>
      <c r="P4" s="157"/>
      <c r="Q4" s="157"/>
      <c r="R4" s="157"/>
      <c r="S4" s="157"/>
      <c r="T4" s="157"/>
      <c r="U4" s="157"/>
    </row>
    <row r="5" spans="1:21" s="160" customFormat="1" ht="9" customHeight="1" thickBot="1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P5" s="157"/>
      <c r="Q5" s="157"/>
      <c r="R5" s="157"/>
      <c r="S5" s="157"/>
      <c r="T5" s="157"/>
      <c r="U5" s="157"/>
    </row>
    <row r="6" spans="1:21" s="38" customFormat="1" ht="27.75" customHeight="1">
      <c r="A6" s="235" t="s">
        <v>43</v>
      </c>
      <c r="B6" s="223" t="s">
        <v>50</v>
      </c>
      <c r="C6" s="224"/>
      <c r="D6" s="224"/>
      <c r="E6" s="225"/>
      <c r="F6" s="229" t="s">
        <v>40</v>
      </c>
      <c r="G6" s="230"/>
      <c r="H6" s="230"/>
      <c r="I6" s="231"/>
      <c r="J6" s="229" t="s">
        <v>41</v>
      </c>
      <c r="K6" s="230"/>
      <c r="L6" s="230"/>
      <c r="M6" s="231"/>
      <c r="N6" s="162" t="s">
        <v>14</v>
      </c>
      <c r="O6" s="162" t="s">
        <v>15</v>
      </c>
      <c r="P6" s="163" t="s">
        <v>37</v>
      </c>
      <c r="Q6" s="163"/>
      <c r="R6" s="229" t="s">
        <v>33</v>
      </c>
      <c r="S6" s="230"/>
      <c r="T6" s="230"/>
      <c r="U6" s="231"/>
    </row>
    <row r="7" spans="1:21" s="38" customFormat="1" ht="12.75" customHeight="1">
      <c r="A7" s="236"/>
      <c r="B7" s="226"/>
      <c r="C7" s="227"/>
      <c r="D7" s="227"/>
      <c r="E7" s="228"/>
      <c r="F7" s="65" t="s">
        <v>0</v>
      </c>
      <c r="G7" s="74"/>
      <c r="H7" s="212" t="s">
        <v>1</v>
      </c>
      <c r="I7" s="214" t="s">
        <v>45</v>
      </c>
      <c r="J7" s="65" t="str">
        <f>F7</f>
        <v>Sektor</v>
      </c>
      <c r="K7" s="61"/>
      <c r="L7" s="212" t="s">
        <v>1</v>
      </c>
      <c r="M7" s="214" t="s">
        <v>45</v>
      </c>
      <c r="N7" s="37"/>
      <c r="O7" s="37"/>
      <c r="P7" s="60"/>
      <c r="Q7" s="60"/>
      <c r="R7" s="216" t="s">
        <v>55</v>
      </c>
      <c r="S7" s="212" t="s">
        <v>1</v>
      </c>
      <c r="T7" s="212" t="s">
        <v>3</v>
      </c>
      <c r="U7" s="233" t="s">
        <v>2</v>
      </c>
    </row>
    <row r="8" spans="1:21" s="38" customFormat="1" ht="13.5" customHeight="1" thickBot="1">
      <c r="A8" s="237"/>
      <c r="B8" s="63" t="s">
        <v>53</v>
      </c>
      <c r="C8" s="63" t="s">
        <v>24</v>
      </c>
      <c r="D8" s="63" t="s">
        <v>46</v>
      </c>
      <c r="E8" s="64" t="s">
        <v>54</v>
      </c>
      <c r="F8" s="66" t="s">
        <v>5</v>
      </c>
      <c r="G8" s="63" t="s">
        <v>4</v>
      </c>
      <c r="H8" s="213"/>
      <c r="I8" s="215"/>
      <c r="J8" s="66" t="str">
        <f>F8</f>
        <v>sk</v>
      </c>
      <c r="K8" s="63" t="str">
        <f>G8</f>
        <v>čís</v>
      </c>
      <c r="L8" s="213"/>
      <c r="M8" s="215"/>
      <c r="N8" s="164"/>
      <c r="O8" s="164"/>
      <c r="P8" s="142"/>
      <c r="Q8" s="142"/>
      <c r="R8" s="217"/>
      <c r="S8" s="213"/>
      <c r="T8" s="213"/>
      <c r="U8" s="234"/>
    </row>
    <row r="9" spans="1:21" s="38" customFormat="1" ht="25.5" customHeight="1">
      <c r="A9" s="218" t="s">
        <v>118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20"/>
    </row>
    <row r="10" spans="1:21" s="38" customFormat="1" ht="25.5" customHeight="1">
      <c r="A10" s="81">
        <v>8</v>
      </c>
      <c r="B10" s="110">
        <v>96</v>
      </c>
      <c r="C10" s="120" t="s">
        <v>135</v>
      </c>
      <c r="D10" s="111" t="s">
        <v>83</v>
      </c>
      <c r="E10" s="85" t="s">
        <v>194</v>
      </c>
      <c r="F10" s="170" t="s">
        <v>56</v>
      </c>
      <c r="G10" s="171">
        <v>10</v>
      </c>
      <c r="H10" s="59">
        <f>IF($G10="","",INDEX('1. závod'!$A:$CH,$G10+5,INDEX('Základní list'!$B:$B,MATCH($F10,'Základní list'!$A:$A,0),1)))</f>
        <v>34350</v>
      </c>
      <c r="I10" s="58">
        <f>IF($G10="","",INDEX('1. závod'!$A:$CH,$G10+5,INDEX('Základní list'!$B:$B,MATCH($F10,'Základní list'!$A:$A,0),1)+2))</f>
        <v>2</v>
      </c>
      <c r="J10" s="170" t="s">
        <v>56</v>
      </c>
      <c r="K10" s="171">
        <v>2</v>
      </c>
      <c r="L10" s="59">
        <f>IF($K10="","",INDEX('2. závod'!$A:$CH,$K10+5,INDEX('Základní list'!$B:$B,MATCH($J10,'Základní list'!$A:$A,0),1)))</f>
        <v>37780</v>
      </c>
      <c r="M10" s="58">
        <f>IF($K10="","",INDEX('2. závod'!$A:$CH,$K10+5,INDEX('Základní list'!$B:$B,MATCH($J10,'Základní list'!$A:$A,0),1)+2))</f>
        <v>1</v>
      </c>
      <c r="N10" s="118" t="str">
        <f aca="true" t="shared" si="0" ref="N10:N40">CONCATENATE(F10,G10)</f>
        <v>A10</v>
      </c>
      <c r="O10" s="118" t="str">
        <f aca="true" t="shared" si="1" ref="O10:O40">CONCATENATE(J10,K10)</f>
        <v>A2</v>
      </c>
      <c r="P10" s="60" t="str">
        <f aca="true" t="shared" si="2" ref="P10:P40">IF(ISBLANK(E10),"",E10)</f>
        <v>Rybářský sportovní klub Pardubice – COLMIC</v>
      </c>
      <c r="Q10" s="60">
        <f aca="true" t="shared" si="3" ref="Q10:Q37">IF(C10="",0,1)</f>
        <v>1</v>
      </c>
      <c r="R10" s="134">
        <f aca="true" t="shared" si="4" ref="R10:R40">IF(ISBLANK($C10),"",COUNT(I10,M10))</f>
        <v>2</v>
      </c>
      <c r="S10" s="71">
        <f aca="true" t="shared" si="5" ref="S10:S40">IF(ISBLANK($C10),"",SUM(H10,L10))</f>
        <v>72130</v>
      </c>
      <c r="T10" s="72">
        <f aca="true" t="shared" si="6" ref="T10:T40">IF(ISBLANK($C10),"",SUM(I10,M10))</f>
        <v>3</v>
      </c>
      <c r="U10" s="73">
        <f aca="true" t="shared" si="7" ref="U10:U37">IF(ISBLANK($C10),"",IF(ISTEXT(U9),1,U9+1))</f>
        <v>1</v>
      </c>
    </row>
    <row r="11" spans="1:21" s="38" customFormat="1" ht="25.5" customHeight="1">
      <c r="A11" s="81">
        <v>19</v>
      </c>
      <c r="B11" s="110">
        <v>2829</v>
      </c>
      <c r="C11" s="120" t="s">
        <v>168</v>
      </c>
      <c r="D11" s="111" t="s">
        <v>83</v>
      </c>
      <c r="E11" s="85" t="s">
        <v>192</v>
      </c>
      <c r="F11" s="170" t="s">
        <v>56</v>
      </c>
      <c r="G11" s="171">
        <v>3</v>
      </c>
      <c r="H11" s="59">
        <f>IF($G11="","",INDEX('1. závod'!$A:$CH,$G11+5,INDEX('Základní list'!$B:$B,MATCH($F11,'Základní list'!$A:$A,0),1)))</f>
        <v>34610</v>
      </c>
      <c r="I11" s="58">
        <f>IF($G11="","",INDEX('1. závod'!$A:$CH,$G11+5,INDEX('Základní list'!$B:$B,MATCH($F11,'Základní list'!$A:$A,0),1)+2))</f>
        <v>1</v>
      </c>
      <c r="J11" s="170" t="s">
        <v>57</v>
      </c>
      <c r="K11" s="171">
        <v>2</v>
      </c>
      <c r="L11" s="59">
        <f>IF($K11="","",INDEX('2. závod'!$A:$CH,$K11+5,INDEX('Základní list'!$B:$B,MATCH($J11,'Základní list'!$A:$A,0),1)))</f>
        <v>23350</v>
      </c>
      <c r="M11" s="58">
        <f>IF($K11="","",INDEX('2. závod'!$A:$CH,$K11+5,INDEX('Základní list'!$B:$B,MATCH($J11,'Základní list'!$A:$A,0),1)+2))</f>
        <v>2</v>
      </c>
      <c r="N11" s="118" t="str">
        <f t="shared" si="0"/>
        <v>A3</v>
      </c>
      <c r="O11" s="118" t="str">
        <f t="shared" si="1"/>
        <v>B2</v>
      </c>
      <c r="P11" s="60" t="str">
        <f t="shared" si="2"/>
        <v>MO Kolín RIVE</v>
      </c>
      <c r="Q11" s="60">
        <f t="shared" si="3"/>
        <v>1</v>
      </c>
      <c r="R11" s="70">
        <f t="shared" si="4"/>
        <v>2</v>
      </c>
      <c r="S11" s="71">
        <f t="shared" si="5"/>
        <v>57960</v>
      </c>
      <c r="T11" s="72">
        <f t="shared" si="6"/>
        <v>3</v>
      </c>
      <c r="U11" s="73">
        <f t="shared" si="7"/>
        <v>2</v>
      </c>
    </row>
    <row r="12" spans="1:21" s="38" customFormat="1" ht="25.5" customHeight="1">
      <c r="A12" s="81">
        <v>1</v>
      </c>
      <c r="B12" s="110">
        <v>21</v>
      </c>
      <c r="C12" s="120" t="s">
        <v>125</v>
      </c>
      <c r="D12" s="111" t="s">
        <v>83</v>
      </c>
      <c r="E12" s="85" t="s">
        <v>193</v>
      </c>
      <c r="F12" s="170" t="s">
        <v>58</v>
      </c>
      <c r="G12" s="171">
        <v>1</v>
      </c>
      <c r="H12" s="59">
        <f>IF($G12="","",INDEX('1. závod'!$A:$CH,$G12+5,INDEX('Základní list'!$B:$B,MATCH($F12,'Základní list'!$A:$A,0),1)))</f>
        <v>18290</v>
      </c>
      <c r="I12" s="58">
        <f>IF($G12="","",INDEX('1. závod'!$A:$CH,$G12+5,INDEX('Základní list'!$B:$B,MATCH($F12,'Základní list'!$A:$A,0),1)+2))</f>
        <v>2</v>
      </c>
      <c r="J12" s="170" t="s">
        <v>57</v>
      </c>
      <c r="K12" s="171">
        <v>7</v>
      </c>
      <c r="L12" s="59">
        <f>IF($K12="","",INDEX('2. závod'!$A:$CH,$K12+5,INDEX('Základní list'!$B:$B,MATCH($J12,'Základní list'!$A:$A,0),1)))</f>
        <v>32750</v>
      </c>
      <c r="M12" s="58">
        <f>IF($K12="","",INDEX('2. závod'!$A:$CH,$K12+5,INDEX('Základní list'!$B:$B,MATCH($J12,'Základní list'!$A:$A,0),1)+2))</f>
        <v>1</v>
      </c>
      <c r="N12" s="118" t="str">
        <f t="shared" si="0"/>
        <v>C1</v>
      </c>
      <c r="O12" s="118" t="str">
        <f t="shared" si="1"/>
        <v>B7</v>
      </c>
      <c r="P12" s="60" t="str">
        <f t="shared" si="2"/>
        <v>RS Crazy Boys MO Hustopeče Maver</v>
      </c>
      <c r="Q12" s="60">
        <f t="shared" si="3"/>
        <v>1</v>
      </c>
      <c r="R12" s="70">
        <f t="shared" si="4"/>
        <v>2</v>
      </c>
      <c r="S12" s="71">
        <f t="shared" si="5"/>
        <v>51040</v>
      </c>
      <c r="T12" s="72">
        <f t="shared" si="6"/>
        <v>3</v>
      </c>
      <c r="U12" s="73">
        <f t="shared" si="7"/>
        <v>3</v>
      </c>
    </row>
    <row r="13" spans="1:21" s="38" customFormat="1" ht="25.5" customHeight="1">
      <c r="A13" s="81">
        <v>4</v>
      </c>
      <c r="B13" s="110">
        <v>3434</v>
      </c>
      <c r="C13" s="120" t="s">
        <v>129</v>
      </c>
      <c r="D13" s="111" t="s">
        <v>83</v>
      </c>
      <c r="E13" s="85" t="s">
        <v>193</v>
      </c>
      <c r="F13" s="170" t="s">
        <v>57</v>
      </c>
      <c r="G13" s="171">
        <v>4</v>
      </c>
      <c r="H13" s="59">
        <f>IF($G13="","",INDEX('1. závod'!$A:$CH,$G13+5,INDEX('Základní list'!$B:$B,MATCH($F13,'Základní list'!$A:$A,0),1)))</f>
        <v>15790</v>
      </c>
      <c r="I13" s="58">
        <f>IF($G13="","",INDEX('1. závod'!$A:$CH,$G13+5,INDEX('Základní list'!$B:$B,MATCH($F13,'Základní list'!$A:$A,0),1)+2))</f>
        <v>3</v>
      </c>
      <c r="J13" s="170" t="s">
        <v>58</v>
      </c>
      <c r="K13" s="171">
        <v>6</v>
      </c>
      <c r="L13" s="59">
        <f>IF($K13="","",INDEX('2. závod'!$A:$CH,$K13+5,INDEX('Základní list'!$B:$B,MATCH($J13,'Základní list'!$A:$A,0),1)))</f>
        <v>27410</v>
      </c>
      <c r="M13" s="58">
        <f>IF($K13="","",INDEX('2. závod'!$A:$CH,$K13+5,INDEX('Základní list'!$B:$B,MATCH($J13,'Základní list'!$A:$A,0),1)+2))</f>
        <v>1</v>
      </c>
      <c r="N13" s="118" t="str">
        <f t="shared" si="0"/>
        <v>B4</v>
      </c>
      <c r="O13" s="118" t="str">
        <f t="shared" si="1"/>
        <v>C6</v>
      </c>
      <c r="P13" s="60" t="str">
        <f t="shared" si="2"/>
        <v>RS Crazy Boys MO Hustopeče Maver</v>
      </c>
      <c r="Q13" s="60">
        <f t="shared" si="3"/>
        <v>1</v>
      </c>
      <c r="R13" s="70">
        <f t="shared" si="4"/>
        <v>2</v>
      </c>
      <c r="S13" s="71">
        <f t="shared" si="5"/>
        <v>43200</v>
      </c>
      <c r="T13" s="72">
        <f t="shared" si="6"/>
        <v>4</v>
      </c>
      <c r="U13" s="73">
        <f t="shared" si="7"/>
        <v>4</v>
      </c>
    </row>
    <row r="14" spans="1:21" s="38" customFormat="1" ht="25.5" customHeight="1">
      <c r="A14" s="81">
        <v>5</v>
      </c>
      <c r="B14" s="110">
        <v>3398</v>
      </c>
      <c r="C14" s="120" t="s">
        <v>130</v>
      </c>
      <c r="D14" s="111" t="s">
        <v>131</v>
      </c>
      <c r="E14" s="85" t="s">
        <v>194</v>
      </c>
      <c r="F14" s="170" t="s">
        <v>56</v>
      </c>
      <c r="G14" s="171">
        <v>5</v>
      </c>
      <c r="H14" s="59">
        <f>IF($G14="","",INDEX('1. závod'!$A:$CH,$G14+5,INDEX('Základní list'!$B:$B,MATCH($F14,'Základní list'!$A:$A,0),1)))</f>
        <v>32690</v>
      </c>
      <c r="I14" s="58">
        <f>IF($G14="","",INDEX('1. závod'!$A:$CH,$G14+5,INDEX('Základní list'!$B:$B,MATCH($F14,'Základní list'!$A:$A,0),1)+2))</f>
        <v>3</v>
      </c>
      <c r="J14" s="170" t="s">
        <v>56</v>
      </c>
      <c r="K14" s="171">
        <v>9</v>
      </c>
      <c r="L14" s="59">
        <f>IF($K14="","",INDEX('2. závod'!$A:$CH,$K14+5,INDEX('Základní list'!$B:$B,MATCH($J14,'Základní list'!$A:$A,0),1)))</f>
        <v>32950</v>
      </c>
      <c r="M14" s="58">
        <f>IF($K14="","",INDEX('2. závod'!$A:$CH,$K14+5,INDEX('Základní list'!$B:$B,MATCH($J14,'Základní list'!$A:$A,0),1)+2))</f>
        <v>2</v>
      </c>
      <c r="N14" s="118" t="str">
        <f t="shared" si="0"/>
        <v>A5</v>
      </c>
      <c r="O14" s="118" t="str">
        <f t="shared" si="1"/>
        <v>A9</v>
      </c>
      <c r="P14" s="60" t="str">
        <f t="shared" si="2"/>
        <v>Rybářský sportovní klub Pardubice – COLMIC</v>
      </c>
      <c r="Q14" s="60">
        <f t="shared" si="3"/>
        <v>1</v>
      </c>
      <c r="R14" s="70">
        <f t="shared" si="4"/>
        <v>2</v>
      </c>
      <c r="S14" s="71">
        <f t="shared" si="5"/>
        <v>65640</v>
      </c>
      <c r="T14" s="72">
        <f t="shared" si="6"/>
        <v>5</v>
      </c>
      <c r="U14" s="73">
        <f t="shared" si="7"/>
        <v>5</v>
      </c>
    </row>
    <row r="15" spans="1:21" s="38" customFormat="1" ht="25.5" customHeight="1">
      <c r="A15" s="81">
        <v>12</v>
      </c>
      <c r="B15" s="110">
        <v>250</v>
      </c>
      <c r="C15" s="120" t="s">
        <v>153</v>
      </c>
      <c r="D15" s="111" t="s">
        <v>83</v>
      </c>
      <c r="E15" s="177" t="s">
        <v>195</v>
      </c>
      <c r="F15" s="170" t="s">
        <v>58</v>
      </c>
      <c r="G15" s="171">
        <v>8</v>
      </c>
      <c r="H15" s="59">
        <f>IF($G15="","",INDEX('1. závod'!$A:$CH,$G15+5,INDEX('Základní list'!$B:$B,MATCH($F15,'Základní list'!$A:$A,0),1)))</f>
        <v>19610</v>
      </c>
      <c r="I15" s="58">
        <f>IF($G15="","",INDEX('1. závod'!$A:$CH,$G15+5,INDEX('Základní list'!$B:$B,MATCH($F15,'Základní list'!$A:$A,0),1)+2))</f>
        <v>1</v>
      </c>
      <c r="J15" s="170" t="s">
        <v>58</v>
      </c>
      <c r="K15" s="171">
        <v>4</v>
      </c>
      <c r="L15" s="59">
        <f>IF($K15="","",INDEX('2. závod'!$A:$CH,$K15+5,INDEX('Základní list'!$B:$B,MATCH($J15,'Základní list'!$A:$A,0),1)))</f>
        <v>19340</v>
      </c>
      <c r="M15" s="58">
        <f>IF($K15="","",INDEX('2. závod'!$A:$CH,$K15+5,INDEX('Základní list'!$B:$B,MATCH($J15,'Základní list'!$A:$A,0),1)+2))</f>
        <v>4</v>
      </c>
      <c r="N15" s="118" t="str">
        <f t="shared" si="0"/>
        <v>C8</v>
      </c>
      <c r="O15" s="118" t="str">
        <f t="shared" si="1"/>
        <v>C4</v>
      </c>
      <c r="P15" s="60" t="str">
        <f t="shared" si="2"/>
        <v>ČRS MIVARDI CZ Mohelnice</v>
      </c>
      <c r="Q15" s="60">
        <f t="shared" si="3"/>
        <v>1</v>
      </c>
      <c r="R15" s="70">
        <f t="shared" si="4"/>
        <v>2</v>
      </c>
      <c r="S15" s="71">
        <f t="shared" si="5"/>
        <v>38950</v>
      </c>
      <c r="T15" s="72">
        <f t="shared" si="6"/>
        <v>5</v>
      </c>
      <c r="U15" s="73">
        <f t="shared" si="7"/>
        <v>6</v>
      </c>
    </row>
    <row r="16" spans="1:21" s="38" customFormat="1" ht="25.5" customHeight="1">
      <c r="A16" s="81">
        <v>15</v>
      </c>
      <c r="B16" s="110">
        <v>55</v>
      </c>
      <c r="C16" s="120" t="s">
        <v>157</v>
      </c>
      <c r="D16" s="111" t="s">
        <v>83</v>
      </c>
      <c r="E16" s="177" t="s">
        <v>196</v>
      </c>
      <c r="F16" s="170" t="s">
        <v>57</v>
      </c>
      <c r="G16" s="171">
        <v>1</v>
      </c>
      <c r="H16" s="59">
        <f>IF($G16="","",INDEX('1. závod'!$A:$CH,$G16+5,INDEX('Základní list'!$B:$B,MATCH($F16,'Základní list'!$A:$A,0),1)))</f>
        <v>10580</v>
      </c>
      <c r="I16" s="58">
        <f>IF($G16="","",INDEX('1. závod'!$A:$CH,$G16+5,INDEX('Základní list'!$B:$B,MATCH($F16,'Základní list'!$A:$A,0),1)+2))</f>
        <v>5</v>
      </c>
      <c r="J16" s="170" t="s">
        <v>58</v>
      </c>
      <c r="K16" s="171">
        <v>3</v>
      </c>
      <c r="L16" s="59">
        <f>IF($K16="","",INDEX('2. závod'!$A:$CH,$K16+5,INDEX('Základní list'!$B:$B,MATCH($J16,'Základní list'!$A:$A,0),1)))</f>
        <v>23240</v>
      </c>
      <c r="M16" s="58">
        <f>IF($K16="","",INDEX('2. závod'!$A:$CH,$K16+5,INDEX('Základní list'!$B:$B,MATCH($J16,'Základní list'!$A:$A,0),1)+2))</f>
        <v>2</v>
      </c>
      <c r="N16" s="118" t="str">
        <f t="shared" si="0"/>
        <v>B1</v>
      </c>
      <c r="O16" s="118" t="str">
        <f t="shared" si="1"/>
        <v>C3</v>
      </c>
      <c r="P16" s="60" t="str">
        <f t="shared" si="2"/>
        <v>MO ČRS Nové Strašecí - MAVER</v>
      </c>
      <c r="Q16" s="60">
        <f t="shared" si="3"/>
        <v>1</v>
      </c>
      <c r="R16" s="70">
        <f t="shared" si="4"/>
        <v>2</v>
      </c>
      <c r="S16" s="71">
        <f t="shared" si="5"/>
        <v>33820</v>
      </c>
      <c r="T16" s="72">
        <f t="shared" si="6"/>
        <v>7</v>
      </c>
      <c r="U16" s="73">
        <f t="shared" si="7"/>
        <v>7</v>
      </c>
    </row>
    <row r="17" spans="1:21" s="38" customFormat="1" ht="25.5" customHeight="1">
      <c r="A17" s="81">
        <v>27</v>
      </c>
      <c r="B17" s="110">
        <v>1331</v>
      </c>
      <c r="C17" s="120" t="s">
        <v>179</v>
      </c>
      <c r="D17" s="111" t="s">
        <v>83</v>
      </c>
      <c r="E17" s="177" t="s">
        <v>197</v>
      </c>
      <c r="F17" s="170" t="s">
        <v>58</v>
      </c>
      <c r="G17" s="171">
        <v>7</v>
      </c>
      <c r="H17" s="59">
        <f>IF($G17="","",INDEX('1. závod'!$A:$CH,$G17+5,INDEX('Základní list'!$B:$B,MATCH($F17,'Základní list'!$A:$A,0),1)))</f>
        <v>10790</v>
      </c>
      <c r="I17" s="58">
        <f>IF($G17="","",INDEX('1. závod'!$A:$CH,$G17+5,INDEX('Základní list'!$B:$B,MATCH($F17,'Základní list'!$A:$A,0),1)+2))</f>
        <v>4</v>
      </c>
      <c r="J17" s="170" t="s">
        <v>58</v>
      </c>
      <c r="K17" s="171">
        <v>9</v>
      </c>
      <c r="L17" s="59">
        <f>IF($K17="","",INDEX('2. závod'!$A:$CH,$K17+5,INDEX('Základní list'!$B:$B,MATCH($J17,'Základní list'!$A:$A,0),1)))</f>
        <v>21490</v>
      </c>
      <c r="M17" s="58">
        <f>IF($K17="","",INDEX('2. závod'!$A:$CH,$K17+5,INDEX('Základní list'!$B:$B,MATCH($J17,'Základní list'!$A:$A,0),1)+2))</f>
        <v>3</v>
      </c>
      <c r="N17" s="118" t="str">
        <f t="shared" si="0"/>
        <v>C7</v>
      </c>
      <c r="O17" s="118" t="str">
        <f t="shared" si="1"/>
        <v>C9</v>
      </c>
      <c r="P17" s="60" t="str">
        <f t="shared" si="2"/>
        <v>MO ČRS Mělník SENSAS-COLMIC</v>
      </c>
      <c r="Q17" s="60">
        <f t="shared" si="3"/>
        <v>1</v>
      </c>
      <c r="R17" s="70">
        <f t="shared" si="4"/>
        <v>2</v>
      </c>
      <c r="S17" s="71">
        <f t="shared" si="5"/>
        <v>32280</v>
      </c>
      <c r="T17" s="72">
        <f t="shared" si="6"/>
        <v>7</v>
      </c>
      <c r="U17" s="73">
        <f t="shared" si="7"/>
        <v>8</v>
      </c>
    </row>
    <row r="18" spans="1:21" s="38" customFormat="1" ht="25.5" customHeight="1">
      <c r="A18" s="81">
        <v>9</v>
      </c>
      <c r="B18" s="110">
        <v>72</v>
      </c>
      <c r="C18" s="120" t="s">
        <v>136</v>
      </c>
      <c r="D18" s="111" t="s">
        <v>83</v>
      </c>
      <c r="E18" s="177" t="s">
        <v>194</v>
      </c>
      <c r="F18" s="170" t="s">
        <v>57</v>
      </c>
      <c r="G18" s="171">
        <v>6</v>
      </c>
      <c r="H18" s="59">
        <f>IF($G18="","",INDEX('1. závod'!$A:$CH,$G18+5,INDEX('Základní list'!$B:$B,MATCH($F18,'Základní list'!$A:$A,0),1)))</f>
        <v>16520</v>
      </c>
      <c r="I18" s="58">
        <f>IF($G18="","",INDEX('1. závod'!$A:$CH,$G18+5,INDEX('Základní list'!$B:$B,MATCH($F18,'Základní list'!$A:$A,0),1)+2))</f>
        <v>2</v>
      </c>
      <c r="J18" s="170" t="s">
        <v>58</v>
      </c>
      <c r="K18" s="171">
        <v>5</v>
      </c>
      <c r="L18" s="59">
        <f>IF($K18="","",INDEX('2. závod'!$A:$CH,$K18+5,INDEX('Základní list'!$B:$B,MATCH($J18,'Základní list'!$A:$A,0),1)))</f>
        <v>14830</v>
      </c>
      <c r="M18" s="58">
        <f>IF($K18="","",INDEX('2. závod'!$A:$CH,$K18+5,INDEX('Základní list'!$B:$B,MATCH($J18,'Základní list'!$A:$A,0),1)+2))</f>
        <v>7</v>
      </c>
      <c r="N18" s="118" t="str">
        <f t="shared" si="0"/>
        <v>B6</v>
      </c>
      <c r="O18" s="118" t="str">
        <f t="shared" si="1"/>
        <v>C5</v>
      </c>
      <c r="P18" s="60" t="str">
        <f t="shared" si="2"/>
        <v>Rybářský sportovní klub Pardubice – COLMIC</v>
      </c>
      <c r="Q18" s="60">
        <f t="shared" si="3"/>
        <v>1</v>
      </c>
      <c r="R18" s="70">
        <f t="shared" si="4"/>
        <v>2</v>
      </c>
      <c r="S18" s="71">
        <f t="shared" si="5"/>
        <v>31350</v>
      </c>
      <c r="T18" s="72">
        <f t="shared" si="6"/>
        <v>9</v>
      </c>
      <c r="U18" s="73">
        <f t="shared" si="7"/>
        <v>9</v>
      </c>
    </row>
    <row r="19" spans="1:21" s="38" customFormat="1" ht="25.5" customHeight="1">
      <c r="A19" s="81">
        <v>24</v>
      </c>
      <c r="B19" s="110">
        <v>7</v>
      </c>
      <c r="C19" s="120" t="s">
        <v>176</v>
      </c>
      <c r="D19" s="111" t="s">
        <v>83</v>
      </c>
      <c r="E19" s="178" t="s">
        <v>198</v>
      </c>
      <c r="F19" s="170" t="s">
        <v>57</v>
      </c>
      <c r="G19" s="171">
        <v>2</v>
      </c>
      <c r="H19" s="59">
        <f>IF($G19="","",INDEX('1. závod'!$A:$CH,$G19+5,INDEX('Základní list'!$B:$B,MATCH($F19,'Základní list'!$A:$A,0),1)))</f>
        <v>11380</v>
      </c>
      <c r="I19" s="58">
        <f>IF($G19="","",INDEX('1. závod'!$A:$CH,$G19+5,INDEX('Základní list'!$B:$B,MATCH($F19,'Základní list'!$A:$A,0),1)+2))</f>
        <v>4</v>
      </c>
      <c r="J19" s="170" t="s">
        <v>56</v>
      </c>
      <c r="K19" s="171">
        <v>8</v>
      </c>
      <c r="L19" s="59">
        <f>IF($K19="","",INDEX('2. závod'!$A:$CH,$K19+5,INDEX('Základní list'!$B:$B,MATCH($J19,'Základní list'!$A:$A,0),1)))</f>
        <v>19940</v>
      </c>
      <c r="M19" s="58">
        <f>IF($K19="","",INDEX('2. závod'!$A:$CH,$K19+5,INDEX('Základní list'!$B:$B,MATCH($J19,'Základní list'!$A:$A,0),1)+2))</f>
        <v>5</v>
      </c>
      <c r="N19" s="118" t="str">
        <f t="shared" si="0"/>
        <v>B2</v>
      </c>
      <c r="O19" s="118" t="str">
        <f t="shared" si="1"/>
        <v>A8</v>
      </c>
      <c r="P19" s="60" t="str">
        <f t="shared" si="2"/>
        <v>ČRS MILO Loštice A</v>
      </c>
      <c r="Q19" s="60">
        <f t="shared" si="3"/>
        <v>1</v>
      </c>
      <c r="R19" s="70">
        <f t="shared" si="4"/>
        <v>2</v>
      </c>
      <c r="S19" s="71">
        <f t="shared" si="5"/>
        <v>31320</v>
      </c>
      <c r="T19" s="72">
        <f t="shared" si="6"/>
        <v>9</v>
      </c>
      <c r="U19" s="73">
        <f t="shared" si="7"/>
        <v>10</v>
      </c>
    </row>
    <row r="20" spans="1:21" s="38" customFormat="1" ht="25.5" customHeight="1">
      <c r="A20" s="81">
        <v>17</v>
      </c>
      <c r="B20" s="110" t="s">
        <v>165</v>
      </c>
      <c r="C20" s="120" t="s">
        <v>164</v>
      </c>
      <c r="D20" s="111" t="s">
        <v>83</v>
      </c>
      <c r="E20" s="177" t="s">
        <v>199</v>
      </c>
      <c r="F20" s="170" t="s">
        <v>58</v>
      </c>
      <c r="G20" s="171">
        <v>6</v>
      </c>
      <c r="H20" s="59">
        <f>IF($G20="","",INDEX('1. závod'!$A:$CH,$G20+5,INDEX('Základní list'!$B:$B,MATCH($F20,'Základní list'!$A:$A,0),1)))</f>
        <v>11450</v>
      </c>
      <c r="I20" s="58">
        <f>IF($G20="","",INDEX('1. závod'!$A:$CH,$G20+5,INDEX('Základní list'!$B:$B,MATCH($F20,'Základní list'!$A:$A,0),1)+2))</f>
        <v>3</v>
      </c>
      <c r="J20" s="170" t="s">
        <v>57</v>
      </c>
      <c r="K20" s="171">
        <v>9</v>
      </c>
      <c r="L20" s="59">
        <f>IF($K20="","",INDEX('2. závod'!$A:$CH,$K20+5,INDEX('Základní list'!$B:$B,MATCH($J20,'Základní list'!$A:$A,0),1)))</f>
        <v>18150</v>
      </c>
      <c r="M20" s="58">
        <f>IF($K20="","",INDEX('2. závod'!$A:$CH,$K20+5,INDEX('Základní list'!$B:$B,MATCH($J20,'Základní list'!$A:$A,0),1)+2))</f>
        <v>6</v>
      </c>
      <c r="N20" s="118" t="str">
        <f t="shared" si="0"/>
        <v>C6</v>
      </c>
      <c r="O20" s="118" t="str">
        <f t="shared" si="1"/>
        <v>B9</v>
      </c>
      <c r="P20" s="60" t="str">
        <f t="shared" si="2"/>
        <v>SLOVENSKO</v>
      </c>
      <c r="Q20" s="60">
        <f t="shared" si="3"/>
        <v>1</v>
      </c>
      <c r="R20" s="70">
        <f t="shared" si="4"/>
        <v>2</v>
      </c>
      <c r="S20" s="71">
        <f t="shared" si="5"/>
        <v>29600</v>
      </c>
      <c r="T20" s="72">
        <f t="shared" si="6"/>
        <v>9</v>
      </c>
      <c r="U20" s="73">
        <f t="shared" si="7"/>
        <v>11</v>
      </c>
    </row>
    <row r="21" spans="1:21" s="38" customFormat="1" ht="25.5" customHeight="1">
      <c r="A21" s="81">
        <v>13</v>
      </c>
      <c r="B21" s="110">
        <v>2412</v>
      </c>
      <c r="C21" s="120" t="s">
        <v>154</v>
      </c>
      <c r="D21" s="111" t="s">
        <v>83</v>
      </c>
      <c r="E21" s="177" t="s">
        <v>200</v>
      </c>
      <c r="F21" s="170" t="s">
        <v>57</v>
      </c>
      <c r="G21" s="171">
        <v>8</v>
      </c>
      <c r="H21" s="59">
        <f>IF($G21="","",INDEX('1. závod'!$A:$CH,$G21+5,INDEX('Základní list'!$B:$B,MATCH($F21,'Základní list'!$A:$A,0),1)))</f>
        <v>17790</v>
      </c>
      <c r="I21" s="58">
        <f>IF($G21="","",INDEX('1. závod'!$A:$CH,$G21+5,INDEX('Základní list'!$B:$B,MATCH($F21,'Základní list'!$A:$A,0),1)+2))</f>
        <v>1</v>
      </c>
      <c r="J21" s="170" t="s">
        <v>57</v>
      </c>
      <c r="K21" s="171">
        <v>8</v>
      </c>
      <c r="L21" s="59">
        <f>IF($K21="","",INDEX('2. závod'!$A:$CH,$K21+5,INDEX('Základní list'!$B:$B,MATCH($J21,'Základní list'!$A:$A,0),1)))</f>
        <v>10560</v>
      </c>
      <c r="M21" s="58">
        <f>IF($K21="","",INDEX('2. závod'!$A:$CH,$K21+5,INDEX('Základní list'!$B:$B,MATCH($J21,'Základní list'!$A:$A,0),1)+2))</f>
        <v>8</v>
      </c>
      <c r="N21" s="118" t="str">
        <f t="shared" si="0"/>
        <v>B8</v>
      </c>
      <c r="O21" s="118" t="str">
        <f t="shared" si="1"/>
        <v>B8</v>
      </c>
      <c r="P21" s="60" t="str">
        <f t="shared" si="2"/>
        <v>MO ČRS Mohelnice MIVARDI</v>
      </c>
      <c r="Q21" s="60">
        <f t="shared" si="3"/>
        <v>1</v>
      </c>
      <c r="R21" s="70">
        <f t="shared" si="4"/>
        <v>2</v>
      </c>
      <c r="S21" s="71">
        <f t="shared" si="5"/>
        <v>28350</v>
      </c>
      <c r="T21" s="72">
        <f t="shared" si="6"/>
        <v>9</v>
      </c>
      <c r="U21" s="73">
        <f t="shared" si="7"/>
        <v>12</v>
      </c>
    </row>
    <row r="22" spans="1:21" s="38" customFormat="1" ht="25.5" customHeight="1">
      <c r="A22" s="81">
        <v>11</v>
      </c>
      <c r="B22" s="110">
        <v>5</v>
      </c>
      <c r="C22" s="120" t="s">
        <v>152</v>
      </c>
      <c r="D22" s="111" t="s">
        <v>83</v>
      </c>
      <c r="E22" s="177" t="s">
        <v>200</v>
      </c>
      <c r="F22" s="170" t="s">
        <v>56</v>
      </c>
      <c r="G22" s="171">
        <v>8</v>
      </c>
      <c r="H22" s="59">
        <f>IF($G22="","",INDEX('1. závod'!$A:$CH,$G22+5,INDEX('Základní list'!$B:$B,MATCH($F22,'Základní list'!$A:$A,0),1)))</f>
        <v>18850</v>
      </c>
      <c r="I22" s="58">
        <f>IF($G22="","",INDEX('1. závod'!$A:$CH,$G22+5,INDEX('Základní list'!$B:$B,MATCH($F22,'Základní list'!$A:$A,0),1)+2))</f>
        <v>7</v>
      </c>
      <c r="J22" s="170" t="s">
        <v>56</v>
      </c>
      <c r="K22" s="171">
        <v>5</v>
      </c>
      <c r="L22" s="59">
        <f>IF($K22="","",INDEX('2. závod'!$A:$CH,$K22+5,INDEX('Základní list'!$B:$B,MATCH($J22,'Základní list'!$A:$A,0),1)))</f>
        <v>29200</v>
      </c>
      <c r="M22" s="58">
        <f>IF($K22="","",INDEX('2. závod'!$A:$CH,$K22+5,INDEX('Základní list'!$B:$B,MATCH($J22,'Základní list'!$A:$A,0),1)+2))</f>
        <v>3</v>
      </c>
      <c r="N22" s="118" t="str">
        <f t="shared" si="0"/>
        <v>A8</v>
      </c>
      <c r="O22" s="118" t="str">
        <f t="shared" si="1"/>
        <v>A5</v>
      </c>
      <c r="P22" s="60" t="str">
        <f t="shared" si="2"/>
        <v>MO ČRS Mohelnice MIVARDI</v>
      </c>
      <c r="Q22" s="60">
        <f t="shared" si="3"/>
        <v>1</v>
      </c>
      <c r="R22" s="70">
        <f t="shared" si="4"/>
        <v>2</v>
      </c>
      <c r="S22" s="71">
        <f t="shared" si="5"/>
        <v>48050</v>
      </c>
      <c r="T22" s="72">
        <f t="shared" si="6"/>
        <v>10</v>
      </c>
      <c r="U22" s="73">
        <f t="shared" si="7"/>
        <v>13</v>
      </c>
    </row>
    <row r="23" spans="1:21" s="38" customFormat="1" ht="27" customHeight="1">
      <c r="A23" s="81">
        <v>14</v>
      </c>
      <c r="B23" s="110">
        <v>79</v>
      </c>
      <c r="C23" s="120" t="s">
        <v>156</v>
      </c>
      <c r="D23" s="111" t="s">
        <v>83</v>
      </c>
      <c r="E23" s="177" t="s">
        <v>201</v>
      </c>
      <c r="F23" s="170" t="s">
        <v>57</v>
      </c>
      <c r="G23" s="171">
        <v>7</v>
      </c>
      <c r="H23" s="59">
        <f>IF($G23="","",INDEX('1. závod'!$A:$CH,$G23+5,INDEX('Základní list'!$B:$B,MATCH($F23,'Základní list'!$A:$A,0),1)))</f>
        <v>9145</v>
      </c>
      <c r="I23" s="58">
        <f>IF($G23="","",INDEX('1. závod'!$A:$CH,$G23+5,INDEX('Základní list'!$B:$B,MATCH($F23,'Základní list'!$A:$A,0),1)+2))</f>
        <v>6</v>
      </c>
      <c r="J23" s="170" t="s">
        <v>57</v>
      </c>
      <c r="K23" s="171">
        <v>4</v>
      </c>
      <c r="L23" s="59">
        <f>IF($K23="","",INDEX('2. závod'!$A:$CH,$K23+5,INDEX('Základní list'!$B:$B,MATCH($J23,'Základní list'!$A:$A,0),1)))</f>
        <v>19430</v>
      </c>
      <c r="M23" s="58">
        <f>IF($K23="","",INDEX('2. závod'!$A:$CH,$K23+5,INDEX('Základní list'!$B:$B,MATCH($J23,'Základní list'!$A:$A,0),1)+2))</f>
        <v>4</v>
      </c>
      <c r="N23" s="118" t="str">
        <f t="shared" si="0"/>
        <v>B7</v>
      </c>
      <c r="O23" s="118" t="str">
        <f t="shared" si="1"/>
        <v>B4</v>
      </c>
      <c r="P23" s="60" t="str">
        <f t="shared" si="2"/>
        <v>MO ČRS Jindřichův Hradec AWA-S – DRENNAN</v>
      </c>
      <c r="Q23" s="60">
        <f t="shared" si="3"/>
        <v>1</v>
      </c>
      <c r="R23" s="70">
        <f t="shared" si="4"/>
        <v>2</v>
      </c>
      <c r="S23" s="71">
        <f t="shared" si="5"/>
        <v>28575</v>
      </c>
      <c r="T23" s="72">
        <f t="shared" si="6"/>
        <v>10</v>
      </c>
      <c r="U23" s="73">
        <f t="shared" si="7"/>
        <v>14</v>
      </c>
    </row>
    <row r="24" spans="1:21" s="38" customFormat="1" ht="25.5" customHeight="1">
      <c r="A24" s="81">
        <v>10</v>
      </c>
      <c r="B24" s="110">
        <v>4435</v>
      </c>
      <c r="C24" s="120" t="s">
        <v>139</v>
      </c>
      <c r="D24" s="111" t="s">
        <v>140</v>
      </c>
      <c r="E24" s="177" t="s">
        <v>202</v>
      </c>
      <c r="F24" s="170" t="s">
        <v>56</v>
      </c>
      <c r="G24" s="171">
        <v>2</v>
      </c>
      <c r="H24" s="59">
        <f>IF($G24="","",INDEX('1. závod'!$A:$CH,$G24+5,INDEX('Základní list'!$B:$B,MATCH($F24,'Základní list'!$A:$A,0),1)))</f>
        <v>26630</v>
      </c>
      <c r="I24" s="58">
        <f>IF($G24="","",INDEX('1. závod'!$A:$CH,$G24+5,INDEX('Základní list'!$B:$B,MATCH($F24,'Základní list'!$A:$A,0),1)+2))</f>
        <v>4</v>
      </c>
      <c r="J24" s="170" t="s">
        <v>56</v>
      </c>
      <c r="K24" s="171">
        <v>6</v>
      </c>
      <c r="L24" s="59">
        <f>IF($K24="","",INDEX('2. závod'!$A:$CH,$K24+5,INDEX('Základní list'!$B:$B,MATCH($J24,'Základní list'!$A:$A,0),1)))</f>
        <v>17690</v>
      </c>
      <c r="M24" s="58">
        <f>IF($K24="","",INDEX('2. závod'!$A:$CH,$K24+5,INDEX('Základní list'!$B:$B,MATCH($J24,'Základní list'!$A:$A,0),1)+2))</f>
        <v>7</v>
      </c>
      <c r="N24" s="118" t="str">
        <f t="shared" si="0"/>
        <v>A2</v>
      </c>
      <c r="O24" s="118" t="str">
        <f t="shared" si="1"/>
        <v>A6</v>
      </c>
      <c r="P24" s="60" t="str">
        <f t="shared" si="2"/>
        <v>MO ČRS Příbor - MAVER TEAM</v>
      </c>
      <c r="Q24" s="60">
        <f t="shared" si="3"/>
        <v>1</v>
      </c>
      <c r="R24" s="70">
        <f t="shared" si="4"/>
        <v>2</v>
      </c>
      <c r="S24" s="71">
        <f t="shared" si="5"/>
        <v>44320</v>
      </c>
      <c r="T24" s="72">
        <f t="shared" si="6"/>
        <v>11</v>
      </c>
      <c r="U24" s="73">
        <f t="shared" si="7"/>
        <v>15</v>
      </c>
    </row>
    <row r="25" spans="1:21" s="38" customFormat="1" ht="25.5" customHeight="1">
      <c r="A25" s="81">
        <v>7</v>
      </c>
      <c r="B25" s="110">
        <v>111</v>
      </c>
      <c r="C25" s="120" t="s">
        <v>134</v>
      </c>
      <c r="D25" s="111" t="s">
        <v>83</v>
      </c>
      <c r="E25" s="177" t="s">
        <v>203</v>
      </c>
      <c r="F25" s="170" t="s">
        <v>56</v>
      </c>
      <c r="G25" s="171">
        <v>1</v>
      </c>
      <c r="H25" s="59">
        <f>IF($G25="","",INDEX('1. závod'!$A:$CH,$G25+5,INDEX('Základní list'!$B:$B,MATCH($F25,'Základní list'!$A:$A,0),1)))</f>
        <v>16080</v>
      </c>
      <c r="I25" s="58">
        <f>IF($G25="","",INDEX('1. závod'!$A:$CH,$G25+5,INDEX('Základní list'!$B:$B,MATCH($F25,'Základní list'!$A:$A,0),1)+2))</f>
        <v>8</v>
      </c>
      <c r="J25" s="170" t="s">
        <v>57</v>
      </c>
      <c r="K25" s="171">
        <v>6</v>
      </c>
      <c r="L25" s="59">
        <f>IF($K25="","",INDEX('2. závod'!$A:$CH,$K25+5,INDEX('Základní list'!$B:$B,MATCH($J25,'Základní list'!$A:$A,0),1)))</f>
        <v>22590</v>
      </c>
      <c r="M25" s="58">
        <f>IF($K25="","",INDEX('2. závod'!$A:$CH,$K25+5,INDEX('Základní list'!$B:$B,MATCH($J25,'Základní list'!$A:$A,0),1)+2))</f>
        <v>3</v>
      </c>
      <c r="N25" s="118" t="str">
        <f t="shared" si="0"/>
        <v>A1</v>
      </c>
      <c r="O25" s="118" t="str">
        <f t="shared" si="1"/>
        <v>B6</v>
      </c>
      <c r="P25" s="60" t="str">
        <f t="shared" si="2"/>
        <v>MO ČRS Karviná MILO</v>
      </c>
      <c r="Q25" s="60">
        <f t="shared" si="3"/>
        <v>1</v>
      </c>
      <c r="R25" s="70">
        <f t="shared" si="4"/>
        <v>2</v>
      </c>
      <c r="S25" s="71">
        <f t="shared" si="5"/>
        <v>38670</v>
      </c>
      <c r="T25" s="72">
        <f t="shared" si="6"/>
        <v>11</v>
      </c>
      <c r="U25" s="73">
        <f t="shared" si="7"/>
        <v>16</v>
      </c>
    </row>
    <row r="26" spans="1:21" s="38" customFormat="1" ht="25.5" customHeight="1">
      <c r="A26" s="81">
        <v>20</v>
      </c>
      <c r="B26" s="110">
        <v>2188</v>
      </c>
      <c r="C26" s="120" t="s">
        <v>169</v>
      </c>
      <c r="D26" s="111" t="s">
        <v>83</v>
      </c>
      <c r="E26" s="177" t="s">
        <v>204</v>
      </c>
      <c r="F26" s="170" t="s">
        <v>56</v>
      </c>
      <c r="G26" s="171">
        <v>6</v>
      </c>
      <c r="H26" s="59">
        <f>IF($G26="","",INDEX('1. závod'!$A:$CH,$G26+5,INDEX('Základní list'!$B:$B,MATCH($F26,'Základní list'!$A:$A,0),1)))</f>
        <v>18870</v>
      </c>
      <c r="I26" s="58">
        <f>IF($G26="","",INDEX('1. závod'!$A:$CH,$G26+5,INDEX('Základní list'!$B:$B,MATCH($F26,'Základní list'!$A:$A,0),1)+2))</f>
        <v>6</v>
      </c>
      <c r="J26" s="170" t="s">
        <v>57</v>
      </c>
      <c r="K26" s="171">
        <v>1</v>
      </c>
      <c r="L26" s="59">
        <f>IF($K26="","",INDEX('2. závod'!$A:$CH,$K26+5,INDEX('Základní list'!$B:$B,MATCH($J26,'Základní list'!$A:$A,0),1)))</f>
        <v>18820</v>
      </c>
      <c r="M26" s="58">
        <f>IF($K26="","",INDEX('2. závod'!$A:$CH,$K26+5,INDEX('Základní list'!$B:$B,MATCH($J26,'Základní list'!$A:$A,0),1)+2))</f>
        <v>5</v>
      </c>
      <c r="N26" s="118" t="str">
        <f t="shared" si="0"/>
        <v>A6</v>
      </c>
      <c r="O26" s="118" t="str">
        <f t="shared" si="1"/>
        <v>B1</v>
      </c>
      <c r="P26" s="60" t="str">
        <f t="shared" si="2"/>
        <v>MO MRS Uherské Hradiště - PRESTON</v>
      </c>
      <c r="Q26" s="60">
        <f t="shared" si="3"/>
        <v>1</v>
      </c>
      <c r="R26" s="70">
        <f t="shared" si="4"/>
        <v>2</v>
      </c>
      <c r="S26" s="71">
        <f t="shared" si="5"/>
        <v>37690</v>
      </c>
      <c r="T26" s="72">
        <f t="shared" si="6"/>
        <v>11</v>
      </c>
      <c r="U26" s="73">
        <f t="shared" si="7"/>
        <v>17</v>
      </c>
    </row>
    <row r="27" spans="1:21" s="38" customFormat="1" ht="25.5" customHeight="1">
      <c r="A27" s="81">
        <v>18</v>
      </c>
      <c r="B27" s="110" t="s">
        <v>166</v>
      </c>
      <c r="C27" s="120" t="s">
        <v>167</v>
      </c>
      <c r="D27" s="111" t="s">
        <v>83</v>
      </c>
      <c r="E27" s="177" t="s">
        <v>199</v>
      </c>
      <c r="F27" s="170" t="s">
        <v>58</v>
      </c>
      <c r="G27" s="171">
        <v>4</v>
      </c>
      <c r="H27" s="59">
        <f>IF($G27="","",INDEX('1. závod'!$A:$CH,$G27+5,INDEX('Základní list'!$B:$B,MATCH($F27,'Základní list'!$A:$A,0),1)))</f>
        <v>8585</v>
      </c>
      <c r="I27" s="58">
        <f>IF($G27="","",INDEX('1. závod'!$A:$CH,$G27+5,INDEX('Základní list'!$B:$B,MATCH($F27,'Základní list'!$A:$A,0),1)+2))</f>
        <v>5</v>
      </c>
      <c r="J27" s="170" t="s">
        <v>58</v>
      </c>
      <c r="K27" s="171">
        <v>8</v>
      </c>
      <c r="L27" s="59">
        <f>IF($K27="","",INDEX('2. závod'!$A:$CH,$K27+5,INDEX('Základní list'!$B:$B,MATCH($J27,'Základní list'!$A:$A,0),1)))</f>
        <v>17760</v>
      </c>
      <c r="M27" s="58">
        <f>IF($K27="","",INDEX('2. závod'!$A:$CH,$K27+5,INDEX('Základní list'!$B:$B,MATCH($J27,'Základní list'!$A:$A,0),1)+2))</f>
        <v>6</v>
      </c>
      <c r="N27" s="118" t="str">
        <f t="shared" si="0"/>
        <v>C4</v>
      </c>
      <c r="O27" s="118" t="str">
        <f t="shared" si="1"/>
        <v>C8</v>
      </c>
      <c r="P27" s="60" t="str">
        <f t="shared" si="2"/>
        <v>SLOVENSKO</v>
      </c>
      <c r="Q27" s="60">
        <f t="shared" si="3"/>
        <v>1</v>
      </c>
      <c r="R27" s="70">
        <f t="shared" si="4"/>
        <v>2</v>
      </c>
      <c r="S27" s="71">
        <f t="shared" si="5"/>
        <v>26345</v>
      </c>
      <c r="T27" s="72">
        <f t="shared" si="6"/>
        <v>11</v>
      </c>
      <c r="U27" s="73">
        <f t="shared" si="7"/>
        <v>18</v>
      </c>
    </row>
    <row r="28" spans="1:21" s="38" customFormat="1" ht="25.5" customHeight="1">
      <c r="A28" s="81">
        <v>6</v>
      </c>
      <c r="B28" s="110">
        <v>1057</v>
      </c>
      <c r="C28" s="120" t="s">
        <v>133</v>
      </c>
      <c r="D28" s="111" t="s">
        <v>83</v>
      </c>
      <c r="E28" s="177" t="s">
        <v>203</v>
      </c>
      <c r="F28" s="170" t="s">
        <v>56</v>
      </c>
      <c r="G28" s="171">
        <v>4</v>
      </c>
      <c r="H28" s="59">
        <f>IF($G28="","",INDEX('1. závod'!$A:$CH,$G28+5,INDEX('Základní list'!$B:$B,MATCH($F28,'Základní list'!$A:$A,0),1)))</f>
        <v>22050</v>
      </c>
      <c r="I28" s="58">
        <f>IF($G28="","",INDEX('1. závod'!$A:$CH,$G28+5,INDEX('Základní list'!$B:$B,MATCH($F28,'Základní list'!$A:$A,0),1)+2))</f>
        <v>5</v>
      </c>
      <c r="J28" s="170" t="s">
        <v>56</v>
      </c>
      <c r="K28" s="171">
        <v>1</v>
      </c>
      <c r="L28" s="59">
        <f>IF($K28="","",INDEX('2. závod'!$A:$CH,$K28+5,INDEX('Základní list'!$B:$B,MATCH($J28,'Základní list'!$A:$A,0),1)))</f>
        <v>16505</v>
      </c>
      <c r="M28" s="58">
        <f>IF($K28="","",INDEX('2. závod'!$A:$CH,$K28+5,INDEX('Základní list'!$B:$B,MATCH($J28,'Základní list'!$A:$A,0),1)+2))</f>
        <v>8</v>
      </c>
      <c r="N28" s="118" t="str">
        <f t="shared" si="0"/>
        <v>A4</v>
      </c>
      <c r="O28" s="118" t="str">
        <f t="shared" si="1"/>
        <v>A1</v>
      </c>
      <c r="P28" s="60" t="str">
        <f t="shared" si="2"/>
        <v>MO ČRS Karviná MILO</v>
      </c>
      <c r="Q28" s="60">
        <f t="shared" si="3"/>
        <v>1</v>
      </c>
      <c r="R28" s="70">
        <f t="shared" si="4"/>
        <v>2</v>
      </c>
      <c r="S28" s="71">
        <f t="shared" si="5"/>
        <v>38555</v>
      </c>
      <c r="T28" s="72">
        <f t="shared" si="6"/>
        <v>13</v>
      </c>
      <c r="U28" s="73">
        <f t="shared" si="7"/>
        <v>19</v>
      </c>
    </row>
    <row r="29" spans="1:21" s="38" customFormat="1" ht="25.5" customHeight="1">
      <c r="A29" s="81">
        <v>22</v>
      </c>
      <c r="B29" s="110">
        <v>2409</v>
      </c>
      <c r="C29" s="120" t="s">
        <v>171</v>
      </c>
      <c r="D29" s="111" t="s">
        <v>83</v>
      </c>
      <c r="E29" s="177" t="s">
        <v>204</v>
      </c>
      <c r="F29" s="170" t="s">
        <v>56</v>
      </c>
      <c r="G29" s="171">
        <v>7</v>
      </c>
      <c r="H29" s="59">
        <f>IF($G29="","",INDEX('1. závod'!$A:$CH,$G29+5,INDEX('Základní list'!$B:$B,MATCH($F29,'Základní list'!$A:$A,0),1)))</f>
        <v>10090</v>
      </c>
      <c r="I29" s="58">
        <f>IF($G29="","",INDEX('1. závod'!$A:$CH,$G29+5,INDEX('Základní list'!$B:$B,MATCH($F29,'Základní list'!$A:$A,0),1)+2))</f>
        <v>9</v>
      </c>
      <c r="J29" s="170" t="s">
        <v>56</v>
      </c>
      <c r="K29" s="171">
        <v>3</v>
      </c>
      <c r="L29" s="59">
        <f>IF($K29="","",INDEX('2. závod'!$A:$CH,$K29+5,INDEX('Základní list'!$B:$B,MATCH($J29,'Základní list'!$A:$A,0),1)))</f>
        <v>19960</v>
      </c>
      <c r="M29" s="58">
        <f>IF($K29="","",INDEX('2. závod'!$A:$CH,$K29+5,INDEX('Základní list'!$B:$B,MATCH($J29,'Základní list'!$A:$A,0),1)+2))</f>
        <v>4</v>
      </c>
      <c r="N29" s="118" t="str">
        <f t="shared" si="0"/>
        <v>A7</v>
      </c>
      <c r="O29" s="118" t="str">
        <f t="shared" si="1"/>
        <v>A3</v>
      </c>
      <c r="P29" s="60" t="str">
        <f t="shared" si="2"/>
        <v>MO MRS Uherské Hradiště - PRESTON</v>
      </c>
      <c r="Q29" s="60">
        <f t="shared" si="3"/>
        <v>1</v>
      </c>
      <c r="R29" s="70">
        <f t="shared" si="4"/>
        <v>2</v>
      </c>
      <c r="S29" s="71">
        <f t="shared" si="5"/>
        <v>30050</v>
      </c>
      <c r="T29" s="72">
        <f t="shared" si="6"/>
        <v>13</v>
      </c>
      <c r="U29" s="73">
        <f t="shared" si="7"/>
        <v>20</v>
      </c>
    </row>
    <row r="30" spans="1:21" s="38" customFormat="1" ht="25.5" customHeight="1">
      <c r="A30" s="81">
        <v>28</v>
      </c>
      <c r="B30" s="110">
        <v>6829</v>
      </c>
      <c r="C30" s="120" t="s">
        <v>159</v>
      </c>
      <c r="D30" s="111" t="s">
        <v>83</v>
      </c>
      <c r="E30" s="177" t="s">
        <v>205</v>
      </c>
      <c r="F30" s="170" t="s">
        <v>58</v>
      </c>
      <c r="G30" s="171">
        <v>3</v>
      </c>
      <c r="H30" s="59">
        <f>IF($G30="","",INDEX('1. závod'!$A:$CH,$G30+5,INDEX('Základní list'!$B:$B,MATCH($F30,'Základní list'!$A:$A,0),1)))</f>
        <v>5705</v>
      </c>
      <c r="I30" s="58">
        <f>IF($G30="","",INDEX('1. závod'!$A:$CH,$G30+5,INDEX('Základní list'!$B:$B,MATCH($F30,'Základní list'!$A:$A,0),1)+2))</f>
        <v>8</v>
      </c>
      <c r="J30" s="170" t="s">
        <v>58</v>
      </c>
      <c r="K30" s="171">
        <v>2</v>
      </c>
      <c r="L30" s="59">
        <f>IF($K30="","",INDEX('2. závod'!$A:$CH,$K30+5,INDEX('Základní list'!$B:$B,MATCH($J30,'Základní list'!$A:$A,0),1)))</f>
        <v>18330</v>
      </c>
      <c r="M30" s="58">
        <f>IF($K30="","",INDEX('2. závod'!$A:$CH,$K30+5,INDEX('Základní list'!$B:$B,MATCH($J30,'Základní list'!$A:$A,0),1)+2))</f>
        <v>5</v>
      </c>
      <c r="N30" s="118" t="str">
        <f t="shared" si="0"/>
        <v>C3</v>
      </c>
      <c r="O30" s="118" t="str">
        <f t="shared" si="1"/>
        <v>C2</v>
      </c>
      <c r="P30" s="60" t="str">
        <f t="shared" si="2"/>
        <v>MO ČRS Strakonive</v>
      </c>
      <c r="Q30" s="60">
        <f t="shared" si="3"/>
        <v>1</v>
      </c>
      <c r="R30" s="70">
        <f t="shared" si="4"/>
        <v>2</v>
      </c>
      <c r="S30" s="71">
        <f t="shared" si="5"/>
        <v>24035</v>
      </c>
      <c r="T30" s="72">
        <f t="shared" si="6"/>
        <v>13</v>
      </c>
      <c r="U30" s="73">
        <f t="shared" si="7"/>
        <v>21</v>
      </c>
    </row>
    <row r="31" spans="1:21" s="38" customFormat="1" ht="25.5" customHeight="1">
      <c r="A31" s="81">
        <v>2</v>
      </c>
      <c r="B31" s="110">
        <v>781</v>
      </c>
      <c r="C31" s="120" t="s">
        <v>127</v>
      </c>
      <c r="D31" s="111" t="s">
        <v>83</v>
      </c>
      <c r="E31" s="177" t="s">
        <v>206</v>
      </c>
      <c r="F31" s="170" t="s">
        <v>58</v>
      </c>
      <c r="G31" s="171">
        <v>2</v>
      </c>
      <c r="H31" s="59">
        <f>IF($G31="","",INDEX('1. závod'!$A:$CH,$G31+5,INDEX('Základní list'!$B:$B,MATCH($F31,'Základní list'!$A:$A,0),1)))</f>
        <v>6230</v>
      </c>
      <c r="I31" s="58">
        <f>IF($G31="","",INDEX('1. závod'!$A:$CH,$G31+5,INDEX('Základní list'!$B:$B,MATCH($F31,'Základní list'!$A:$A,0),1)+2))</f>
        <v>7</v>
      </c>
      <c r="J31" s="170" t="s">
        <v>56</v>
      </c>
      <c r="K31" s="171">
        <v>4</v>
      </c>
      <c r="L31" s="59">
        <f>IF($K31="","",INDEX('2. závod'!$A:$CH,$K31+5,INDEX('Základní list'!$B:$B,MATCH($J31,'Základní list'!$A:$A,0),1)))</f>
        <v>17790</v>
      </c>
      <c r="M31" s="58">
        <f>IF($K31="","",INDEX('2. závod'!$A:$CH,$K31+5,INDEX('Základní list'!$B:$B,MATCH($J31,'Základní list'!$A:$A,0),1)+2))</f>
        <v>6</v>
      </c>
      <c r="N31" s="118" t="str">
        <f t="shared" si="0"/>
        <v>C2</v>
      </c>
      <c r="O31" s="118" t="str">
        <f t="shared" si="1"/>
        <v>A4</v>
      </c>
      <c r="P31" s="60" t="str">
        <f t="shared" si="2"/>
        <v>RSK LIPANI MIVARDI Třebechovice pod Orebem</v>
      </c>
      <c r="Q31" s="60">
        <f t="shared" si="3"/>
        <v>1</v>
      </c>
      <c r="R31" s="70">
        <f t="shared" si="4"/>
        <v>2</v>
      </c>
      <c r="S31" s="71">
        <f t="shared" si="5"/>
        <v>24020</v>
      </c>
      <c r="T31" s="72">
        <f t="shared" si="6"/>
        <v>13</v>
      </c>
      <c r="U31" s="73">
        <f t="shared" si="7"/>
        <v>22</v>
      </c>
    </row>
    <row r="32" spans="1:21" s="38" customFormat="1" ht="25.5" customHeight="1">
      <c r="A32" s="81">
        <v>21</v>
      </c>
      <c r="B32" s="110">
        <v>4164</v>
      </c>
      <c r="C32" s="120" t="s">
        <v>170</v>
      </c>
      <c r="D32" s="111" t="s">
        <v>83</v>
      </c>
      <c r="E32" s="177" t="s">
        <v>204</v>
      </c>
      <c r="F32" s="170" t="s">
        <v>57</v>
      </c>
      <c r="G32" s="171">
        <v>5</v>
      </c>
      <c r="H32" s="59">
        <f>IF($G32="","",INDEX('1. závod'!$A:$CH,$G32+5,INDEX('Základní list'!$B:$B,MATCH($F32,'Základní list'!$A:$A,0),1)))</f>
        <v>2645</v>
      </c>
      <c r="I32" s="58">
        <f>IF($G32="","",INDEX('1. závod'!$A:$CH,$G32+5,INDEX('Základní list'!$B:$B,MATCH($F32,'Základní list'!$A:$A,0),1)+2))</f>
        <v>8</v>
      </c>
      <c r="J32" s="170" t="s">
        <v>57</v>
      </c>
      <c r="K32" s="171">
        <v>5</v>
      </c>
      <c r="L32" s="59">
        <f>IF($K32="","",INDEX('2. závod'!$A:$CH,$K32+5,INDEX('Základní list'!$B:$B,MATCH($J32,'Základní list'!$A:$A,0),1)))</f>
        <v>15660</v>
      </c>
      <c r="M32" s="58">
        <f>IF($K32="","",INDEX('2. závod'!$A:$CH,$K32+5,INDEX('Základní list'!$B:$B,MATCH($J32,'Základní list'!$A:$A,0),1)+2))</f>
        <v>7</v>
      </c>
      <c r="N32" s="118" t="str">
        <f t="shared" si="0"/>
        <v>B5</v>
      </c>
      <c r="O32" s="118" t="str">
        <f t="shared" si="1"/>
        <v>B5</v>
      </c>
      <c r="P32" s="60" t="str">
        <f t="shared" si="2"/>
        <v>MO MRS Uherské Hradiště - PRESTON</v>
      </c>
      <c r="Q32" s="60">
        <f t="shared" si="3"/>
        <v>1</v>
      </c>
      <c r="R32" s="70">
        <f t="shared" si="4"/>
        <v>2</v>
      </c>
      <c r="S32" s="71">
        <f t="shared" si="5"/>
        <v>18305</v>
      </c>
      <c r="T32" s="72">
        <f t="shared" si="6"/>
        <v>15</v>
      </c>
      <c r="U32" s="73">
        <f t="shared" si="7"/>
        <v>23</v>
      </c>
    </row>
    <row r="33" spans="1:21" s="38" customFormat="1" ht="25.5" customHeight="1">
      <c r="A33" s="81">
        <v>16</v>
      </c>
      <c r="B33" s="110">
        <v>6853</v>
      </c>
      <c r="C33" s="120" t="s">
        <v>163</v>
      </c>
      <c r="D33" s="111" t="s">
        <v>83</v>
      </c>
      <c r="E33" s="177" t="s">
        <v>198</v>
      </c>
      <c r="F33" s="170" t="s">
        <v>58</v>
      </c>
      <c r="G33" s="171">
        <v>9</v>
      </c>
      <c r="H33" s="59">
        <f>IF($G33="","",INDEX('1. závod'!$A:$CH,$G33+5,INDEX('Základní list'!$B:$B,MATCH($F33,'Základní list'!$A:$A,0),1)))</f>
        <v>6735</v>
      </c>
      <c r="I33" s="58">
        <f>IF($G33="","",INDEX('1. závod'!$A:$CH,$G33+5,INDEX('Základní list'!$B:$B,MATCH($F33,'Základní list'!$A:$A,0),1)+2))</f>
        <v>6</v>
      </c>
      <c r="J33" s="170" t="s">
        <v>57</v>
      </c>
      <c r="K33" s="171">
        <v>3</v>
      </c>
      <c r="L33" s="59">
        <f>IF($K33="","",INDEX('2. závod'!$A:$CH,$K33+5,INDEX('Základní list'!$B:$B,MATCH($J33,'Základní list'!$A:$A,0),1)))</f>
        <v>1595</v>
      </c>
      <c r="M33" s="58">
        <f>IF($K33="","",INDEX('2. závod'!$A:$CH,$K33+5,INDEX('Základní list'!$B:$B,MATCH($J33,'Základní list'!$A:$A,0),1)+2))</f>
        <v>9</v>
      </c>
      <c r="N33" s="118" t="str">
        <f t="shared" si="0"/>
        <v>C9</v>
      </c>
      <c r="O33" s="118" t="str">
        <f t="shared" si="1"/>
        <v>B3</v>
      </c>
      <c r="P33" s="60" t="str">
        <f t="shared" si="2"/>
        <v>ČRS MILO Loštice A</v>
      </c>
      <c r="Q33" s="60">
        <f t="shared" si="3"/>
        <v>1</v>
      </c>
      <c r="R33" s="70">
        <f t="shared" si="4"/>
        <v>2</v>
      </c>
      <c r="S33" s="71">
        <f t="shared" si="5"/>
        <v>8330</v>
      </c>
      <c r="T33" s="72">
        <f t="shared" si="6"/>
        <v>15</v>
      </c>
      <c r="U33" s="73">
        <f t="shared" si="7"/>
        <v>24</v>
      </c>
    </row>
    <row r="34" spans="1:21" s="38" customFormat="1" ht="25.5" customHeight="1">
      <c r="A34" s="81">
        <v>26</v>
      </c>
      <c r="B34" s="110">
        <v>5638</v>
      </c>
      <c r="C34" s="120" t="s">
        <v>177</v>
      </c>
      <c r="D34" s="111" t="s">
        <v>140</v>
      </c>
      <c r="E34" s="177" t="s">
        <v>198</v>
      </c>
      <c r="F34" s="170" t="s">
        <v>57</v>
      </c>
      <c r="G34" s="171">
        <v>9</v>
      </c>
      <c r="H34" s="59">
        <f>IF($G34="","",INDEX('1. závod'!$A:$CH,$G34+5,INDEX('Základní list'!$B:$B,MATCH($F34,'Základní list'!$A:$A,0),1)))</f>
        <v>6230</v>
      </c>
      <c r="I34" s="58">
        <f>IF($G34="","",INDEX('1. závod'!$A:$CH,$G34+5,INDEX('Základní list'!$B:$B,MATCH($F34,'Základní list'!$A:$A,0),1)+2))</f>
        <v>7</v>
      </c>
      <c r="J34" s="170" t="s">
        <v>58</v>
      </c>
      <c r="K34" s="171">
        <v>7</v>
      </c>
      <c r="L34" s="59">
        <f>IF($K34="","",INDEX('2. závod'!$A:$CH,$K34+5,INDEX('Základní list'!$B:$B,MATCH($J34,'Základní list'!$A:$A,0),1)))</f>
        <v>6030</v>
      </c>
      <c r="M34" s="58">
        <f>IF($K34="","",INDEX('2. závod'!$A:$CH,$K34+5,INDEX('Základní list'!$B:$B,MATCH($J34,'Základní list'!$A:$A,0),1)+2))</f>
        <v>9</v>
      </c>
      <c r="N34" s="118" t="str">
        <f t="shared" si="0"/>
        <v>B9</v>
      </c>
      <c r="O34" s="118" t="str">
        <f t="shared" si="1"/>
        <v>C7</v>
      </c>
      <c r="P34" s="60" t="str">
        <f t="shared" si="2"/>
        <v>ČRS MILO Loštice A</v>
      </c>
      <c r="Q34" s="60">
        <f t="shared" si="3"/>
        <v>1</v>
      </c>
      <c r="R34" s="70">
        <f t="shared" si="4"/>
        <v>2</v>
      </c>
      <c r="S34" s="71">
        <f t="shared" si="5"/>
        <v>12260</v>
      </c>
      <c r="T34" s="72">
        <f t="shared" si="6"/>
        <v>16</v>
      </c>
      <c r="U34" s="73">
        <f t="shared" si="7"/>
        <v>25</v>
      </c>
    </row>
    <row r="35" spans="1:21" s="38" customFormat="1" ht="25.5" customHeight="1">
      <c r="A35" s="81">
        <v>25</v>
      </c>
      <c r="B35" s="110">
        <v>5639</v>
      </c>
      <c r="C35" s="120" t="s">
        <v>178</v>
      </c>
      <c r="D35" s="111" t="s">
        <v>83</v>
      </c>
      <c r="E35" s="177" t="s">
        <v>198</v>
      </c>
      <c r="F35" s="170" t="s">
        <v>57</v>
      </c>
      <c r="G35" s="171">
        <v>3</v>
      </c>
      <c r="H35" s="59">
        <f>IF($G35="","",INDEX('1. závod'!$A:$CH,$G35+5,INDEX('Základní list'!$B:$B,MATCH($F35,'Základní list'!$A:$A,0),1)))</f>
        <v>1610</v>
      </c>
      <c r="I35" s="58">
        <f>IF($G35="","",INDEX('1. závod'!$A:$CH,$G35+5,INDEX('Základní list'!$B:$B,MATCH($F35,'Základní list'!$A:$A,0),1)+2))</f>
        <v>9</v>
      </c>
      <c r="J35" s="170" t="s">
        <v>58</v>
      </c>
      <c r="K35" s="171">
        <v>1</v>
      </c>
      <c r="L35" s="59">
        <f>IF($K35="","",INDEX('2. závod'!$A:$CH,$K35+5,INDEX('Základní list'!$B:$B,MATCH($J35,'Základní list'!$A:$A,0),1)))</f>
        <v>10790</v>
      </c>
      <c r="M35" s="58">
        <f>IF($K35="","",INDEX('2. závod'!$A:$CH,$K35+5,INDEX('Základní list'!$B:$B,MATCH($J35,'Základní list'!$A:$A,0),1)+2))</f>
        <v>8</v>
      </c>
      <c r="N35" s="118" t="str">
        <f t="shared" si="0"/>
        <v>B3</v>
      </c>
      <c r="O35" s="118" t="str">
        <f t="shared" si="1"/>
        <v>C1</v>
      </c>
      <c r="P35" s="60" t="str">
        <f t="shared" si="2"/>
        <v>ČRS MILO Loštice A</v>
      </c>
      <c r="Q35" s="60">
        <f t="shared" si="3"/>
        <v>1</v>
      </c>
      <c r="R35" s="70">
        <f t="shared" si="4"/>
        <v>2</v>
      </c>
      <c r="S35" s="71">
        <f t="shared" si="5"/>
        <v>12400</v>
      </c>
      <c r="T35" s="72">
        <f t="shared" si="6"/>
        <v>17</v>
      </c>
      <c r="U35" s="73">
        <f t="shared" si="7"/>
        <v>26</v>
      </c>
    </row>
    <row r="36" spans="1:21" s="38" customFormat="1" ht="25.5" customHeight="1">
      <c r="A36" s="81">
        <v>3</v>
      </c>
      <c r="B36" s="110">
        <v>949</v>
      </c>
      <c r="C36" s="120" t="s">
        <v>128</v>
      </c>
      <c r="D36" s="111" t="s">
        <v>83</v>
      </c>
      <c r="E36" s="177" t="s">
        <v>206</v>
      </c>
      <c r="F36" s="170" t="s">
        <v>58</v>
      </c>
      <c r="G36" s="171">
        <v>5</v>
      </c>
      <c r="H36" s="59">
        <f>IF($G36="","",INDEX('1. závod'!$A:$CH,$G36+5,INDEX('Základní list'!$B:$B,MATCH($F36,'Základní list'!$A:$A,0),1)))</f>
        <v>3135</v>
      </c>
      <c r="I36" s="58">
        <f>IF($G36="","",INDEX('1. závod'!$A:$CH,$G36+5,INDEX('Základní list'!$B:$B,MATCH($F36,'Základní list'!$A:$A,0),1)+2))</f>
        <v>9</v>
      </c>
      <c r="J36" s="170" t="s">
        <v>56</v>
      </c>
      <c r="K36" s="171">
        <v>7</v>
      </c>
      <c r="L36" s="59">
        <f>IF($K36="","",INDEX('2. závod'!$A:$CH,$K36+5,INDEX('Základní list'!$B:$B,MATCH($J36,'Základní list'!$A:$A,0),1)))</f>
        <v>12990</v>
      </c>
      <c r="M36" s="58">
        <f>IF($K36="","",INDEX('2. závod'!$A:$CH,$K36+5,INDEX('Základní list'!$B:$B,MATCH($J36,'Základní list'!$A:$A,0),1)+2))</f>
        <v>9</v>
      </c>
      <c r="N36" s="118" t="str">
        <f t="shared" si="0"/>
        <v>C5</v>
      </c>
      <c r="O36" s="118" t="str">
        <f t="shared" si="1"/>
        <v>A7</v>
      </c>
      <c r="P36" s="60" t="str">
        <f t="shared" si="2"/>
        <v>RSK LIPANI MIVARDI Třebechovice pod Orebem</v>
      </c>
      <c r="Q36" s="60">
        <f t="shared" si="3"/>
        <v>1</v>
      </c>
      <c r="R36" s="70">
        <f t="shared" si="4"/>
        <v>2</v>
      </c>
      <c r="S36" s="71">
        <f t="shared" si="5"/>
        <v>16125</v>
      </c>
      <c r="T36" s="72">
        <f t="shared" si="6"/>
        <v>18</v>
      </c>
      <c r="U36" s="73">
        <f t="shared" si="7"/>
        <v>27</v>
      </c>
    </row>
    <row r="37" spans="1:21" s="38" customFormat="1" ht="25.5" customHeight="1" thickBot="1">
      <c r="A37" s="81">
        <v>23</v>
      </c>
      <c r="B37" s="123">
        <v>3503</v>
      </c>
      <c r="C37" s="120" t="s">
        <v>175</v>
      </c>
      <c r="D37" s="124" t="s">
        <v>83</v>
      </c>
      <c r="E37" s="85" t="s">
        <v>207</v>
      </c>
      <c r="F37" s="170" t="s">
        <v>56</v>
      </c>
      <c r="G37" s="171">
        <v>9</v>
      </c>
      <c r="H37" s="59">
        <f>IF($G37="","",INDEX('1. závod'!$A:$CH,$G37+5,INDEX('Základní list'!$B:$B,MATCH($F37,'Základní list'!$A:$A,0),1)))</f>
        <v>5950</v>
      </c>
      <c r="I37" s="58">
        <f>IF($G37="","",INDEX('1. závod'!$A:$CH,$G37+5,INDEX('Základní list'!$B:$B,MATCH($F37,'Základní list'!$A:$A,0),1)+2))</f>
        <v>10</v>
      </c>
      <c r="J37" s="170" t="s">
        <v>56</v>
      </c>
      <c r="K37" s="171">
        <v>10</v>
      </c>
      <c r="L37" s="59">
        <f>IF($K37="","",INDEX('2. závod'!$A:$CH,$K37+5,INDEX('Základní list'!$B:$B,MATCH($J37,'Základní list'!$A:$A,0),1)))</f>
        <v>3350</v>
      </c>
      <c r="M37" s="58">
        <f>IF($K37="","",INDEX('2. závod'!$A:$CH,$K37+5,INDEX('Základní list'!$B:$B,MATCH($J37,'Základní list'!$A:$A,0),1)+2))</f>
        <v>10</v>
      </c>
      <c r="N37" s="118" t="str">
        <f t="shared" si="0"/>
        <v>A9</v>
      </c>
      <c r="O37" s="118" t="str">
        <f t="shared" si="1"/>
        <v>A10</v>
      </c>
      <c r="P37" s="60" t="str">
        <f t="shared" si="2"/>
        <v>MRS - Poháry sport hobby M. Budějovice - Maver</v>
      </c>
      <c r="Q37" s="60">
        <f t="shared" si="3"/>
        <v>1</v>
      </c>
      <c r="R37" s="70">
        <f t="shared" si="4"/>
        <v>2</v>
      </c>
      <c r="S37" s="71">
        <f t="shared" si="5"/>
        <v>9300</v>
      </c>
      <c r="T37" s="72">
        <f t="shared" si="6"/>
        <v>20</v>
      </c>
      <c r="U37" s="73">
        <f t="shared" si="7"/>
        <v>28</v>
      </c>
    </row>
    <row r="38" spans="1:21" s="38" customFormat="1" ht="25.5" customHeight="1" hidden="1">
      <c r="A38" s="81"/>
      <c r="B38" s="110"/>
      <c r="C38" s="120"/>
      <c r="D38" s="111"/>
      <c r="E38" s="85"/>
      <c r="F38" s="170"/>
      <c r="G38" s="171"/>
      <c r="H38" s="59">
        <f>IF($G38="","",INDEX('1. závod'!$A:$CH,$G38+5,INDEX('Základní list'!$B:$B,MATCH($F38,'Základní list'!$A:$A,0),1)))</f>
      </c>
      <c r="I38" s="58">
        <f>IF($G38="","",INDEX('1. závod'!$A:$CH,$G38+5,INDEX('Základní list'!$B:$B,MATCH($F38,'Základní list'!$A:$A,0),1)+2))</f>
      </c>
      <c r="J38" s="170"/>
      <c r="K38" s="171"/>
      <c r="L38" s="59">
        <f>IF($K38="","",INDEX('2. závod'!$A:$CH,$K38+5,INDEX('Základní list'!$B:$B,MATCH($J38,'Základní list'!$A:$A,0),1)))</f>
      </c>
      <c r="M38" s="58">
        <f>IF($K38="","",INDEX('2. závod'!$A:$CH,$K38+5,INDEX('Základní list'!$B:$B,MATCH($J38,'Základní list'!$A:$A,0),1)+2))</f>
      </c>
      <c r="N38" s="118">
        <f t="shared" si="0"/>
      </c>
      <c r="O38" s="118">
        <f t="shared" si="1"/>
      </c>
      <c r="P38" s="60">
        <f t="shared" si="2"/>
      </c>
      <c r="Q38" s="60">
        <f aca="true" t="shared" si="8" ref="Q38:Q59">IF(C38="",0,1)</f>
        <v>0</v>
      </c>
      <c r="R38" s="70">
        <f t="shared" si="4"/>
      </c>
      <c r="S38" s="71">
        <f t="shared" si="5"/>
      </c>
      <c r="T38" s="72">
        <f t="shared" si="6"/>
      </c>
      <c r="U38" s="73">
        <f aca="true" t="shared" si="9" ref="U38:U59">IF(ISBLANK($C38),"",IF(ISTEXT(U37),1,U37+1))</f>
      </c>
    </row>
    <row r="39" spans="1:21" s="38" customFormat="1" ht="25.5" customHeight="1" hidden="1">
      <c r="A39" s="81"/>
      <c r="B39" s="110"/>
      <c r="C39" s="120"/>
      <c r="D39" s="111"/>
      <c r="E39" s="85"/>
      <c r="F39" s="170"/>
      <c r="G39" s="171"/>
      <c r="H39" s="59">
        <f>IF($G39="","",INDEX('1. závod'!$A:$CH,$G39+5,INDEX('Základní list'!$B:$B,MATCH($F39,'Základní list'!$A:$A,0),1)))</f>
      </c>
      <c r="I39" s="58">
        <f>IF($G39="","",INDEX('1. závod'!$A:$CH,$G39+5,INDEX('Základní list'!$B:$B,MATCH($F39,'Základní list'!$A:$A,0),1)+2))</f>
      </c>
      <c r="J39" s="170"/>
      <c r="K39" s="171"/>
      <c r="L39" s="59">
        <f>IF($K39="","",INDEX('2. závod'!$A:$CH,$K39+5,INDEX('Základní list'!$B:$B,MATCH($J39,'Základní list'!$A:$A,0),1)))</f>
      </c>
      <c r="M39" s="58">
        <f>IF($K39="","",INDEX('2. závod'!$A:$CH,$K39+5,INDEX('Základní list'!$B:$B,MATCH($J39,'Základní list'!$A:$A,0),1)+2))</f>
      </c>
      <c r="N39" s="118">
        <f t="shared" si="0"/>
      </c>
      <c r="O39" s="118">
        <f t="shared" si="1"/>
      </c>
      <c r="P39" s="60">
        <f t="shared" si="2"/>
      </c>
      <c r="Q39" s="60">
        <f t="shared" si="8"/>
        <v>0</v>
      </c>
      <c r="R39" s="70">
        <f t="shared" si="4"/>
      </c>
      <c r="S39" s="71">
        <f t="shared" si="5"/>
      </c>
      <c r="T39" s="72">
        <f t="shared" si="6"/>
      </c>
      <c r="U39" s="73">
        <f t="shared" si="9"/>
      </c>
    </row>
    <row r="40" spans="1:21" s="38" customFormat="1" ht="25.5" customHeight="1" hidden="1">
      <c r="A40" s="81"/>
      <c r="B40" s="110"/>
      <c r="C40" s="120"/>
      <c r="D40" s="111"/>
      <c r="E40" s="85"/>
      <c r="F40" s="170"/>
      <c r="G40" s="171"/>
      <c r="H40" s="59">
        <f>IF($G40="","",INDEX('1. závod'!$A:$CH,$G40+5,INDEX('Základní list'!$B:$B,MATCH($F40,'Základní list'!$A:$A,0),1)))</f>
      </c>
      <c r="I40" s="58">
        <f>IF($G40="","",INDEX('1. závod'!$A:$CH,$G40+5,INDEX('Základní list'!$B:$B,MATCH($F40,'Základní list'!$A:$A,0),1)+2))</f>
      </c>
      <c r="J40" s="170"/>
      <c r="K40" s="171"/>
      <c r="L40" s="59">
        <f>IF($K40="","",INDEX('2. závod'!$A:$CH,$K40+5,INDEX('Základní list'!$B:$B,MATCH($J40,'Základní list'!$A:$A,0),1)))</f>
      </c>
      <c r="M40" s="58">
        <f>IF($K40="","",INDEX('2. závod'!$A:$CH,$K40+5,INDEX('Základní list'!$B:$B,MATCH($J40,'Základní list'!$A:$A,0),1)+2))</f>
      </c>
      <c r="N40" s="118">
        <f t="shared" si="0"/>
      </c>
      <c r="O40" s="118">
        <f t="shared" si="1"/>
      </c>
      <c r="P40" s="60">
        <f t="shared" si="2"/>
      </c>
      <c r="Q40" s="60">
        <f t="shared" si="8"/>
        <v>0</v>
      </c>
      <c r="R40" s="70">
        <f t="shared" si="4"/>
      </c>
      <c r="S40" s="71">
        <f t="shared" si="5"/>
      </c>
      <c r="T40" s="72">
        <f t="shared" si="6"/>
      </c>
      <c r="U40" s="73">
        <f t="shared" si="9"/>
      </c>
    </row>
    <row r="41" spans="1:21" s="38" customFormat="1" ht="25.5" customHeight="1" hidden="1">
      <c r="A41" s="81"/>
      <c r="B41" s="110"/>
      <c r="C41" s="120"/>
      <c r="D41" s="111"/>
      <c r="E41" s="85"/>
      <c r="F41" s="170"/>
      <c r="G41" s="171"/>
      <c r="H41" s="59">
        <f>IF($G41="","",INDEX('1. závod'!$A:$CH,$G41+5,INDEX('Základní list'!$B:$B,MATCH($F41,'Základní list'!$A:$A,0),1)))</f>
      </c>
      <c r="I41" s="58">
        <f>IF($G41="","",INDEX('1. závod'!$A:$CH,$G41+5,INDEX('Základní list'!$B:$B,MATCH($F41,'Základní list'!$A:$A,0),1)+2))</f>
      </c>
      <c r="J41" s="170"/>
      <c r="K41" s="171"/>
      <c r="L41" s="59">
        <f>IF($K41="","",INDEX('2. závod'!$A:$CH,$K41+5,INDEX('Základní list'!$B:$B,MATCH($J41,'Základní list'!$A:$A,0),1)))</f>
      </c>
      <c r="M41" s="58">
        <f>IF($K41="","",INDEX('2. závod'!$A:$CH,$K41+5,INDEX('Základní list'!$B:$B,MATCH($J41,'Základní list'!$A:$A,0),1)+2))</f>
      </c>
      <c r="N41" s="118">
        <f aca="true" t="shared" si="10" ref="N41:N59">CONCATENATE(F41,G41)</f>
      </c>
      <c r="O41" s="118">
        <f aca="true" t="shared" si="11" ref="O41:O59">CONCATENATE(J41,K41)</f>
      </c>
      <c r="P41" s="60">
        <f aca="true" t="shared" si="12" ref="P41:P59">IF(ISBLANK(E41),"",E41)</f>
      </c>
      <c r="Q41" s="60">
        <f t="shared" si="8"/>
        <v>0</v>
      </c>
      <c r="R41" s="70">
        <f aca="true" t="shared" si="13" ref="R41:R59">IF(ISBLANK($C41),"",COUNT(I41,M41))</f>
      </c>
      <c r="S41" s="71">
        <f aca="true" t="shared" si="14" ref="S41:S59">IF(ISBLANK($C41),"",SUM(H41,L41))</f>
      </c>
      <c r="T41" s="72">
        <f aca="true" t="shared" si="15" ref="T41:T59">IF(ISBLANK($C41),"",SUM(I41,M41))</f>
      </c>
      <c r="U41" s="73">
        <f t="shared" si="9"/>
      </c>
    </row>
    <row r="42" spans="1:21" s="38" customFormat="1" ht="25.5" customHeight="1" hidden="1">
      <c r="A42" s="81"/>
      <c r="B42" s="110"/>
      <c r="C42" s="120"/>
      <c r="D42" s="111"/>
      <c r="E42" s="85"/>
      <c r="F42" s="170"/>
      <c r="G42" s="171"/>
      <c r="H42" s="59">
        <f>IF($G42="","",INDEX('1. závod'!$A:$CH,$G42+5,INDEX('Základní list'!$B:$B,MATCH($F42,'Základní list'!$A:$A,0),1)))</f>
      </c>
      <c r="I42" s="58">
        <f>IF($G42="","",INDEX('1. závod'!$A:$CH,$G42+5,INDEX('Základní list'!$B:$B,MATCH($F42,'Základní list'!$A:$A,0),1)+2))</f>
      </c>
      <c r="J42" s="170"/>
      <c r="K42" s="171"/>
      <c r="L42" s="59">
        <f>IF($K42="","",INDEX('2. závod'!$A:$CH,$K42+5,INDEX('Základní list'!$B:$B,MATCH($J42,'Základní list'!$A:$A,0),1)))</f>
      </c>
      <c r="M42" s="58">
        <f>IF($K42="","",INDEX('2. závod'!$A:$CH,$K42+5,INDEX('Základní list'!$B:$B,MATCH($J42,'Základní list'!$A:$A,0),1)+2))</f>
      </c>
      <c r="N42" s="118">
        <f t="shared" si="10"/>
      </c>
      <c r="O42" s="118">
        <f t="shared" si="11"/>
      </c>
      <c r="P42" s="60">
        <f t="shared" si="12"/>
      </c>
      <c r="Q42" s="60">
        <f t="shared" si="8"/>
        <v>0</v>
      </c>
      <c r="R42" s="70">
        <f t="shared" si="13"/>
      </c>
      <c r="S42" s="71">
        <f t="shared" si="14"/>
      </c>
      <c r="T42" s="72">
        <f t="shared" si="15"/>
      </c>
      <c r="U42" s="73">
        <f t="shared" si="9"/>
      </c>
    </row>
    <row r="43" spans="1:21" s="38" customFormat="1" ht="25.5" customHeight="1" hidden="1">
      <c r="A43" s="81"/>
      <c r="B43" s="110"/>
      <c r="C43" s="120"/>
      <c r="D43" s="111"/>
      <c r="E43" s="85"/>
      <c r="F43" s="170"/>
      <c r="G43" s="171"/>
      <c r="H43" s="59">
        <f>IF($G43="","",INDEX('1. závod'!$A:$CH,$G43+5,INDEX('Základní list'!$B:$B,MATCH($F43,'Základní list'!$A:$A,0),1)))</f>
      </c>
      <c r="I43" s="58">
        <f>IF($G43="","",INDEX('1. závod'!$A:$CH,$G43+5,INDEX('Základní list'!$B:$B,MATCH($F43,'Základní list'!$A:$A,0),1)+2))</f>
      </c>
      <c r="J43" s="170"/>
      <c r="K43" s="171"/>
      <c r="L43" s="59">
        <f>IF($K43="","",INDEX('2. závod'!$A:$CH,$K43+5,INDEX('Základní list'!$B:$B,MATCH($J43,'Základní list'!$A:$A,0),1)))</f>
      </c>
      <c r="M43" s="58">
        <f>IF($K43="","",INDEX('2. závod'!$A:$CH,$K43+5,INDEX('Základní list'!$B:$B,MATCH($J43,'Základní list'!$A:$A,0),1)+2))</f>
      </c>
      <c r="N43" s="118">
        <f t="shared" si="10"/>
      </c>
      <c r="O43" s="118">
        <f t="shared" si="11"/>
      </c>
      <c r="P43" s="60">
        <f t="shared" si="12"/>
      </c>
      <c r="Q43" s="60">
        <f t="shared" si="8"/>
        <v>0</v>
      </c>
      <c r="R43" s="70">
        <f t="shared" si="13"/>
      </c>
      <c r="S43" s="71">
        <f t="shared" si="14"/>
      </c>
      <c r="T43" s="72">
        <f t="shared" si="15"/>
      </c>
      <c r="U43" s="73">
        <f t="shared" si="9"/>
      </c>
    </row>
    <row r="44" spans="1:21" s="38" customFormat="1" ht="25.5" customHeight="1" hidden="1">
      <c r="A44" s="81"/>
      <c r="B44" s="110"/>
      <c r="C44" s="120"/>
      <c r="D44" s="111"/>
      <c r="E44" s="85"/>
      <c r="F44" s="170"/>
      <c r="G44" s="171"/>
      <c r="H44" s="59">
        <f>IF($G44="","",INDEX('1. závod'!$A:$CH,$G44+5,INDEX('Základní list'!$B:$B,MATCH($F44,'Základní list'!$A:$A,0),1)))</f>
      </c>
      <c r="I44" s="58">
        <f>IF($G44="","",INDEX('1. závod'!$A:$CH,$G44+5,INDEX('Základní list'!$B:$B,MATCH($F44,'Základní list'!$A:$A,0),1)+2))</f>
      </c>
      <c r="J44" s="170"/>
      <c r="K44" s="171"/>
      <c r="L44" s="59">
        <f>IF($K44="","",INDEX('2. závod'!$A:$CH,$K44+5,INDEX('Základní list'!$B:$B,MATCH($J44,'Základní list'!$A:$A,0),1)))</f>
      </c>
      <c r="M44" s="58">
        <f>IF($K44="","",INDEX('2. závod'!$A:$CH,$K44+5,INDEX('Základní list'!$B:$B,MATCH($J44,'Základní list'!$A:$A,0),1)+2))</f>
      </c>
      <c r="N44" s="118">
        <f t="shared" si="10"/>
      </c>
      <c r="O44" s="118">
        <f t="shared" si="11"/>
      </c>
      <c r="P44" s="60">
        <f t="shared" si="12"/>
      </c>
      <c r="Q44" s="60">
        <f t="shared" si="8"/>
        <v>0</v>
      </c>
      <c r="R44" s="70">
        <f t="shared" si="13"/>
      </c>
      <c r="S44" s="71">
        <f t="shared" si="14"/>
      </c>
      <c r="T44" s="72">
        <f t="shared" si="15"/>
      </c>
      <c r="U44" s="73">
        <f t="shared" si="9"/>
      </c>
    </row>
    <row r="45" spans="1:21" s="38" customFormat="1" ht="25.5" customHeight="1" hidden="1">
      <c r="A45" s="81"/>
      <c r="B45" s="110"/>
      <c r="C45" s="120"/>
      <c r="D45" s="111"/>
      <c r="E45" s="85"/>
      <c r="F45" s="170"/>
      <c r="G45" s="171"/>
      <c r="H45" s="59">
        <f>IF($G45="","",INDEX('1. závod'!$A:$CH,$G45+5,INDEX('Základní list'!$B:$B,MATCH($F45,'Základní list'!$A:$A,0),1)))</f>
      </c>
      <c r="I45" s="58">
        <f>IF($G45="","",INDEX('1. závod'!$A:$CH,$G45+5,INDEX('Základní list'!$B:$B,MATCH($F45,'Základní list'!$A:$A,0),1)+2))</f>
      </c>
      <c r="J45" s="170"/>
      <c r="K45" s="171"/>
      <c r="L45" s="59">
        <f>IF($K45="","",INDEX('2. závod'!$A:$CH,$K45+5,INDEX('Základní list'!$B:$B,MATCH($J45,'Základní list'!$A:$A,0),1)))</f>
      </c>
      <c r="M45" s="58">
        <f>IF($K45="","",INDEX('2. závod'!$A:$CH,$K45+5,INDEX('Základní list'!$B:$B,MATCH($J45,'Základní list'!$A:$A,0),1)+2))</f>
      </c>
      <c r="N45" s="118">
        <f t="shared" si="10"/>
      </c>
      <c r="O45" s="118">
        <f t="shared" si="11"/>
      </c>
      <c r="P45" s="60">
        <f t="shared" si="12"/>
      </c>
      <c r="Q45" s="60">
        <f t="shared" si="8"/>
        <v>0</v>
      </c>
      <c r="R45" s="70">
        <f t="shared" si="13"/>
      </c>
      <c r="S45" s="71">
        <f t="shared" si="14"/>
      </c>
      <c r="T45" s="72">
        <f t="shared" si="15"/>
      </c>
      <c r="U45" s="73">
        <f t="shared" si="9"/>
      </c>
    </row>
    <row r="46" spans="1:21" s="38" customFormat="1" ht="25.5" customHeight="1" hidden="1">
      <c r="A46" s="81"/>
      <c r="B46" s="110"/>
      <c r="C46" s="120"/>
      <c r="D46" s="111"/>
      <c r="E46" s="85"/>
      <c r="F46" s="170"/>
      <c r="G46" s="171"/>
      <c r="H46" s="59">
        <f>IF($G46="","",INDEX('1. závod'!$A:$CH,$G46+5,INDEX('Základní list'!$B:$B,MATCH($F46,'Základní list'!$A:$A,0),1)))</f>
      </c>
      <c r="I46" s="58">
        <f>IF($G46="","",INDEX('1. závod'!$A:$CH,$G46+5,INDEX('Základní list'!$B:$B,MATCH($F46,'Základní list'!$A:$A,0),1)+2))</f>
      </c>
      <c r="J46" s="170"/>
      <c r="K46" s="171"/>
      <c r="L46" s="59">
        <f>IF($K46="","",INDEX('2. závod'!$A:$CH,$K46+5,INDEX('Základní list'!$B:$B,MATCH($J46,'Základní list'!$A:$A,0),1)))</f>
      </c>
      <c r="M46" s="58">
        <f>IF($K46="","",INDEX('2. závod'!$A:$CH,$K46+5,INDEX('Základní list'!$B:$B,MATCH($J46,'Základní list'!$A:$A,0),1)+2))</f>
      </c>
      <c r="N46" s="118">
        <f t="shared" si="10"/>
      </c>
      <c r="O46" s="118">
        <f t="shared" si="11"/>
      </c>
      <c r="P46" s="60">
        <f t="shared" si="12"/>
      </c>
      <c r="Q46" s="60">
        <f t="shared" si="8"/>
        <v>0</v>
      </c>
      <c r="R46" s="70">
        <f t="shared" si="13"/>
      </c>
      <c r="S46" s="71">
        <f t="shared" si="14"/>
      </c>
      <c r="T46" s="72">
        <f t="shared" si="15"/>
      </c>
      <c r="U46" s="73">
        <f t="shared" si="9"/>
      </c>
    </row>
    <row r="47" spans="1:21" s="38" customFormat="1" ht="25.5" customHeight="1" hidden="1">
      <c r="A47" s="81"/>
      <c r="B47" s="110"/>
      <c r="C47" s="120"/>
      <c r="D47" s="111"/>
      <c r="E47" s="85"/>
      <c r="F47" s="170"/>
      <c r="G47" s="171"/>
      <c r="H47" s="59">
        <f>IF($G47="","",INDEX('1. závod'!$A:$CH,$G47+5,INDEX('Základní list'!$B:$B,MATCH($F47,'Základní list'!$A:$A,0),1)))</f>
      </c>
      <c r="I47" s="58">
        <f>IF($G47="","",INDEX('1. závod'!$A:$CH,$G47+5,INDEX('Základní list'!$B:$B,MATCH($F47,'Základní list'!$A:$A,0),1)+2))</f>
      </c>
      <c r="J47" s="170"/>
      <c r="K47" s="171"/>
      <c r="L47" s="59">
        <f>IF($K47="","",INDEX('2. závod'!$A:$CH,$K47+5,INDEX('Základní list'!$B:$B,MATCH($J47,'Základní list'!$A:$A,0),1)))</f>
      </c>
      <c r="M47" s="58">
        <f>IF($K47="","",INDEX('2. závod'!$A:$CH,$K47+5,INDEX('Základní list'!$B:$B,MATCH($J47,'Základní list'!$A:$A,0),1)+2))</f>
      </c>
      <c r="N47" s="118">
        <f t="shared" si="10"/>
      </c>
      <c r="O47" s="118">
        <f t="shared" si="11"/>
      </c>
      <c r="P47" s="60">
        <f t="shared" si="12"/>
      </c>
      <c r="Q47" s="60">
        <f t="shared" si="8"/>
        <v>0</v>
      </c>
      <c r="R47" s="70">
        <f t="shared" si="13"/>
      </c>
      <c r="S47" s="71">
        <f t="shared" si="14"/>
      </c>
      <c r="T47" s="72">
        <f t="shared" si="15"/>
      </c>
      <c r="U47" s="73">
        <f t="shared" si="9"/>
      </c>
    </row>
    <row r="48" spans="1:21" s="38" customFormat="1" ht="25.5" customHeight="1" hidden="1">
      <c r="A48" s="81"/>
      <c r="B48" s="110"/>
      <c r="C48" s="120"/>
      <c r="D48" s="111"/>
      <c r="E48" s="85"/>
      <c r="F48" s="170"/>
      <c r="G48" s="171"/>
      <c r="H48" s="59">
        <f>IF($G48="","",INDEX('1. závod'!$A:$CH,$G48+5,INDEX('Základní list'!$B:$B,MATCH($F48,'Základní list'!$A:$A,0),1)))</f>
      </c>
      <c r="I48" s="58">
        <f>IF($G48="","",INDEX('1. závod'!$A:$CH,$G48+5,INDEX('Základní list'!$B:$B,MATCH($F48,'Základní list'!$A:$A,0),1)+2))</f>
      </c>
      <c r="J48" s="170"/>
      <c r="K48" s="171"/>
      <c r="L48" s="59">
        <f>IF($K48="","",INDEX('2. závod'!$A:$CH,$K48+5,INDEX('Základní list'!$B:$B,MATCH($J48,'Základní list'!$A:$A,0),1)))</f>
      </c>
      <c r="M48" s="58">
        <f>IF($K48="","",INDEX('2. závod'!$A:$CH,$K48+5,INDEX('Základní list'!$B:$B,MATCH($J48,'Základní list'!$A:$A,0),1)+2))</f>
      </c>
      <c r="N48" s="118">
        <f t="shared" si="10"/>
      </c>
      <c r="O48" s="118">
        <f t="shared" si="11"/>
      </c>
      <c r="P48" s="60">
        <f t="shared" si="12"/>
      </c>
      <c r="Q48" s="60">
        <f t="shared" si="8"/>
        <v>0</v>
      </c>
      <c r="R48" s="70">
        <f t="shared" si="13"/>
      </c>
      <c r="S48" s="71">
        <f t="shared" si="14"/>
      </c>
      <c r="T48" s="72">
        <f t="shared" si="15"/>
      </c>
      <c r="U48" s="73">
        <f t="shared" si="9"/>
      </c>
    </row>
    <row r="49" spans="1:21" s="38" customFormat="1" ht="25.5" customHeight="1" hidden="1">
      <c r="A49" s="81"/>
      <c r="B49" s="110"/>
      <c r="C49" s="120"/>
      <c r="D49" s="111"/>
      <c r="E49" s="85"/>
      <c r="F49" s="170"/>
      <c r="G49" s="171"/>
      <c r="H49" s="59">
        <f>IF($G49="","",INDEX('1. závod'!$A:$CH,$G49+5,INDEX('Základní list'!$B:$B,MATCH($F49,'Základní list'!$A:$A,0),1)))</f>
      </c>
      <c r="I49" s="58">
        <f>IF($G49="","",INDEX('1. závod'!$A:$CH,$G49+5,INDEX('Základní list'!$B:$B,MATCH($F49,'Základní list'!$A:$A,0),1)+2))</f>
      </c>
      <c r="J49" s="170"/>
      <c r="K49" s="171"/>
      <c r="L49" s="59">
        <f>IF($K49="","",INDEX('2. závod'!$A:$CH,$K49+5,INDEX('Základní list'!$B:$B,MATCH($J49,'Základní list'!$A:$A,0),1)))</f>
      </c>
      <c r="M49" s="58">
        <f>IF($K49="","",INDEX('2. závod'!$A:$CH,$K49+5,INDEX('Základní list'!$B:$B,MATCH($J49,'Základní list'!$A:$A,0),1)+2))</f>
      </c>
      <c r="N49" s="118">
        <f t="shared" si="10"/>
      </c>
      <c r="O49" s="118">
        <f t="shared" si="11"/>
      </c>
      <c r="P49" s="60">
        <f t="shared" si="12"/>
      </c>
      <c r="Q49" s="60">
        <f t="shared" si="8"/>
        <v>0</v>
      </c>
      <c r="R49" s="70">
        <f t="shared" si="13"/>
      </c>
      <c r="S49" s="71">
        <f t="shared" si="14"/>
      </c>
      <c r="T49" s="72">
        <f t="shared" si="15"/>
      </c>
      <c r="U49" s="73">
        <f t="shared" si="9"/>
      </c>
    </row>
    <row r="50" spans="1:21" s="38" customFormat="1" ht="25.5" customHeight="1" hidden="1">
      <c r="A50" s="81"/>
      <c r="B50" s="110"/>
      <c r="C50" s="120"/>
      <c r="D50" s="111"/>
      <c r="E50" s="85"/>
      <c r="F50" s="170"/>
      <c r="G50" s="171"/>
      <c r="H50" s="59">
        <f>IF($G50="","",INDEX('1. závod'!$A:$CH,$G50+5,INDEX('Základní list'!$B:$B,MATCH($F50,'Základní list'!$A:$A,0),1)))</f>
      </c>
      <c r="I50" s="58">
        <f>IF($G50="","",INDEX('1. závod'!$A:$CH,$G50+5,INDEX('Základní list'!$B:$B,MATCH($F50,'Základní list'!$A:$A,0),1)+2))</f>
      </c>
      <c r="J50" s="170"/>
      <c r="K50" s="171"/>
      <c r="L50" s="59">
        <f>IF($K50="","",INDEX('2. závod'!$A:$CH,$K50+5,INDEX('Základní list'!$B:$B,MATCH($J50,'Základní list'!$A:$A,0),1)))</f>
      </c>
      <c r="M50" s="58">
        <f>IF($K50="","",INDEX('2. závod'!$A:$CH,$K50+5,INDEX('Základní list'!$B:$B,MATCH($J50,'Základní list'!$A:$A,0),1)+2))</f>
      </c>
      <c r="N50" s="118">
        <f t="shared" si="10"/>
      </c>
      <c r="O50" s="118">
        <f t="shared" si="11"/>
      </c>
      <c r="P50" s="60">
        <f t="shared" si="12"/>
      </c>
      <c r="Q50" s="60">
        <f t="shared" si="8"/>
        <v>0</v>
      </c>
      <c r="R50" s="70">
        <f t="shared" si="13"/>
      </c>
      <c r="S50" s="71">
        <f t="shared" si="14"/>
      </c>
      <c r="T50" s="72">
        <f t="shared" si="15"/>
      </c>
      <c r="U50" s="73">
        <f t="shared" si="9"/>
      </c>
    </row>
    <row r="51" spans="1:21" s="38" customFormat="1" ht="25.5" customHeight="1" hidden="1">
      <c r="A51" s="81"/>
      <c r="B51" s="110"/>
      <c r="C51" s="120"/>
      <c r="D51" s="111"/>
      <c r="E51" s="85"/>
      <c r="F51" s="170"/>
      <c r="G51" s="171"/>
      <c r="H51" s="59">
        <f>IF($G51="","",INDEX('1. závod'!$A:$CH,$G51+5,INDEX('Základní list'!$B:$B,MATCH($F51,'Základní list'!$A:$A,0),1)))</f>
      </c>
      <c r="I51" s="58">
        <f>IF($G51="","",INDEX('1. závod'!$A:$CH,$G51+5,INDEX('Základní list'!$B:$B,MATCH($F51,'Základní list'!$A:$A,0),1)+2))</f>
      </c>
      <c r="J51" s="170"/>
      <c r="K51" s="171"/>
      <c r="L51" s="59">
        <f>IF($K51="","",INDEX('2. závod'!$A:$CH,$K51+5,INDEX('Základní list'!$B:$B,MATCH($J51,'Základní list'!$A:$A,0),1)))</f>
      </c>
      <c r="M51" s="58">
        <f>IF($K51="","",INDEX('2. závod'!$A:$CH,$K51+5,INDEX('Základní list'!$B:$B,MATCH($J51,'Základní list'!$A:$A,0),1)+2))</f>
      </c>
      <c r="N51" s="118">
        <f t="shared" si="10"/>
      </c>
      <c r="O51" s="118">
        <f t="shared" si="11"/>
      </c>
      <c r="P51" s="60">
        <f t="shared" si="12"/>
      </c>
      <c r="Q51" s="60">
        <f t="shared" si="8"/>
        <v>0</v>
      </c>
      <c r="R51" s="70">
        <f t="shared" si="13"/>
      </c>
      <c r="S51" s="71">
        <f t="shared" si="14"/>
      </c>
      <c r="T51" s="72">
        <f t="shared" si="15"/>
      </c>
      <c r="U51" s="73">
        <f t="shared" si="9"/>
      </c>
    </row>
    <row r="52" spans="1:21" s="38" customFormat="1" ht="25.5" customHeight="1" hidden="1">
      <c r="A52" s="81"/>
      <c r="B52" s="110"/>
      <c r="C52" s="120"/>
      <c r="D52" s="111"/>
      <c r="E52" s="85"/>
      <c r="F52" s="170"/>
      <c r="G52" s="171"/>
      <c r="H52" s="59">
        <f>IF($G52="","",INDEX('1. závod'!$A:$CH,$G52+5,INDEX('Základní list'!$B:$B,MATCH($F52,'Základní list'!$A:$A,0),1)))</f>
      </c>
      <c r="I52" s="58">
        <f>IF($G52="","",INDEX('1. závod'!$A:$CH,$G52+5,INDEX('Základní list'!$B:$B,MATCH($F52,'Základní list'!$A:$A,0),1)+2))</f>
      </c>
      <c r="J52" s="170"/>
      <c r="K52" s="171"/>
      <c r="L52" s="59">
        <f>IF($K52="","",INDEX('2. závod'!$A:$CH,$K52+5,INDEX('Základní list'!$B:$B,MATCH($J52,'Základní list'!$A:$A,0),1)))</f>
      </c>
      <c r="M52" s="58">
        <f>IF($K52="","",INDEX('2. závod'!$A:$CH,$K52+5,INDEX('Základní list'!$B:$B,MATCH($J52,'Základní list'!$A:$A,0),1)+2))</f>
      </c>
      <c r="N52" s="118">
        <f t="shared" si="10"/>
      </c>
      <c r="O52" s="118">
        <f t="shared" si="11"/>
      </c>
      <c r="P52" s="60">
        <f t="shared" si="12"/>
      </c>
      <c r="Q52" s="60">
        <f t="shared" si="8"/>
        <v>0</v>
      </c>
      <c r="R52" s="70">
        <f t="shared" si="13"/>
      </c>
      <c r="S52" s="71">
        <f t="shared" si="14"/>
      </c>
      <c r="T52" s="72">
        <f t="shared" si="15"/>
      </c>
      <c r="U52" s="73">
        <f t="shared" si="9"/>
      </c>
    </row>
    <row r="53" spans="1:21" s="38" customFormat="1" ht="25.5" customHeight="1" hidden="1">
      <c r="A53" s="81"/>
      <c r="B53" s="119"/>
      <c r="C53" s="120"/>
      <c r="D53" s="111"/>
      <c r="E53" s="85"/>
      <c r="F53" s="170"/>
      <c r="G53" s="171"/>
      <c r="H53" s="59">
        <f>IF($G53="","",INDEX('1. závod'!$A:$CH,$G53+5,INDEX('Základní list'!$B:$B,MATCH($F53,'Základní list'!$A:$A,0),1)))</f>
      </c>
      <c r="I53" s="58">
        <f>IF($G53="","",INDEX('1. závod'!$A:$CH,$G53+5,INDEX('Základní list'!$B:$B,MATCH($F53,'Základní list'!$A:$A,0),1)+2))</f>
      </c>
      <c r="J53" s="170"/>
      <c r="K53" s="171"/>
      <c r="L53" s="59">
        <f>IF($K53="","",INDEX('2. závod'!$A:$CH,$K53+5,INDEX('Základní list'!$B:$B,MATCH($J53,'Základní list'!$A:$A,0),1)))</f>
      </c>
      <c r="M53" s="58">
        <f>IF($K53="","",INDEX('2. závod'!$A:$CH,$K53+5,INDEX('Základní list'!$B:$B,MATCH($J53,'Základní list'!$A:$A,0),1)+2))</f>
      </c>
      <c r="N53" s="118">
        <f t="shared" si="10"/>
      </c>
      <c r="O53" s="118">
        <f t="shared" si="11"/>
      </c>
      <c r="P53" s="60">
        <f t="shared" si="12"/>
      </c>
      <c r="Q53" s="60">
        <f t="shared" si="8"/>
        <v>0</v>
      </c>
      <c r="R53" s="70">
        <f t="shared" si="13"/>
      </c>
      <c r="S53" s="71">
        <f t="shared" si="14"/>
      </c>
      <c r="T53" s="72">
        <f t="shared" si="15"/>
      </c>
      <c r="U53" s="73">
        <f t="shared" si="9"/>
      </c>
    </row>
    <row r="54" spans="1:21" s="38" customFormat="1" ht="25.5" customHeight="1" hidden="1">
      <c r="A54" s="81"/>
      <c r="B54" s="110"/>
      <c r="C54" s="120"/>
      <c r="D54" s="111"/>
      <c r="E54" s="85"/>
      <c r="F54" s="170"/>
      <c r="G54" s="171"/>
      <c r="H54" s="59">
        <f>IF($G54="","",INDEX('1. závod'!$A:$CH,$G54+5,INDEX('Základní list'!$B:$B,MATCH($F54,'Základní list'!$A:$A,0),1)))</f>
      </c>
      <c r="I54" s="58">
        <f>IF($G54="","",INDEX('1. závod'!$A:$CH,$G54+5,INDEX('Základní list'!$B:$B,MATCH($F54,'Základní list'!$A:$A,0),1)+2))</f>
      </c>
      <c r="J54" s="170"/>
      <c r="K54" s="171"/>
      <c r="L54" s="59">
        <f>IF($K54="","",INDEX('2. závod'!$A:$CH,$K54+5,INDEX('Základní list'!$B:$B,MATCH($J54,'Základní list'!$A:$A,0),1)))</f>
      </c>
      <c r="M54" s="58">
        <f>IF($K54="","",INDEX('2. závod'!$A:$CH,$K54+5,INDEX('Základní list'!$B:$B,MATCH($J54,'Základní list'!$A:$A,0),1)+2))</f>
      </c>
      <c r="N54" s="118">
        <f t="shared" si="10"/>
      </c>
      <c r="O54" s="118">
        <f t="shared" si="11"/>
      </c>
      <c r="P54" s="60">
        <f t="shared" si="12"/>
      </c>
      <c r="Q54" s="60">
        <f t="shared" si="8"/>
        <v>0</v>
      </c>
      <c r="R54" s="70">
        <f t="shared" si="13"/>
      </c>
      <c r="S54" s="71">
        <f t="shared" si="14"/>
      </c>
      <c r="T54" s="72">
        <f t="shared" si="15"/>
      </c>
      <c r="U54" s="73">
        <f t="shared" si="9"/>
      </c>
    </row>
    <row r="55" spans="1:21" s="38" customFormat="1" ht="25.5" customHeight="1" hidden="1">
      <c r="A55" s="81"/>
      <c r="B55" s="110"/>
      <c r="C55" s="120"/>
      <c r="D55" s="111"/>
      <c r="E55" s="85"/>
      <c r="F55" s="170"/>
      <c r="G55" s="171"/>
      <c r="H55" s="59">
        <f>IF($G55="","",INDEX('1. závod'!$A:$CH,$G55+5,INDEX('Základní list'!$B:$B,MATCH($F55,'Základní list'!$A:$A,0),1)))</f>
      </c>
      <c r="I55" s="58">
        <f>IF($G55="","",INDEX('1. závod'!$A:$CH,$G55+5,INDEX('Základní list'!$B:$B,MATCH($F55,'Základní list'!$A:$A,0),1)+2))</f>
      </c>
      <c r="J55" s="170"/>
      <c r="K55" s="171"/>
      <c r="L55" s="59">
        <f>IF($K55="","",INDEX('2. závod'!$A:$CH,$K55+5,INDEX('Základní list'!$B:$B,MATCH($J55,'Základní list'!$A:$A,0),1)))</f>
      </c>
      <c r="M55" s="58">
        <f>IF($K55="","",INDEX('2. závod'!$A:$CH,$K55+5,INDEX('Základní list'!$B:$B,MATCH($J55,'Základní list'!$A:$A,0),1)+2))</f>
      </c>
      <c r="N55" s="118">
        <f t="shared" si="10"/>
      </c>
      <c r="O55" s="118">
        <f t="shared" si="11"/>
      </c>
      <c r="P55" s="60">
        <f t="shared" si="12"/>
      </c>
      <c r="Q55" s="60">
        <f t="shared" si="8"/>
        <v>0</v>
      </c>
      <c r="R55" s="70">
        <f t="shared" si="13"/>
      </c>
      <c r="S55" s="71">
        <f t="shared" si="14"/>
      </c>
      <c r="T55" s="72">
        <f t="shared" si="15"/>
      </c>
      <c r="U55" s="73">
        <f t="shared" si="9"/>
      </c>
    </row>
    <row r="56" spans="1:21" s="38" customFormat="1" ht="25.5" customHeight="1" hidden="1">
      <c r="A56" s="81"/>
      <c r="B56" s="110"/>
      <c r="C56" s="120"/>
      <c r="D56" s="111"/>
      <c r="E56" s="85"/>
      <c r="F56" s="170"/>
      <c r="G56" s="171"/>
      <c r="H56" s="59">
        <f>IF($G56="","",INDEX('1. závod'!$A:$CH,$G56+5,INDEX('Základní list'!$B:$B,MATCH($F56,'Základní list'!$A:$A,0),1)))</f>
      </c>
      <c r="I56" s="58">
        <f>IF($G56="","",INDEX('1. závod'!$A:$CH,$G56+5,INDEX('Základní list'!$B:$B,MATCH($F56,'Základní list'!$A:$A,0),1)+2))</f>
      </c>
      <c r="J56" s="170"/>
      <c r="K56" s="171"/>
      <c r="L56" s="59">
        <f>IF($K56="","",INDEX('2. závod'!$A:$CH,$K56+5,INDEX('Základní list'!$B:$B,MATCH($J56,'Základní list'!$A:$A,0),1)))</f>
      </c>
      <c r="M56" s="58">
        <f>IF($K56="","",INDEX('2. závod'!$A:$CH,$K56+5,INDEX('Základní list'!$B:$B,MATCH($J56,'Základní list'!$A:$A,0),1)+2))</f>
      </c>
      <c r="N56" s="118">
        <f t="shared" si="10"/>
      </c>
      <c r="O56" s="118">
        <f t="shared" si="11"/>
      </c>
      <c r="P56" s="60">
        <f t="shared" si="12"/>
      </c>
      <c r="Q56" s="60">
        <f t="shared" si="8"/>
        <v>0</v>
      </c>
      <c r="R56" s="70">
        <f t="shared" si="13"/>
      </c>
      <c r="S56" s="71">
        <f t="shared" si="14"/>
      </c>
      <c r="T56" s="72">
        <f t="shared" si="15"/>
      </c>
      <c r="U56" s="73">
        <f t="shared" si="9"/>
      </c>
    </row>
    <row r="57" spans="1:21" s="38" customFormat="1" ht="25.5" customHeight="1" hidden="1">
      <c r="A57" s="81"/>
      <c r="B57" s="110"/>
      <c r="C57" s="120"/>
      <c r="D57" s="111"/>
      <c r="E57" s="85"/>
      <c r="F57" s="170"/>
      <c r="G57" s="171"/>
      <c r="H57" s="59">
        <f>IF($G57="","",INDEX('1. závod'!$A:$CH,$G57+5,INDEX('Základní list'!$B:$B,MATCH($F57,'Základní list'!$A:$A,0),1)))</f>
      </c>
      <c r="I57" s="58">
        <f>IF($G57="","",INDEX('1. závod'!$A:$CH,$G57+5,INDEX('Základní list'!$B:$B,MATCH($F57,'Základní list'!$A:$A,0),1)+2))</f>
      </c>
      <c r="J57" s="170"/>
      <c r="K57" s="171"/>
      <c r="L57" s="59">
        <f>IF($K57="","",INDEX('2. závod'!$A:$CH,$K57+5,INDEX('Základní list'!$B:$B,MATCH($J57,'Základní list'!$A:$A,0),1)))</f>
      </c>
      <c r="M57" s="58">
        <f>IF($K57="","",INDEX('2. závod'!$A:$CH,$K57+5,INDEX('Základní list'!$B:$B,MATCH($J57,'Základní list'!$A:$A,0),1)+2))</f>
      </c>
      <c r="N57" s="118">
        <f t="shared" si="10"/>
      </c>
      <c r="O57" s="118">
        <f t="shared" si="11"/>
      </c>
      <c r="P57" s="60">
        <f t="shared" si="12"/>
      </c>
      <c r="Q57" s="60">
        <f t="shared" si="8"/>
        <v>0</v>
      </c>
      <c r="R57" s="70">
        <f t="shared" si="13"/>
      </c>
      <c r="S57" s="71">
        <f t="shared" si="14"/>
      </c>
      <c r="T57" s="72">
        <f t="shared" si="15"/>
      </c>
      <c r="U57" s="73">
        <f t="shared" si="9"/>
      </c>
    </row>
    <row r="58" spans="1:21" s="38" customFormat="1" ht="25.5" customHeight="1" hidden="1">
      <c r="A58" s="81"/>
      <c r="B58" s="110"/>
      <c r="C58" s="120"/>
      <c r="D58" s="111"/>
      <c r="E58" s="85"/>
      <c r="F58" s="170"/>
      <c r="G58" s="171"/>
      <c r="H58" s="59">
        <f>IF($G58="","",INDEX('1. závod'!$A:$CH,$G58+5,INDEX('Základní list'!$B:$B,MATCH($F58,'Základní list'!$A:$A,0),1)))</f>
      </c>
      <c r="I58" s="58">
        <f>IF($G58="","",INDEX('1. závod'!$A:$CH,$G58+5,INDEX('Základní list'!$B:$B,MATCH($F58,'Základní list'!$A:$A,0),1)+2))</f>
      </c>
      <c r="J58" s="170"/>
      <c r="K58" s="171"/>
      <c r="L58" s="59">
        <f>IF($K58="","",INDEX('2. závod'!$A:$CH,$K58+5,INDEX('Základní list'!$B:$B,MATCH($J58,'Základní list'!$A:$A,0),1)))</f>
      </c>
      <c r="M58" s="58">
        <f>IF($K58="","",INDEX('2. závod'!$A:$CH,$K58+5,INDEX('Základní list'!$B:$B,MATCH($J58,'Základní list'!$A:$A,0),1)+2))</f>
      </c>
      <c r="N58" s="118">
        <f t="shared" si="10"/>
      </c>
      <c r="O58" s="118">
        <f t="shared" si="11"/>
      </c>
      <c r="P58" s="60">
        <f t="shared" si="12"/>
      </c>
      <c r="Q58" s="60">
        <f t="shared" si="8"/>
        <v>0</v>
      </c>
      <c r="R58" s="70">
        <f t="shared" si="13"/>
      </c>
      <c r="S58" s="71">
        <f t="shared" si="14"/>
      </c>
      <c r="T58" s="72">
        <f t="shared" si="15"/>
      </c>
      <c r="U58" s="73">
        <f t="shared" si="9"/>
      </c>
    </row>
    <row r="59" spans="1:21" s="38" customFormat="1" ht="25.5" customHeight="1" hidden="1" thickBot="1">
      <c r="A59" s="81"/>
      <c r="B59" s="110"/>
      <c r="C59" s="120"/>
      <c r="D59" s="111"/>
      <c r="E59" s="85"/>
      <c r="F59" s="170"/>
      <c r="G59" s="171"/>
      <c r="H59" s="59">
        <f>IF($G59="","",INDEX('1. závod'!$A:$CH,$G59+5,INDEX('Základní list'!$B:$B,MATCH($F59,'Základní list'!$A:$A,0),1)))</f>
      </c>
      <c r="I59" s="58">
        <f>IF($G59="","",INDEX('1. závod'!$A:$CH,$G59+5,INDEX('Základní list'!$B:$B,MATCH($F59,'Základní list'!$A:$A,0),1)+2))</f>
      </c>
      <c r="J59" s="170"/>
      <c r="K59" s="171"/>
      <c r="L59" s="59">
        <f>IF($K59="","",INDEX('2. závod'!$A:$CH,$K59+5,INDEX('Základní list'!$B:$B,MATCH($J59,'Základní list'!$A:$A,0),1)))</f>
      </c>
      <c r="M59" s="58">
        <f>IF($K59="","",INDEX('2. závod'!$A:$CH,$K59+5,INDEX('Základní list'!$B:$B,MATCH($J59,'Základní list'!$A:$A,0),1)+2))</f>
      </c>
      <c r="N59" s="118">
        <f t="shared" si="10"/>
      </c>
      <c r="O59" s="118">
        <f t="shared" si="11"/>
      </c>
      <c r="P59" s="60">
        <f t="shared" si="12"/>
      </c>
      <c r="Q59" s="60">
        <f t="shared" si="8"/>
        <v>0</v>
      </c>
      <c r="R59" s="70">
        <f t="shared" si="13"/>
      </c>
      <c r="S59" s="71">
        <f t="shared" si="14"/>
      </c>
      <c r="T59" s="72">
        <f t="shared" si="15"/>
      </c>
      <c r="U59" s="73">
        <f t="shared" si="9"/>
      </c>
    </row>
    <row r="60" spans="1:21" s="38" customFormat="1" ht="25.5" customHeight="1">
      <c r="A60" s="218" t="s">
        <v>119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20"/>
    </row>
    <row r="61" spans="1:21" s="38" customFormat="1" ht="25.5" customHeight="1">
      <c r="A61" s="176">
        <v>15</v>
      </c>
      <c r="B61" s="110">
        <v>3677</v>
      </c>
      <c r="C61" s="120" t="s">
        <v>155</v>
      </c>
      <c r="D61" s="111" t="s">
        <v>83</v>
      </c>
      <c r="E61" s="85" t="s">
        <v>209</v>
      </c>
      <c r="F61" s="170" t="s">
        <v>59</v>
      </c>
      <c r="G61" s="171">
        <v>3</v>
      </c>
      <c r="H61" s="59">
        <f>IF($G61="","",INDEX('1. závod'!$A:$CH,$G61+5,INDEX('Základní list'!$B:$B,MATCH($F61,'Základní list'!$A:$A,0),1)))</f>
        <v>20070</v>
      </c>
      <c r="I61" s="58">
        <f>IF($G61="","",INDEX('1. závod'!$A:$CH,$G61+5,INDEX('Základní list'!$B:$B,MATCH($F61,'Základní list'!$A:$A,0),1)+2))</f>
        <v>1</v>
      </c>
      <c r="J61" s="170" t="s">
        <v>59</v>
      </c>
      <c r="K61" s="171">
        <v>2</v>
      </c>
      <c r="L61" s="59">
        <f>IF($K61="","",INDEX('2. závod'!$A:$CH,$K61+5,INDEX('Základní list'!$B:$B,MATCH($J61,'Základní list'!$A:$A,0),1)))</f>
        <v>40530</v>
      </c>
      <c r="M61" s="58">
        <f>IF($K61="","",INDEX('2. závod'!$A:$CH,$K61+5,INDEX('Základní list'!$B:$B,MATCH($J61,'Základní list'!$A:$A,0),1)+2))</f>
        <v>1</v>
      </c>
      <c r="N61" s="118" t="str">
        <f aca="true" t="shared" si="16" ref="N61:N92">CONCATENATE(F61,G61)</f>
        <v>D3</v>
      </c>
      <c r="O61" s="118" t="str">
        <f aca="true" t="shared" si="17" ref="O61:O92">CONCATENATE(J61,K61)</f>
        <v>D2</v>
      </c>
      <c r="P61" s="60" t="str">
        <f aca="true" t="shared" si="18" ref="P61:P92">IF(ISBLANK(E61),"",E61)</f>
        <v>River Feeder Team MAVER MO P-9 Vysočany</v>
      </c>
      <c r="Q61" s="60">
        <f aca="true" t="shared" si="19" ref="Q61:Q92">IF(C61="",0,1)</f>
        <v>1</v>
      </c>
      <c r="R61" s="134">
        <f aca="true" t="shared" si="20" ref="R61:R92">IF(ISBLANK($C61),"",COUNT(I61,M61))</f>
        <v>2</v>
      </c>
      <c r="S61" s="71">
        <f aca="true" t="shared" si="21" ref="S61:S92">IF(ISBLANK($C61),"",SUM(H61,L61))</f>
        <v>60600</v>
      </c>
      <c r="T61" s="72">
        <f aca="true" t="shared" si="22" ref="T61:T92">IF(ISBLANK($C61),"",SUM(I61,M61))</f>
        <v>2</v>
      </c>
      <c r="U61" s="73">
        <f aca="true" t="shared" si="23" ref="U61:U67">IF(ISBLANK($C61),"",IF(ISTEXT(U60),1,U60+1))</f>
        <v>1</v>
      </c>
    </row>
    <row r="62" spans="1:21" s="38" customFormat="1" ht="25.5" customHeight="1">
      <c r="A62" s="176">
        <v>3</v>
      </c>
      <c r="B62" s="110">
        <v>3054</v>
      </c>
      <c r="C62" s="120" t="s">
        <v>137</v>
      </c>
      <c r="D62" s="111" t="s">
        <v>83</v>
      </c>
      <c r="E62" s="85" t="s">
        <v>208</v>
      </c>
      <c r="F62" s="170" t="s">
        <v>80</v>
      </c>
      <c r="G62" s="171">
        <v>6</v>
      </c>
      <c r="H62" s="59">
        <f>IF($G62="","",INDEX('1. závod'!$A:$CH,$G62+5,INDEX('Základní list'!$B:$B,MATCH($F62,'Základní list'!$A:$A,0),1)))</f>
        <v>15090</v>
      </c>
      <c r="I62" s="58">
        <f>IF($G62="","",INDEX('1. závod'!$A:$CH,$G62+5,INDEX('Základní list'!$B:$B,MATCH($F62,'Základní list'!$A:$A,0),1)+2))</f>
        <v>3</v>
      </c>
      <c r="J62" s="170" t="s">
        <v>80</v>
      </c>
      <c r="K62" s="171">
        <v>10</v>
      </c>
      <c r="L62" s="59">
        <f>IF($K62="","",INDEX('2. závod'!$A:$CH,$K62+5,INDEX('Základní list'!$B:$B,MATCH($J62,'Základní list'!$A:$A,0),1)))</f>
        <v>44690</v>
      </c>
      <c r="M62" s="58">
        <f>IF($K62="","",INDEX('2. závod'!$A:$CH,$K62+5,INDEX('Základní list'!$B:$B,MATCH($J62,'Základní list'!$A:$A,0),1)+2))</f>
        <v>1</v>
      </c>
      <c r="N62" s="118" t="str">
        <f t="shared" si="16"/>
        <v>F6</v>
      </c>
      <c r="O62" s="118" t="str">
        <f t="shared" si="17"/>
        <v>F10</v>
      </c>
      <c r="P62" s="60" t="str">
        <f t="shared" si="18"/>
        <v>MATRIX Fishing Feeder Team Územní svaz pro Severní Moravu a Slezsko</v>
      </c>
      <c r="Q62" s="60">
        <f t="shared" si="19"/>
        <v>1</v>
      </c>
      <c r="R62" s="70">
        <f t="shared" si="20"/>
        <v>2</v>
      </c>
      <c r="S62" s="71">
        <f t="shared" si="21"/>
        <v>59780</v>
      </c>
      <c r="T62" s="72">
        <f t="shared" si="22"/>
        <v>4</v>
      </c>
      <c r="U62" s="73">
        <f t="shared" si="23"/>
        <v>2</v>
      </c>
    </row>
    <row r="63" spans="1:21" s="38" customFormat="1" ht="25.5" customHeight="1">
      <c r="A63" s="176">
        <v>11</v>
      </c>
      <c r="B63" s="110">
        <v>5382</v>
      </c>
      <c r="C63" s="120" t="s">
        <v>148</v>
      </c>
      <c r="D63" s="111" t="s">
        <v>83</v>
      </c>
      <c r="E63" s="85" t="s">
        <v>210</v>
      </c>
      <c r="F63" s="170" t="s">
        <v>79</v>
      </c>
      <c r="G63" s="171">
        <v>7</v>
      </c>
      <c r="H63" s="59">
        <f>IF($G63="","",INDEX('1. závod'!$A:$CH,$G63+5,INDEX('Základní list'!$B:$B,MATCH($F63,'Základní list'!$A:$A,0),1)))</f>
        <v>13150</v>
      </c>
      <c r="I63" s="58">
        <f>IF($G63="","",INDEX('1. závod'!$A:$CH,$G63+5,INDEX('Základní list'!$B:$B,MATCH($F63,'Základní list'!$A:$A,0),1)+2))</f>
        <v>2</v>
      </c>
      <c r="J63" s="170" t="s">
        <v>59</v>
      </c>
      <c r="K63" s="171">
        <v>10</v>
      </c>
      <c r="L63" s="59">
        <f>IF($K63="","",INDEX('2. závod'!$A:$CH,$K63+5,INDEX('Základní list'!$B:$B,MATCH($J63,'Základní list'!$A:$A,0),1)))</f>
        <v>29385</v>
      </c>
      <c r="M63" s="58">
        <f>IF($K63="","",INDEX('2. závod'!$A:$CH,$K63+5,INDEX('Základní list'!$B:$B,MATCH($J63,'Základní list'!$A:$A,0),1)+2))</f>
        <v>2</v>
      </c>
      <c r="N63" s="118" t="str">
        <f t="shared" si="16"/>
        <v>E7</v>
      </c>
      <c r="O63" s="118" t="str">
        <f t="shared" si="17"/>
        <v>D10</v>
      </c>
      <c r="P63" s="60" t="str">
        <f t="shared" si="18"/>
        <v>MAVER FEEDER TEAM MORAVIA - MRS</v>
      </c>
      <c r="Q63" s="60">
        <f t="shared" si="19"/>
        <v>1</v>
      </c>
      <c r="R63" s="70">
        <f t="shared" si="20"/>
        <v>2</v>
      </c>
      <c r="S63" s="71">
        <f t="shared" si="21"/>
        <v>42535</v>
      </c>
      <c r="T63" s="72">
        <f t="shared" si="22"/>
        <v>4</v>
      </c>
      <c r="U63" s="73">
        <f t="shared" si="23"/>
        <v>3</v>
      </c>
    </row>
    <row r="64" spans="1:21" s="38" customFormat="1" ht="25.5" customHeight="1">
      <c r="A64" s="176">
        <v>4</v>
      </c>
      <c r="B64" s="110">
        <v>1321</v>
      </c>
      <c r="C64" s="120" t="s">
        <v>141</v>
      </c>
      <c r="D64" s="111" t="s">
        <v>83</v>
      </c>
      <c r="E64" s="85" t="s">
        <v>211</v>
      </c>
      <c r="F64" s="170" t="s">
        <v>80</v>
      </c>
      <c r="G64" s="171">
        <v>8</v>
      </c>
      <c r="H64" s="59">
        <f>IF($G64="","",INDEX('1. závod'!$A:$CH,$G64+5,INDEX('Základní list'!$B:$B,MATCH($F64,'Základní list'!$A:$A,0),1)))</f>
        <v>27600</v>
      </c>
      <c r="I64" s="58">
        <f>IF($G64="","",INDEX('1. závod'!$A:$CH,$G64+5,INDEX('Základní list'!$B:$B,MATCH($F64,'Základní list'!$A:$A,0),1)+2))</f>
        <v>1</v>
      </c>
      <c r="J64" s="170" t="s">
        <v>79</v>
      </c>
      <c r="K64" s="171">
        <v>4</v>
      </c>
      <c r="L64" s="59">
        <f>IF($K64="","",INDEX('2. závod'!$A:$CH,$K64+5,INDEX('Základní list'!$B:$B,MATCH($J64,'Základní list'!$A:$A,0),1)))</f>
        <v>24280</v>
      </c>
      <c r="M64" s="58">
        <f>IF($K64="","",INDEX('2. závod'!$A:$CH,$K64+5,INDEX('Základní list'!$B:$B,MATCH($J64,'Základní list'!$A:$A,0),1)+2))</f>
        <v>4</v>
      </c>
      <c r="N64" s="118" t="str">
        <f t="shared" si="16"/>
        <v>F8</v>
      </c>
      <c r="O64" s="118" t="str">
        <f t="shared" si="17"/>
        <v>E4</v>
      </c>
      <c r="P64" s="60" t="str">
        <f t="shared" si="18"/>
        <v>RIVE CZ</v>
      </c>
      <c r="Q64" s="60">
        <f t="shared" si="19"/>
        <v>1</v>
      </c>
      <c r="R64" s="70">
        <f t="shared" si="20"/>
        <v>2</v>
      </c>
      <c r="S64" s="71">
        <f t="shared" si="21"/>
        <v>51880</v>
      </c>
      <c r="T64" s="72">
        <f t="shared" si="22"/>
        <v>5</v>
      </c>
      <c r="U64" s="73">
        <f t="shared" si="23"/>
        <v>4</v>
      </c>
    </row>
    <row r="65" spans="1:21" s="38" customFormat="1" ht="25.5" customHeight="1">
      <c r="A65" s="176">
        <v>17</v>
      </c>
      <c r="B65" s="110">
        <v>4251</v>
      </c>
      <c r="C65" s="120" t="s">
        <v>160</v>
      </c>
      <c r="D65" s="111" t="s">
        <v>83</v>
      </c>
      <c r="E65" s="85" t="s">
        <v>209</v>
      </c>
      <c r="F65" s="170" t="s">
        <v>59</v>
      </c>
      <c r="G65" s="171">
        <v>1</v>
      </c>
      <c r="H65" s="59">
        <f>IF($G65="","",INDEX('1. závod'!$A:$CH,$G65+5,INDEX('Základní list'!$B:$B,MATCH($F65,'Základní list'!$A:$A,0),1)))</f>
        <v>15630</v>
      </c>
      <c r="I65" s="58">
        <f>IF($G65="","",INDEX('1. závod'!$A:$CH,$G65+5,INDEX('Základní list'!$B:$B,MATCH($F65,'Základní list'!$A:$A,0),1)+2))</f>
        <v>2</v>
      </c>
      <c r="J65" s="170" t="s">
        <v>59</v>
      </c>
      <c r="K65" s="171">
        <v>9</v>
      </c>
      <c r="L65" s="59">
        <f>IF($K65="","",INDEX('2. závod'!$A:$CH,$K65+5,INDEX('Základní list'!$B:$B,MATCH($J65,'Základní list'!$A:$A,0),1)))</f>
        <v>22550</v>
      </c>
      <c r="M65" s="58">
        <f>IF($K65="","",INDEX('2. závod'!$A:$CH,$K65+5,INDEX('Základní list'!$B:$B,MATCH($J65,'Základní list'!$A:$A,0),1)+2))</f>
        <v>4</v>
      </c>
      <c r="N65" s="118" t="str">
        <f t="shared" si="16"/>
        <v>D1</v>
      </c>
      <c r="O65" s="118" t="str">
        <f t="shared" si="17"/>
        <v>D9</v>
      </c>
      <c r="P65" s="60" t="str">
        <f t="shared" si="18"/>
        <v>River Feeder Team MAVER MO P-9 Vysočany</v>
      </c>
      <c r="Q65" s="60">
        <f t="shared" si="19"/>
        <v>1</v>
      </c>
      <c r="R65" s="70">
        <f t="shared" si="20"/>
        <v>2</v>
      </c>
      <c r="S65" s="71">
        <f t="shared" si="21"/>
        <v>38180</v>
      </c>
      <c r="T65" s="72">
        <f t="shared" si="22"/>
        <v>6</v>
      </c>
      <c r="U65" s="73">
        <f t="shared" si="23"/>
        <v>5</v>
      </c>
    </row>
    <row r="66" spans="1:21" s="38" customFormat="1" ht="25.5" customHeight="1">
      <c r="A66" s="176">
        <v>5</v>
      </c>
      <c r="B66" s="110">
        <v>4103</v>
      </c>
      <c r="C66" s="120" t="s">
        <v>142</v>
      </c>
      <c r="D66" s="111" t="s">
        <v>83</v>
      </c>
      <c r="E66" s="85" t="s">
        <v>211</v>
      </c>
      <c r="F66" s="170" t="s">
        <v>59</v>
      </c>
      <c r="G66" s="171">
        <v>10</v>
      </c>
      <c r="H66" s="59">
        <f>IF($G66="","",INDEX('1. závod'!$A:$CH,$G66+5,INDEX('Základní list'!$B:$B,MATCH($F66,'Základní list'!$A:$A,0),1)))</f>
        <v>10200</v>
      </c>
      <c r="I66" s="58">
        <f>IF($G66="","",INDEX('1. závod'!$A:$CH,$G66+5,INDEX('Základní list'!$B:$B,MATCH($F66,'Základní list'!$A:$A,0),1)+2))</f>
        <v>3</v>
      </c>
      <c r="J66" s="170" t="s">
        <v>79</v>
      </c>
      <c r="K66" s="171">
        <v>2</v>
      </c>
      <c r="L66" s="59">
        <f>IF($K66="","",INDEX('2. závod'!$A:$CH,$K66+5,INDEX('Základní list'!$B:$B,MATCH($J66,'Základní list'!$A:$A,0),1)))</f>
        <v>26000</v>
      </c>
      <c r="M66" s="58">
        <f>IF($K66="","",INDEX('2. závod'!$A:$CH,$K66+5,INDEX('Základní list'!$B:$B,MATCH($J66,'Základní list'!$A:$A,0),1)+2))</f>
        <v>3</v>
      </c>
      <c r="N66" s="118" t="str">
        <f t="shared" si="16"/>
        <v>D10</v>
      </c>
      <c r="O66" s="118" t="str">
        <f t="shared" si="17"/>
        <v>E2</v>
      </c>
      <c r="P66" s="60" t="str">
        <f t="shared" si="18"/>
        <v>RIVE CZ</v>
      </c>
      <c r="Q66" s="60">
        <f t="shared" si="19"/>
        <v>1</v>
      </c>
      <c r="R66" s="70">
        <f t="shared" si="20"/>
        <v>2</v>
      </c>
      <c r="S66" s="71">
        <f t="shared" si="21"/>
        <v>36200</v>
      </c>
      <c r="T66" s="72">
        <f t="shared" si="22"/>
        <v>6</v>
      </c>
      <c r="U66" s="73">
        <f t="shared" si="23"/>
        <v>6</v>
      </c>
    </row>
    <row r="67" spans="1:21" s="38" customFormat="1" ht="25.5" customHeight="1">
      <c r="A67" s="176">
        <v>26</v>
      </c>
      <c r="B67" s="110">
        <v>6145</v>
      </c>
      <c r="C67" s="120" t="s">
        <v>183</v>
      </c>
      <c r="D67" s="111" t="s">
        <v>83</v>
      </c>
      <c r="E67" s="85" t="s">
        <v>212</v>
      </c>
      <c r="F67" s="170" t="s">
        <v>59</v>
      </c>
      <c r="G67" s="171">
        <v>8</v>
      </c>
      <c r="H67" s="59">
        <f>IF($G67="","",INDEX('1. závod'!$A:$CH,$G67+5,INDEX('Základní list'!$B:$B,MATCH($F67,'Základní list'!$A:$A,0),1)))</f>
        <v>4255</v>
      </c>
      <c r="I67" s="58">
        <f>IF($G67="","",INDEX('1. závod'!$A:$CH,$G67+5,INDEX('Základní list'!$B:$B,MATCH($F67,'Základní list'!$A:$A,0),1)+2))</f>
        <v>4</v>
      </c>
      <c r="J67" s="170" t="s">
        <v>80</v>
      </c>
      <c r="K67" s="171">
        <v>9</v>
      </c>
      <c r="L67" s="59">
        <f>IF($K67="","",INDEX('2. závod'!$A:$CH,$K67+5,INDEX('Základní list'!$B:$B,MATCH($J67,'Základní list'!$A:$A,0),1)))</f>
        <v>28580</v>
      </c>
      <c r="M67" s="58">
        <f>IF($K67="","",INDEX('2. závod'!$A:$CH,$K67+5,INDEX('Základní list'!$B:$B,MATCH($J67,'Základní list'!$A:$A,0),1)+2))</f>
        <v>2</v>
      </c>
      <c r="N67" s="118" t="str">
        <f t="shared" si="16"/>
        <v>D8</v>
      </c>
      <c r="O67" s="118" t="str">
        <f t="shared" si="17"/>
        <v>F9</v>
      </c>
      <c r="P67" s="60" t="str">
        <f t="shared" si="18"/>
        <v>Feeder Team Krnov ÚS SMS</v>
      </c>
      <c r="Q67" s="60">
        <f t="shared" si="19"/>
        <v>1</v>
      </c>
      <c r="R67" s="70">
        <f t="shared" si="20"/>
        <v>2</v>
      </c>
      <c r="S67" s="71">
        <f t="shared" si="21"/>
        <v>32835</v>
      </c>
      <c r="T67" s="72">
        <f t="shared" si="22"/>
        <v>6</v>
      </c>
      <c r="U67" s="73">
        <f t="shared" si="23"/>
        <v>7</v>
      </c>
    </row>
    <row r="68" spans="1:21" s="38" customFormat="1" ht="25.5" customHeight="1">
      <c r="A68" s="176">
        <v>1</v>
      </c>
      <c r="B68" s="110">
        <v>3055</v>
      </c>
      <c r="C68" s="120" t="s">
        <v>126</v>
      </c>
      <c r="D68" s="111" t="s">
        <v>83</v>
      </c>
      <c r="E68" s="85" t="s">
        <v>213</v>
      </c>
      <c r="F68" s="170" t="s">
        <v>80</v>
      </c>
      <c r="G68" s="171">
        <v>7</v>
      </c>
      <c r="H68" s="59">
        <f>IF($G68="","",INDEX('1. závod'!$A:$CH,$G68+5,INDEX('Základní list'!$B:$B,MATCH($F68,'Základní list'!$A:$A,0),1)))</f>
        <v>19410</v>
      </c>
      <c r="I68" s="58">
        <f>IF($G68="","",INDEX('1. závod'!$A:$CH,$G68+5,INDEX('Základní list'!$B:$B,MATCH($F68,'Základní list'!$A:$A,0),1)+2))</f>
        <v>2</v>
      </c>
      <c r="J68" s="170" t="s">
        <v>79</v>
      </c>
      <c r="K68" s="171">
        <v>6</v>
      </c>
      <c r="L68" s="59">
        <f>IF($K68="","",INDEX('2. závod'!$A:$CH,$K68+5,INDEX('Základní list'!$B:$B,MATCH($J68,'Základní list'!$A:$A,0),1)))</f>
        <v>21510</v>
      </c>
      <c r="M68" s="58">
        <f>IF($K68="","",INDEX('2. závod'!$A:$CH,$K68+5,INDEX('Základní list'!$B:$B,MATCH($J68,'Základní list'!$A:$A,0),1)+2))</f>
        <v>5</v>
      </c>
      <c r="N68" s="118" t="str">
        <f t="shared" si="16"/>
        <v>F7</v>
      </c>
      <c r="O68" s="118" t="str">
        <f t="shared" si="17"/>
        <v>E6</v>
      </c>
      <c r="P68" s="60" t="str">
        <f t="shared" si="18"/>
        <v>MAVER Feeder Klub Třebíč</v>
      </c>
      <c r="Q68" s="60">
        <f t="shared" si="19"/>
        <v>1</v>
      </c>
      <c r="R68" s="70">
        <f t="shared" si="20"/>
        <v>2</v>
      </c>
      <c r="S68" s="71">
        <f t="shared" si="21"/>
        <v>40920</v>
      </c>
      <c r="T68" s="72">
        <f t="shared" si="22"/>
        <v>7</v>
      </c>
      <c r="U68" s="73">
        <f>IF(ISBLANK($C68),"",IF(ISTEXT(U66),1,U66+1))</f>
        <v>7</v>
      </c>
    </row>
    <row r="69" spans="1:21" s="38" customFormat="1" ht="25.5" customHeight="1">
      <c r="A69" s="176">
        <v>18</v>
      </c>
      <c r="B69" s="110">
        <v>3042</v>
      </c>
      <c r="C69" s="120" t="s">
        <v>161</v>
      </c>
      <c r="D69" s="111" t="s">
        <v>83</v>
      </c>
      <c r="E69" s="85" t="s">
        <v>209</v>
      </c>
      <c r="F69" s="170" t="s">
        <v>79</v>
      </c>
      <c r="G69" s="171">
        <v>4</v>
      </c>
      <c r="H69" s="59">
        <f>IF($G69="","",INDEX('1. závod'!$A:$CH,$G69+5,INDEX('Základní list'!$B:$B,MATCH($F69,'Základní list'!$A:$A,0),1)))</f>
        <v>22920</v>
      </c>
      <c r="I69" s="58">
        <f>IF($G69="","",INDEX('1. závod'!$A:$CH,$G69+5,INDEX('Základní list'!$B:$B,MATCH($F69,'Základní list'!$A:$A,0),1)+2))</f>
        <v>1</v>
      </c>
      <c r="J69" s="170" t="s">
        <v>59</v>
      </c>
      <c r="K69" s="171">
        <v>6</v>
      </c>
      <c r="L69" s="59">
        <f>IF($K69="","",INDEX('2. závod'!$A:$CH,$K69+5,INDEX('Základní list'!$B:$B,MATCH($J69,'Základní list'!$A:$A,0),1)))</f>
        <v>19825</v>
      </c>
      <c r="M69" s="58">
        <f>IF($K69="","",INDEX('2. závod'!$A:$CH,$K69+5,INDEX('Základní list'!$B:$B,MATCH($J69,'Základní list'!$A:$A,0),1)+2))</f>
        <v>7</v>
      </c>
      <c r="N69" s="118" t="str">
        <f t="shared" si="16"/>
        <v>E4</v>
      </c>
      <c r="O69" s="118" t="str">
        <f t="shared" si="17"/>
        <v>D6</v>
      </c>
      <c r="P69" s="60" t="str">
        <f t="shared" si="18"/>
        <v>River Feeder Team MAVER MO P-9 Vysočany</v>
      </c>
      <c r="Q69" s="60">
        <f t="shared" si="19"/>
        <v>1</v>
      </c>
      <c r="R69" s="70">
        <f t="shared" si="20"/>
        <v>2</v>
      </c>
      <c r="S69" s="71">
        <f t="shared" si="21"/>
        <v>42745</v>
      </c>
      <c r="T69" s="72">
        <f t="shared" si="22"/>
        <v>8</v>
      </c>
      <c r="U69" s="73">
        <f aca="true" t="shared" si="24" ref="U69:U93">IF(ISBLANK($C69),"",IF(ISTEXT(U68),1,U68+1))</f>
        <v>8</v>
      </c>
    </row>
    <row r="70" spans="1:21" s="38" customFormat="1" ht="25.5" customHeight="1">
      <c r="A70" s="176">
        <v>14</v>
      </c>
      <c r="B70" s="110">
        <v>1126</v>
      </c>
      <c r="C70" s="120" t="s">
        <v>151</v>
      </c>
      <c r="D70" s="111" t="s">
        <v>83</v>
      </c>
      <c r="E70" s="85" t="s">
        <v>214</v>
      </c>
      <c r="F70" s="170" t="s">
        <v>80</v>
      </c>
      <c r="G70" s="171">
        <v>1</v>
      </c>
      <c r="H70" s="59">
        <f>IF($G70="","",INDEX('1. závod'!$A:$CH,$G70+5,INDEX('Základní list'!$B:$B,MATCH($F70,'Základní list'!$A:$A,0),1)))</f>
        <v>11830</v>
      </c>
      <c r="I70" s="58">
        <f>IF($G70="","",INDEX('1. závod'!$A:$CH,$G70+5,INDEX('Základní list'!$B:$B,MATCH($F70,'Základní list'!$A:$A,0),1)+2))</f>
        <v>5</v>
      </c>
      <c r="J70" s="170" t="s">
        <v>80</v>
      </c>
      <c r="K70" s="171">
        <v>7</v>
      </c>
      <c r="L70" s="59">
        <f>IF($K70="","",INDEX('2. závod'!$A:$CH,$K70+5,INDEX('Základní list'!$B:$B,MATCH($J70,'Základní list'!$A:$A,0),1)))</f>
        <v>28070</v>
      </c>
      <c r="M70" s="58">
        <f>IF($K70="","",INDEX('2. závod'!$A:$CH,$K70+5,INDEX('Základní list'!$B:$B,MATCH($J70,'Základní list'!$A:$A,0),1)+2))</f>
        <v>3</v>
      </c>
      <c r="N70" s="118" t="str">
        <f t="shared" si="16"/>
        <v>F1</v>
      </c>
      <c r="O70" s="118" t="str">
        <f t="shared" si="17"/>
        <v>F7</v>
      </c>
      <c r="P70" s="60" t="str">
        <f t="shared" si="18"/>
        <v>Black Bass</v>
      </c>
      <c r="Q70" s="60">
        <f t="shared" si="19"/>
        <v>1</v>
      </c>
      <c r="R70" s="70">
        <f t="shared" si="20"/>
        <v>2</v>
      </c>
      <c r="S70" s="71">
        <f t="shared" si="21"/>
        <v>39900</v>
      </c>
      <c r="T70" s="72">
        <f t="shared" si="22"/>
        <v>8</v>
      </c>
      <c r="U70" s="73">
        <f t="shared" si="24"/>
        <v>9</v>
      </c>
    </row>
    <row r="71" spans="1:21" s="38" customFormat="1" ht="25.5" customHeight="1">
      <c r="A71" s="176">
        <v>20</v>
      </c>
      <c r="B71" s="110">
        <v>790</v>
      </c>
      <c r="C71" s="120" t="s">
        <v>172</v>
      </c>
      <c r="D71" s="111" t="s">
        <v>83</v>
      </c>
      <c r="E71" s="177" t="s">
        <v>206</v>
      </c>
      <c r="F71" s="170" t="s">
        <v>80</v>
      </c>
      <c r="G71" s="171">
        <v>2</v>
      </c>
      <c r="H71" s="59">
        <f>IF($G71="","",INDEX('1. závod'!$A:$CH,$G71+5,INDEX('Základní list'!$B:$B,MATCH($F71,'Základní list'!$A:$A,0),1)))</f>
        <v>5815</v>
      </c>
      <c r="I71" s="58">
        <f>IF($G71="","",INDEX('1. závod'!$A:$CH,$G71+5,INDEX('Základní list'!$B:$B,MATCH($F71,'Základní list'!$A:$A,0),1)+2))</f>
        <v>8</v>
      </c>
      <c r="J71" s="170" t="s">
        <v>79</v>
      </c>
      <c r="K71" s="171">
        <v>7</v>
      </c>
      <c r="L71" s="59">
        <f>IF($K71="","",INDEX('2. závod'!$A:$CH,$K71+5,INDEX('Základní list'!$B:$B,MATCH($J71,'Základní list'!$A:$A,0),1)))</f>
        <v>29320</v>
      </c>
      <c r="M71" s="58">
        <f>IF($K71="","",INDEX('2. závod'!$A:$CH,$K71+5,INDEX('Základní list'!$B:$B,MATCH($J71,'Základní list'!$A:$A,0),1)+2))</f>
        <v>1</v>
      </c>
      <c r="N71" s="118" t="str">
        <f t="shared" si="16"/>
        <v>F2</v>
      </c>
      <c r="O71" s="118" t="str">
        <f t="shared" si="17"/>
        <v>E7</v>
      </c>
      <c r="P71" s="60" t="str">
        <f t="shared" si="18"/>
        <v>RSK LIPANI MIVARDI Třebechovice pod Orebem</v>
      </c>
      <c r="Q71" s="60">
        <f t="shared" si="19"/>
        <v>1</v>
      </c>
      <c r="R71" s="70">
        <f t="shared" si="20"/>
        <v>2</v>
      </c>
      <c r="S71" s="71">
        <f t="shared" si="21"/>
        <v>35135</v>
      </c>
      <c r="T71" s="72">
        <f t="shared" si="22"/>
        <v>9</v>
      </c>
      <c r="U71" s="73">
        <f t="shared" si="24"/>
        <v>10</v>
      </c>
    </row>
    <row r="72" spans="1:21" s="38" customFormat="1" ht="25.5" customHeight="1">
      <c r="A72" s="176">
        <v>27</v>
      </c>
      <c r="B72" s="110">
        <v>6144</v>
      </c>
      <c r="C72" s="120" t="s">
        <v>184</v>
      </c>
      <c r="D72" s="111" t="s">
        <v>83</v>
      </c>
      <c r="E72" s="85" t="s">
        <v>212</v>
      </c>
      <c r="F72" s="170" t="s">
        <v>79</v>
      </c>
      <c r="G72" s="171">
        <v>9</v>
      </c>
      <c r="H72" s="59">
        <f>IF($G72="","",INDEX('1. závod'!$A:$CH,$G72+5,INDEX('Základní list'!$B:$B,MATCH($F72,'Základní list'!$A:$A,0),1)))</f>
        <v>7970</v>
      </c>
      <c r="I72" s="58">
        <f>IF($G72="","",INDEX('1. závod'!$A:$CH,$G72+5,INDEX('Základní list'!$B:$B,MATCH($F72,'Základní list'!$A:$A,0),1)+2))</f>
        <v>5</v>
      </c>
      <c r="J72" s="170" t="s">
        <v>80</v>
      </c>
      <c r="K72" s="171">
        <v>3</v>
      </c>
      <c r="L72" s="59">
        <f>IF($K72="","",INDEX('2. závod'!$A:$CH,$K72+5,INDEX('Základní list'!$B:$B,MATCH($J72,'Základní list'!$A:$A,0),1)))</f>
        <v>26010</v>
      </c>
      <c r="M72" s="58">
        <f>IF($K72="","",INDEX('2. závod'!$A:$CH,$K72+5,INDEX('Základní list'!$B:$B,MATCH($J72,'Základní list'!$A:$A,0),1)+2))</f>
        <v>4</v>
      </c>
      <c r="N72" s="118" t="str">
        <f t="shared" si="16"/>
        <v>E9</v>
      </c>
      <c r="O72" s="118" t="str">
        <f t="shared" si="17"/>
        <v>F3</v>
      </c>
      <c r="P72" s="60" t="str">
        <f t="shared" si="18"/>
        <v>Feeder Team Krnov ÚS SMS</v>
      </c>
      <c r="Q72" s="60">
        <f t="shared" si="19"/>
        <v>1</v>
      </c>
      <c r="R72" s="70">
        <f t="shared" si="20"/>
        <v>2</v>
      </c>
      <c r="S72" s="71">
        <f t="shared" si="21"/>
        <v>33980</v>
      </c>
      <c r="T72" s="72">
        <f t="shared" si="22"/>
        <v>9</v>
      </c>
      <c r="U72" s="73">
        <f t="shared" si="24"/>
        <v>11</v>
      </c>
    </row>
    <row r="73" spans="1:21" s="38" customFormat="1" ht="25.5" customHeight="1">
      <c r="A73" s="176">
        <v>28</v>
      </c>
      <c r="B73" s="110">
        <v>6146</v>
      </c>
      <c r="C73" s="120" t="s">
        <v>185</v>
      </c>
      <c r="D73" s="111" t="s">
        <v>83</v>
      </c>
      <c r="E73" s="85" t="s">
        <v>212</v>
      </c>
      <c r="F73" s="170" t="s">
        <v>79</v>
      </c>
      <c r="G73" s="171">
        <v>3</v>
      </c>
      <c r="H73" s="59">
        <f>IF($G73="","",INDEX('1. závod'!$A:$CH,$G73+5,INDEX('Základní list'!$B:$B,MATCH($F73,'Základní list'!$A:$A,0),1)))</f>
        <v>3520</v>
      </c>
      <c r="I73" s="58">
        <f>IF($G73="","",INDEX('1. závod'!$A:$CH,$G73+5,INDEX('Základní list'!$B:$B,MATCH($F73,'Základní list'!$A:$A,0),1)+2))</f>
        <v>6</v>
      </c>
      <c r="J73" s="170" t="s">
        <v>59</v>
      </c>
      <c r="K73" s="171">
        <v>3</v>
      </c>
      <c r="L73" s="59">
        <f>IF($K73="","",INDEX('2. závod'!$A:$CH,$K73+5,INDEX('Základní list'!$B:$B,MATCH($J73,'Základní list'!$A:$A,0),1)))</f>
        <v>24610</v>
      </c>
      <c r="M73" s="58">
        <f>IF($K73="","",INDEX('2. závod'!$A:$CH,$K73+5,INDEX('Základní list'!$B:$B,MATCH($J73,'Základní list'!$A:$A,0),1)+2))</f>
        <v>3</v>
      </c>
      <c r="N73" s="118" t="str">
        <f t="shared" si="16"/>
        <v>E3</v>
      </c>
      <c r="O73" s="118" t="str">
        <f t="shared" si="17"/>
        <v>D3</v>
      </c>
      <c r="P73" s="60" t="str">
        <f t="shared" si="18"/>
        <v>Feeder Team Krnov ÚS SMS</v>
      </c>
      <c r="Q73" s="60">
        <f t="shared" si="19"/>
        <v>1</v>
      </c>
      <c r="R73" s="70">
        <f t="shared" si="20"/>
        <v>2</v>
      </c>
      <c r="S73" s="71">
        <f t="shared" si="21"/>
        <v>28130</v>
      </c>
      <c r="T73" s="72">
        <f t="shared" si="22"/>
        <v>9</v>
      </c>
      <c r="U73" s="73">
        <f t="shared" si="24"/>
        <v>12</v>
      </c>
    </row>
    <row r="74" spans="1:21" s="38" customFormat="1" ht="25.5" customHeight="1">
      <c r="A74" s="176">
        <v>16</v>
      </c>
      <c r="B74" s="110">
        <v>3902</v>
      </c>
      <c r="C74" s="120" t="s">
        <v>158</v>
      </c>
      <c r="D74" s="111" t="s">
        <v>83</v>
      </c>
      <c r="E74" s="85" t="s">
        <v>215</v>
      </c>
      <c r="F74" s="170" t="s">
        <v>79</v>
      </c>
      <c r="G74" s="171">
        <v>8</v>
      </c>
      <c r="H74" s="59">
        <f>IF($G74="","",INDEX('1. závod'!$A:$CH,$G74+5,INDEX('Základní list'!$B:$B,MATCH($F74,'Základní list'!$A:$A,0),1)))</f>
        <v>12350</v>
      </c>
      <c r="I74" s="58">
        <f>IF($G74="","",INDEX('1. závod'!$A:$CH,$G74+5,INDEX('Základní list'!$B:$B,MATCH($F74,'Základní list'!$A:$A,0),1)+2))</f>
        <v>3</v>
      </c>
      <c r="J74" s="170" t="s">
        <v>80</v>
      </c>
      <c r="K74" s="171">
        <v>4</v>
      </c>
      <c r="L74" s="59">
        <f>IF($K74="","",INDEX('2. závod'!$A:$CH,$K74+5,INDEX('Základní list'!$B:$B,MATCH($J74,'Základní list'!$A:$A,0),1)))</f>
        <v>20630</v>
      </c>
      <c r="M74" s="58">
        <f>IF($K74="","",INDEX('2. závod'!$A:$CH,$K74+5,INDEX('Základní list'!$B:$B,MATCH($J74,'Základní list'!$A:$A,0),1)+2))</f>
        <v>7</v>
      </c>
      <c r="N74" s="118" t="str">
        <f t="shared" si="16"/>
        <v>E8</v>
      </c>
      <c r="O74" s="118" t="str">
        <f t="shared" si="17"/>
        <v>F4</v>
      </c>
      <c r="P74" s="60" t="str">
        <f t="shared" si="18"/>
        <v>Prostějov feeder team - MRS</v>
      </c>
      <c r="Q74" s="60">
        <f t="shared" si="19"/>
        <v>1</v>
      </c>
      <c r="R74" s="70">
        <f t="shared" si="20"/>
        <v>2</v>
      </c>
      <c r="S74" s="71">
        <f t="shared" si="21"/>
        <v>32980</v>
      </c>
      <c r="T74" s="72">
        <f t="shared" si="22"/>
        <v>10</v>
      </c>
      <c r="U74" s="73">
        <f t="shared" si="24"/>
        <v>13</v>
      </c>
    </row>
    <row r="75" spans="1:21" s="38" customFormat="1" ht="25.5" customHeight="1">
      <c r="A75" s="176">
        <v>19</v>
      </c>
      <c r="B75" s="110">
        <v>2763</v>
      </c>
      <c r="C75" s="120" t="s">
        <v>162</v>
      </c>
      <c r="D75" s="111" t="s">
        <v>83</v>
      </c>
      <c r="E75" s="85" t="s">
        <v>216</v>
      </c>
      <c r="F75" s="170" t="s">
        <v>79</v>
      </c>
      <c r="G75" s="171">
        <v>2</v>
      </c>
      <c r="H75" s="59">
        <f>IF($G75="","",INDEX('1. závod'!$A:$CH,$G75+5,INDEX('Základní list'!$B:$B,MATCH($F75,'Základní list'!$A:$A,0),1)))</f>
        <v>9470</v>
      </c>
      <c r="I75" s="58">
        <f>IF($G75="","",INDEX('1. závod'!$A:$CH,$G75+5,INDEX('Základní list'!$B:$B,MATCH($F75,'Základní list'!$A:$A,0),1)+2))</f>
        <v>4</v>
      </c>
      <c r="J75" s="170" t="s">
        <v>59</v>
      </c>
      <c r="K75" s="171">
        <v>7</v>
      </c>
      <c r="L75" s="59">
        <f>IF($K75="","",INDEX('2. závod'!$A:$CH,$K75+5,INDEX('Základní list'!$B:$B,MATCH($J75,'Základní list'!$A:$A,0),1)))</f>
        <v>20980</v>
      </c>
      <c r="M75" s="58">
        <f>IF($K75="","",INDEX('2. závod'!$A:$CH,$K75+5,INDEX('Základní list'!$B:$B,MATCH($J75,'Základní list'!$A:$A,0),1)+2))</f>
        <v>6</v>
      </c>
      <c r="N75" s="118" t="str">
        <f t="shared" si="16"/>
        <v>E2</v>
      </c>
      <c r="O75" s="118" t="str">
        <f t="shared" si="17"/>
        <v>D7</v>
      </c>
      <c r="P75" s="60" t="str">
        <f t="shared" si="18"/>
        <v>Feeder team MO Olomouc US sev. M. a S.</v>
      </c>
      <c r="Q75" s="60">
        <f t="shared" si="19"/>
        <v>1</v>
      </c>
      <c r="R75" s="70">
        <f t="shared" si="20"/>
        <v>2</v>
      </c>
      <c r="S75" s="71">
        <f t="shared" si="21"/>
        <v>30450</v>
      </c>
      <c r="T75" s="72">
        <f t="shared" si="22"/>
        <v>10</v>
      </c>
      <c r="U75" s="73">
        <f t="shared" si="24"/>
        <v>14</v>
      </c>
    </row>
    <row r="76" spans="1:21" s="38" customFormat="1" ht="25.5" customHeight="1">
      <c r="A76" s="176">
        <v>7</v>
      </c>
      <c r="B76" s="110">
        <v>6235</v>
      </c>
      <c r="C76" s="120" t="s">
        <v>144</v>
      </c>
      <c r="D76" s="111" t="s">
        <v>83</v>
      </c>
      <c r="E76" s="85" t="s">
        <v>217</v>
      </c>
      <c r="F76" s="170" t="s">
        <v>80</v>
      </c>
      <c r="G76" s="171">
        <v>5</v>
      </c>
      <c r="H76" s="59">
        <f>IF($G76="","",INDEX('1. závod'!$A:$CH,$G76+5,INDEX('Základní list'!$B:$B,MATCH($F76,'Základní list'!$A:$A,0),1)))</f>
        <v>4775</v>
      </c>
      <c r="I76" s="58">
        <f>IF($G76="","",INDEX('1. závod'!$A:$CH,$G76+5,INDEX('Základní list'!$B:$B,MATCH($F76,'Základní list'!$A:$A,0),1)+2))</f>
        <v>9</v>
      </c>
      <c r="J76" s="170" t="s">
        <v>79</v>
      </c>
      <c r="K76" s="171">
        <v>3</v>
      </c>
      <c r="L76" s="59">
        <f>IF($K76="","",INDEX('2. závod'!$A:$CH,$K76+5,INDEX('Základní list'!$B:$B,MATCH($J76,'Základní list'!$A:$A,0),1)))</f>
        <v>26420</v>
      </c>
      <c r="M76" s="58">
        <f>IF($K76="","",INDEX('2. závod'!$A:$CH,$K76+5,INDEX('Základní list'!$B:$B,MATCH($J76,'Základní list'!$A:$A,0),1)+2))</f>
        <v>2</v>
      </c>
      <c r="N76" s="118" t="str">
        <f t="shared" si="16"/>
        <v>F5</v>
      </c>
      <c r="O76" s="118" t="str">
        <f t="shared" si="17"/>
        <v>E3</v>
      </c>
      <c r="P76" s="60" t="str">
        <f t="shared" si="18"/>
        <v>PRESTON Feeder Team – MRK.CZ - MRS</v>
      </c>
      <c r="Q76" s="60">
        <f t="shared" si="19"/>
        <v>1</v>
      </c>
      <c r="R76" s="70">
        <f t="shared" si="20"/>
        <v>2</v>
      </c>
      <c r="S76" s="71">
        <f t="shared" si="21"/>
        <v>31195</v>
      </c>
      <c r="T76" s="72">
        <f t="shared" si="22"/>
        <v>11</v>
      </c>
      <c r="U76" s="73">
        <f t="shared" si="24"/>
        <v>15</v>
      </c>
    </row>
    <row r="77" spans="1:21" s="38" customFormat="1" ht="25.5" customHeight="1">
      <c r="A77" s="176">
        <v>8</v>
      </c>
      <c r="B77" s="110">
        <v>6234</v>
      </c>
      <c r="C77" s="120" t="s">
        <v>145</v>
      </c>
      <c r="D77" s="111" t="s">
        <v>140</v>
      </c>
      <c r="E77" s="125" t="s">
        <v>217</v>
      </c>
      <c r="F77" s="172" t="s">
        <v>59</v>
      </c>
      <c r="G77" s="173">
        <v>4</v>
      </c>
      <c r="H77" s="126">
        <f>IF($G77="","",INDEX('1. závod'!$A:$CH,$G77+5,INDEX('Základní list'!$B:$B,MATCH($F77,'Základní list'!$A:$A,0),1)))</f>
        <v>3210</v>
      </c>
      <c r="I77" s="127">
        <f>IF($G77="","",INDEX('1. závod'!$A:$CH,$G77+5,INDEX('Základní list'!$B:$B,MATCH($F77,'Základní list'!$A:$A,0),1)+2))</f>
        <v>5</v>
      </c>
      <c r="J77" s="172" t="s">
        <v>79</v>
      </c>
      <c r="K77" s="173">
        <v>9</v>
      </c>
      <c r="L77" s="126">
        <f>IF($K77="","",INDEX('2. závod'!$A:$CH,$K77+5,INDEX('Základní list'!$B:$B,MATCH($J77,'Základní list'!$A:$A,0),1)))</f>
        <v>15710</v>
      </c>
      <c r="M77" s="127">
        <f>IF($K77="","",INDEX('2. závod'!$A:$CH,$K77+5,INDEX('Základní list'!$B:$B,MATCH($J77,'Základní list'!$A:$A,0),1)+2))</f>
        <v>7</v>
      </c>
      <c r="N77" s="118" t="str">
        <f t="shared" si="16"/>
        <v>D4</v>
      </c>
      <c r="O77" s="118" t="str">
        <f t="shared" si="17"/>
        <v>E9</v>
      </c>
      <c r="P77" s="60" t="str">
        <f t="shared" si="18"/>
        <v>PRESTON Feeder Team – MRK.CZ - MRS</v>
      </c>
      <c r="Q77" s="60">
        <f t="shared" si="19"/>
        <v>1</v>
      </c>
      <c r="R77" s="128">
        <f t="shared" si="20"/>
        <v>2</v>
      </c>
      <c r="S77" s="129">
        <f t="shared" si="21"/>
        <v>18920</v>
      </c>
      <c r="T77" s="130">
        <f t="shared" si="22"/>
        <v>12</v>
      </c>
      <c r="U77" s="131">
        <f t="shared" si="24"/>
        <v>16</v>
      </c>
    </row>
    <row r="78" spans="1:21" s="38" customFormat="1" ht="25.5" customHeight="1">
      <c r="A78" s="176">
        <v>21</v>
      </c>
      <c r="B78" s="110">
        <v>3552</v>
      </c>
      <c r="C78" s="120" t="s">
        <v>173</v>
      </c>
      <c r="D78" s="111" t="s">
        <v>83</v>
      </c>
      <c r="E78" s="85" t="s">
        <v>218</v>
      </c>
      <c r="F78" s="170" t="s">
        <v>79</v>
      </c>
      <c r="G78" s="171">
        <v>1</v>
      </c>
      <c r="H78" s="59">
        <f>IF($G78="","",INDEX('1. závod'!$A:$CH,$G78+5,INDEX('Základní list'!$B:$B,MATCH($F78,'Základní list'!$A:$A,0),1)))</f>
        <v>975</v>
      </c>
      <c r="I78" s="58">
        <f>IF($G78="","",INDEX('1. závod'!$A:$CH,$G78+5,INDEX('Základní list'!$B:$B,MATCH($F78,'Základní list'!$A:$A,0),1)+2))</f>
        <v>8</v>
      </c>
      <c r="J78" s="170" t="s">
        <v>80</v>
      </c>
      <c r="K78" s="171">
        <v>1</v>
      </c>
      <c r="L78" s="59">
        <f>IF($K78="","",INDEX('2. závod'!$A:$CH,$K78+5,INDEX('Základní list'!$B:$B,MATCH($J78,'Základní list'!$A:$A,0),1)))</f>
        <v>23960</v>
      </c>
      <c r="M78" s="58">
        <f>IF($K78="","",INDEX('2. závod'!$A:$CH,$K78+5,INDEX('Základní list'!$B:$B,MATCH($J78,'Základní list'!$A:$A,0),1)+2))</f>
        <v>5</v>
      </c>
      <c r="N78" s="132" t="str">
        <f t="shared" si="16"/>
        <v>E1</v>
      </c>
      <c r="O78" s="132" t="str">
        <f t="shared" si="17"/>
        <v>F1</v>
      </c>
      <c r="P78" s="133" t="str">
        <f t="shared" si="18"/>
        <v>Mušováci FEEDER Team - MRS</v>
      </c>
      <c r="Q78" s="60">
        <f t="shared" si="19"/>
        <v>1</v>
      </c>
      <c r="R78" s="134">
        <f t="shared" si="20"/>
        <v>2</v>
      </c>
      <c r="S78" s="71">
        <f t="shared" si="21"/>
        <v>24935</v>
      </c>
      <c r="T78" s="72">
        <f t="shared" si="22"/>
        <v>13</v>
      </c>
      <c r="U78" s="73">
        <f t="shared" si="24"/>
        <v>17</v>
      </c>
    </row>
    <row r="79" spans="1:21" s="38" customFormat="1" ht="25.5" customHeight="1">
      <c r="A79" s="176">
        <v>12</v>
      </c>
      <c r="B79" s="110">
        <v>3834</v>
      </c>
      <c r="C79" s="120" t="s">
        <v>149</v>
      </c>
      <c r="D79" s="111" t="s">
        <v>83</v>
      </c>
      <c r="E79" s="85" t="s">
        <v>210</v>
      </c>
      <c r="F79" s="170" t="s">
        <v>59</v>
      </c>
      <c r="G79" s="171">
        <v>2</v>
      </c>
      <c r="H79" s="59">
        <f>IF($G79="","",INDEX('1. závod'!$A:$CH,$G79+5,INDEX('Základní list'!$B:$B,MATCH($F79,'Základní list'!$A:$A,0),1)))</f>
        <v>1585</v>
      </c>
      <c r="I79" s="58">
        <f>IF($G79="","",INDEX('1. závod'!$A:$CH,$G79+5,INDEX('Základní list'!$B:$B,MATCH($F79,'Základní list'!$A:$A,0),1)+2))</f>
        <v>8</v>
      </c>
      <c r="J79" s="170" t="s">
        <v>59</v>
      </c>
      <c r="K79" s="171">
        <v>4</v>
      </c>
      <c r="L79" s="59">
        <f>IF($K79="","",INDEX('2. závod'!$A:$CH,$K79+5,INDEX('Základní list'!$B:$B,MATCH($J79,'Základní list'!$A:$A,0),1)))</f>
        <v>21640</v>
      </c>
      <c r="M79" s="58">
        <f>IF($K79="","",INDEX('2. závod'!$A:$CH,$K79+5,INDEX('Základní list'!$B:$B,MATCH($J79,'Základní list'!$A:$A,0),1)+2))</f>
        <v>5</v>
      </c>
      <c r="N79" s="118" t="str">
        <f t="shared" si="16"/>
        <v>D2</v>
      </c>
      <c r="O79" s="118" t="str">
        <f t="shared" si="17"/>
        <v>D4</v>
      </c>
      <c r="P79" s="60" t="str">
        <f t="shared" si="18"/>
        <v>MAVER FEEDER TEAM MORAVIA - MRS</v>
      </c>
      <c r="Q79" s="60">
        <f t="shared" si="19"/>
        <v>1</v>
      </c>
      <c r="R79" s="70">
        <f t="shared" si="20"/>
        <v>2</v>
      </c>
      <c r="S79" s="71">
        <f t="shared" si="21"/>
        <v>23225</v>
      </c>
      <c r="T79" s="72">
        <f t="shared" si="22"/>
        <v>13</v>
      </c>
      <c r="U79" s="73">
        <f t="shared" si="24"/>
        <v>18</v>
      </c>
    </row>
    <row r="80" spans="1:21" s="38" customFormat="1" ht="25.5" customHeight="1">
      <c r="A80" s="176">
        <v>10</v>
      </c>
      <c r="B80" s="110">
        <v>4234</v>
      </c>
      <c r="C80" s="120" t="s">
        <v>147</v>
      </c>
      <c r="D80" s="111" t="s">
        <v>83</v>
      </c>
      <c r="E80" s="85" t="s">
        <v>210</v>
      </c>
      <c r="F80" s="170" t="s">
        <v>80</v>
      </c>
      <c r="G80" s="171">
        <v>10</v>
      </c>
      <c r="H80" s="59">
        <f>IF($G80="","",INDEX('1. závod'!$A:$CH,$G80+5,INDEX('Základní list'!$B:$B,MATCH($F80,'Základní list'!$A:$A,0),1)))</f>
        <v>12540</v>
      </c>
      <c r="I80" s="58">
        <f>IF($G80="","",INDEX('1. závod'!$A:$CH,$G80+5,INDEX('Základní list'!$B:$B,MATCH($F80,'Základní list'!$A:$A,0),1)+2))</f>
        <v>4</v>
      </c>
      <c r="J80" s="170" t="s">
        <v>59</v>
      </c>
      <c r="K80" s="171">
        <v>8</v>
      </c>
      <c r="L80" s="59">
        <f>IF($K80="","",INDEX('2. závod'!$A:$CH,$K80+5,INDEX('Základní list'!$B:$B,MATCH($J80,'Základní list'!$A:$A,0),1)))</f>
        <v>10170</v>
      </c>
      <c r="M80" s="58">
        <f>IF($K80="","",INDEX('2. závod'!$A:$CH,$K80+5,INDEX('Základní list'!$B:$B,MATCH($J80,'Základní list'!$A:$A,0),1)+2))</f>
        <v>9</v>
      </c>
      <c r="N80" s="118" t="str">
        <f t="shared" si="16"/>
        <v>F10</v>
      </c>
      <c r="O80" s="118" t="str">
        <f t="shared" si="17"/>
        <v>D8</v>
      </c>
      <c r="P80" s="60" t="str">
        <f t="shared" si="18"/>
        <v>MAVER FEEDER TEAM MORAVIA - MRS</v>
      </c>
      <c r="Q80" s="60">
        <f t="shared" si="19"/>
        <v>1</v>
      </c>
      <c r="R80" s="70">
        <f t="shared" si="20"/>
        <v>2</v>
      </c>
      <c r="S80" s="71">
        <f t="shared" si="21"/>
        <v>22710</v>
      </c>
      <c r="T80" s="72">
        <f t="shared" si="22"/>
        <v>13</v>
      </c>
      <c r="U80" s="73">
        <f t="shared" si="24"/>
        <v>19</v>
      </c>
    </row>
    <row r="81" spans="1:21" s="38" customFormat="1" ht="25.5" customHeight="1">
      <c r="A81" s="176">
        <v>23</v>
      </c>
      <c r="B81" s="110">
        <v>6854</v>
      </c>
      <c r="C81" s="120" t="s">
        <v>180</v>
      </c>
      <c r="D81" s="111" t="s">
        <v>83</v>
      </c>
      <c r="E81" s="85" t="s">
        <v>220</v>
      </c>
      <c r="F81" s="170" t="s">
        <v>59</v>
      </c>
      <c r="G81" s="171">
        <v>6</v>
      </c>
      <c r="H81" s="59">
        <f>IF($G81="","",INDEX('1. závod'!$A:$CH,$G81+5,INDEX('Základní list'!$B:$B,MATCH($F81,'Základní list'!$A:$A,0),1)))</f>
        <v>1950</v>
      </c>
      <c r="I81" s="58">
        <f>IF($G81="","",INDEX('1. závod'!$A:$CH,$G81+5,INDEX('Základní list'!$B:$B,MATCH($F81,'Základní list'!$A:$A,0),1)+2))</f>
        <v>6</v>
      </c>
      <c r="J81" s="170" t="s">
        <v>80</v>
      </c>
      <c r="K81" s="171">
        <v>2</v>
      </c>
      <c r="L81" s="59">
        <f>IF($K81="","",INDEX('2. závod'!$A:$CH,$K81+5,INDEX('Základní list'!$B:$B,MATCH($J81,'Základní list'!$A:$A,0),1)))</f>
        <v>18680</v>
      </c>
      <c r="M81" s="58">
        <f>IF($K81="","",INDEX('2. závod'!$A:$CH,$K81+5,INDEX('Základní list'!$B:$B,MATCH($J81,'Základní list'!$A:$A,0),1)+2))</f>
        <v>8</v>
      </c>
      <c r="N81" s="118" t="str">
        <f t="shared" si="16"/>
        <v>D6</v>
      </c>
      <c r="O81" s="118" t="str">
        <f t="shared" si="17"/>
        <v>F2</v>
      </c>
      <c r="P81" s="60" t="str">
        <f t="shared" si="18"/>
        <v>GARBOLINIO DELTA TEAM - MRS</v>
      </c>
      <c r="Q81" s="60">
        <f t="shared" si="19"/>
        <v>1</v>
      </c>
      <c r="R81" s="70">
        <f t="shared" si="20"/>
        <v>2</v>
      </c>
      <c r="S81" s="71">
        <f t="shared" si="21"/>
        <v>20630</v>
      </c>
      <c r="T81" s="72">
        <f t="shared" si="22"/>
        <v>14</v>
      </c>
      <c r="U81" s="73">
        <f t="shared" si="24"/>
        <v>20</v>
      </c>
    </row>
    <row r="82" spans="1:21" s="38" customFormat="1" ht="25.5" customHeight="1">
      <c r="A82" s="176">
        <v>22</v>
      </c>
      <c r="B82" s="110">
        <v>3679</v>
      </c>
      <c r="C82" s="120" t="s">
        <v>174</v>
      </c>
      <c r="D82" s="111" t="s">
        <v>83</v>
      </c>
      <c r="E82" s="85" t="s">
        <v>218</v>
      </c>
      <c r="F82" s="170" t="s">
        <v>80</v>
      </c>
      <c r="G82" s="171">
        <v>9</v>
      </c>
      <c r="H82" s="59">
        <f>IF($G82="","",INDEX('1. závod'!$A:$CH,$G82+5,INDEX('Základní list'!$B:$B,MATCH($F82,'Základní list'!$A:$A,0),1)))</f>
        <v>9260</v>
      </c>
      <c r="I82" s="58">
        <f>IF($G82="","",INDEX('1. závod'!$A:$CH,$G82+5,INDEX('Základní list'!$B:$B,MATCH($F82,'Základní list'!$A:$A,0),1)+2))</f>
        <v>6</v>
      </c>
      <c r="J82" s="170" t="s">
        <v>79</v>
      </c>
      <c r="K82" s="171">
        <v>1</v>
      </c>
      <c r="L82" s="59">
        <f>IF($K82="","",INDEX('2. závod'!$A:$CH,$K82+5,INDEX('Základní list'!$B:$B,MATCH($J82,'Základní list'!$A:$A,0),1)))</f>
        <v>7420</v>
      </c>
      <c r="M82" s="58">
        <f>IF($K82="","",INDEX('2. závod'!$A:$CH,$K82+5,INDEX('Základní list'!$B:$B,MATCH($J82,'Základní list'!$A:$A,0),1)+2))</f>
        <v>8</v>
      </c>
      <c r="N82" s="118" t="str">
        <f t="shared" si="16"/>
        <v>F9</v>
      </c>
      <c r="O82" s="118" t="str">
        <f t="shared" si="17"/>
        <v>E1</v>
      </c>
      <c r="P82" s="60" t="str">
        <f t="shared" si="18"/>
        <v>Mušováci FEEDER Team - MRS</v>
      </c>
      <c r="Q82" s="60">
        <f t="shared" si="19"/>
        <v>1</v>
      </c>
      <c r="R82" s="70">
        <f t="shared" si="20"/>
        <v>2</v>
      </c>
      <c r="S82" s="71">
        <f t="shared" si="21"/>
        <v>16680</v>
      </c>
      <c r="T82" s="72">
        <f t="shared" si="22"/>
        <v>14</v>
      </c>
      <c r="U82" s="73">
        <f t="shared" si="24"/>
        <v>21</v>
      </c>
    </row>
    <row r="83" spans="1:21" s="38" customFormat="1" ht="25.5" customHeight="1">
      <c r="A83" s="176">
        <v>13</v>
      </c>
      <c r="B83" s="110">
        <v>6411</v>
      </c>
      <c r="C83" s="120" t="s">
        <v>150</v>
      </c>
      <c r="D83" s="111" t="s">
        <v>221</v>
      </c>
      <c r="E83" s="85" t="s">
        <v>219</v>
      </c>
      <c r="F83" s="170" t="s">
        <v>59</v>
      </c>
      <c r="G83" s="171">
        <v>5</v>
      </c>
      <c r="H83" s="59">
        <f>IF($G83="","",INDEX('1. závod'!$A:$CH,$G83+5,INDEX('Základní list'!$B:$B,MATCH($F83,'Základní list'!$A:$A,0),1)))</f>
        <v>860</v>
      </c>
      <c r="I83" s="58">
        <f>IF($G83="","",INDEX('1. závod'!$A:$CH,$G83+5,INDEX('Základní list'!$B:$B,MATCH($F83,'Základní list'!$A:$A,0),1)+2))</f>
        <v>9</v>
      </c>
      <c r="J83" s="170" t="s">
        <v>80</v>
      </c>
      <c r="K83" s="171">
        <v>6</v>
      </c>
      <c r="L83" s="59">
        <f>IF($K83="","",INDEX('2. závod'!$A:$CH,$K83+5,INDEX('Základní list'!$B:$B,MATCH($J83,'Základní list'!$A:$A,0),1)))</f>
        <v>21320</v>
      </c>
      <c r="M83" s="58">
        <f>IF($K83="","",INDEX('2. závod'!$A:$CH,$K83+5,INDEX('Základní list'!$B:$B,MATCH($J83,'Základní list'!$A:$A,0),1)+2))</f>
        <v>6</v>
      </c>
      <c r="N83" s="118" t="str">
        <f t="shared" si="16"/>
        <v>D5</v>
      </c>
      <c r="O83" s="118" t="str">
        <f t="shared" si="17"/>
        <v>F6</v>
      </c>
      <c r="P83" s="60" t="str">
        <f t="shared" si="18"/>
        <v>VIPA TRABUCCO Feeder Team Jižní Morava - MRS</v>
      </c>
      <c r="Q83" s="60">
        <f t="shared" si="19"/>
        <v>1</v>
      </c>
      <c r="R83" s="70">
        <f t="shared" si="20"/>
        <v>2</v>
      </c>
      <c r="S83" s="71">
        <f t="shared" si="21"/>
        <v>22180</v>
      </c>
      <c r="T83" s="72">
        <f t="shared" si="22"/>
        <v>15</v>
      </c>
      <c r="U83" s="73">
        <f t="shared" si="24"/>
        <v>22</v>
      </c>
    </row>
    <row r="84" spans="1:21" s="38" customFormat="1" ht="25.5" customHeight="1">
      <c r="A84" s="176">
        <v>2</v>
      </c>
      <c r="B84" s="110">
        <v>5791</v>
      </c>
      <c r="C84" s="120" t="s">
        <v>132</v>
      </c>
      <c r="D84" s="111" t="s">
        <v>83</v>
      </c>
      <c r="E84" s="85" t="s">
        <v>213</v>
      </c>
      <c r="F84" s="170" t="s">
        <v>79</v>
      </c>
      <c r="G84" s="171">
        <v>5</v>
      </c>
      <c r="H84" s="59">
        <f>IF($G84="","",INDEX('1. závod'!$A:$CH,$G84+5,INDEX('Základní list'!$B:$B,MATCH($F84,'Základní list'!$A:$A,0),1)))</f>
        <v>2045</v>
      </c>
      <c r="I84" s="58">
        <f>IF($G84="","",INDEX('1. závod'!$A:$CH,$G84+5,INDEX('Základní list'!$B:$B,MATCH($F84,'Základní list'!$A:$A,0),1)+2))</f>
        <v>7</v>
      </c>
      <c r="J84" s="170" t="s">
        <v>59</v>
      </c>
      <c r="K84" s="171">
        <v>5</v>
      </c>
      <c r="L84" s="59">
        <f>IF($K84="","",INDEX('2. závod'!$A:$CH,$K84+5,INDEX('Základní list'!$B:$B,MATCH($J84,'Základní list'!$A:$A,0),1)))</f>
        <v>10770</v>
      </c>
      <c r="M84" s="58">
        <f>IF($K84="","",INDEX('2. závod'!$A:$CH,$K84+5,INDEX('Základní list'!$B:$B,MATCH($J84,'Základní list'!$A:$A,0),1)+2))</f>
        <v>8</v>
      </c>
      <c r="N84" s="118" t="str">
        <f t="shared" si="16"/>
        <v>E5</v>
      </c>
      <c r="O84" s="118" t="str">
        <f t="shared" si="17"/>
        <v>D5</v>
      </c>
      <c r="P84" s="60" t="str">
        <f t="shared" si="18"/>
        <v>MAVER Feeder Klub Třebíč</v>
      </c>
      <c r="Q84" s="60">
        <f t="shared" si="19"/>
        <v>1</v>
      </c>
      <c r="R84" s="70">
        <f t="shared" si="20"/>
        <v>2</v>
      </c>
      <c r="S84" s="71">
        <f t="shared" si="21"/>
        <v>12815</v>
      </c>
      <c r="T84" s="72">
        <f t="shared" si="22"/>
        <v>15</v>
      </c>
      <c r="U84" s="73">
        <f t="shared" si="24"/>
        <v>23</v>
      </c>
    </row>
    <row r="85" spans="1:21" s="38" customFormat="1" ht="25.5" customHeight="1">
      <c r="A85" s="176">
        <v>6</v>
      </c>
      <c r="B85" s="110">
        <v>127</v>
      </c>
      <c r="C85" s="120" t="s">
        <v>143</v>
      </c>
      <c r="D85" s="111" t="s">
        <v>83</v>
      </c>
      <c r="E85" s="85"/>
      <c r="F85" s="170" t="s">
        <v>80</v>
      </c>
      <c r="G85" s="171">
        <v>4</v>
      </c>
      <c r="H85" s="59">
        <f>IF($G85="","",INDEX('1. závod'!$A:$CH,$G85+5,INDEX('Základní list'!$B:$B,MATCH($F85,'Základní list'!$A:$A,0),1)))</f>
        <v>4215</v>
      </c>
      <c r="I85" s="58">
        <f>IF($G85="","",INDEX('1. závod'!$A:$CH,$G85+5,INDEX('Základní list'!$B:$B,MATCH($F85,'Základní list'!$A:$A,0),1)+2))</f>
        <v>10</v>
      </c>
      <c r="J85" s="170" t="s">
        <v>79</v>
      </c>
      <c r="K85" s="171">
        <v>8</v>
      </c>
      <c r="L85" s="59">
        <f>IF($K85="","",INDEX('2. závod'!$A:$CH,$K85+5,INDEX('Základní list'!$B:$B,MATCH($J85,'Základní list'!$A:$A,0),1)))</f>
        <v>16400</v>
      </c>
      <c r="M85" s="58">
        <f>IF($K85="","",INDEX('2. závod'!$A:$CH,$K85+5,INDEX('Základní list'!$B:$B,MATCH($J85,'Základní list'!$A:$A,0),1)+2))</f>
        <v>6</v>
      </c>
      <c r="N85" s="118" t="str">
        <f t="shared" si="16"/>
        <v>F4</v>
      </c>
      <c r="O85" s="118" t="str">
        <f t="shared" si="17"/>
        <v>E8</v>
      </c>
      <c r="P85" s="60">
        <f t="shared" si="18"/>
      </c>
      <c r="Q85" s="60">
        <f t="shared" si="19"/>
        <v>1</v>
      </c>
      <c r="R85" s="70">
        <f t="shared" si="20"/>
        <v>2</v>
      </c>
      <c r="S85" s="71">
        <f t="shared" si="21"/>
        <v>20615</v>
      </c>
      <c r="T85" s="72">
        <f t="shared" si="22"/>
        <v>16</v>
      </c>
      <c r="U85" s="73">
        <f t="shared" si="24"/>
        <v>24</v>
      </c>
    </row>
    <row r="86" spans="1:21" s="38" customFormat="1" ht="25.5" customHeight="1">
      <c r="A86" s="176">
        <v>25</v>
      </c>
      <c r="B86" s="110">
        <v>4002</v>
      </c>
      <c r="C86" s="120" t="s">
        <v>182</v>
      </c>
      <c r="D86" s="111" t="s">
        <v>222</v>
      </c>
      <c r="E86" s="85" t="s">
        <v>223</v>
      </c>
      <c r="F86" s="170" t="s">
        <v>59</v>
      </c>
      <c r="G86" s="171">
        <v>9</v>
      </c>
      <c r="H86" s="59">
        <f>IF($G86="","",INDEX('1. závod'!$A:$CH,$G86+5,INDEX('Základní list'!$B:$B,MATCH($F86,'Základní list'!$A:$A,0),1)))</f>
        <v>1605</v>
      </c>
      <c r="I86" s="58">
        <f>IF($G86="","",INDEX('1. závod'!$A:$CH,$G86+5,INDEX('Základní list'!$B:$B,MATCH($F86,'Základní list'!$A:$A,0),1)+2))</f>
        <v>7</v>
      </c>
      <c r="J86" s="170" t="s">
        <v>80</v>
      </c>
      <c r="K86" s="171">
        <v>8</v>
      </c>
      <c r="L86" s="59">
        <f>IF($K86="","",INDEX('2. závod'!$A:$CH,$K86+5,INDEX('Základní list'!$B:$B,MATCH($J86,'Základní list'!$A:$A,0),1)))</f>
        <v>18150</v>
      </c>
      <c r="M86" s="58">
        <f>IF($K86="","",INDEX('2. závod'!$A:$CH,$K86+5,INDEX('Základní list'!$B:$B,MATCH($J86,'Základní list'!$A:$A,0),1)+2))</f>
        <v>9</v>
      </c>
      <c r="N86" s="118" t="str">
        <f t="shared" si="16"/>
        <v>D9</v>
      </c>
      <c r="O86" s="118" t="str">
        <f t="shared" si="17"/>
        <v>F8</v>
      </c>
      <c r="P86" s="60" t="str">
        <f t="shared" si="18"/>
        <v>Milo Feeder Team JIHOSEVERÁCI - SMS</v>
      </c>
      <c r="Q86" s="60">
        <f t="shared" si="19"/>
        <v>1</v>
      </c>
      <c r="R86" s="70">
        <f t="shared" si="20"/>
        <v>2</v>
      </c>
      <c r="S86" s="71">
        <f t="shared" si="21"/>
        <v>19755</v>
      </c>
      <c r="T86" s="72">
        <f t="shared" si="22"/>
        <v>16</v>
      </c>
      <c r="U86" s="73">
        <f t="shared" si="24"/>
        <v>25</v>
      </c>
    </row>
    <row r="87" spans="1:21" s="38" customFormat="1" ht="25.5" customHeight="1">
      <c r="A87" s="176">
        <v>24</v>
      </c>
      <c r="B87" s="110">
        <v>4001</v>
      </c>
      <c r="C87" s="120" t="s">
        <v>181</v>
      </c>
      <c r="D87" s="111" t="s">
        <v>131</v>
      </c>
      <c r="E87" s="85" t="s">
        <v>223</v>
      </c>
      <c r="F87" s="170" t="s">
        <v>80</v>
      </c>
      <c r="G87" s="171">
        <v>3</v>
      </c>
      <c r="H87" s="59">
        <f>IF($G87="","",INDEX('1. závod'!$A:$CH,$G87+5,INDEX('Základní list'!$B:$B,MATCH($F87,'Základní list'!$A:$A,0),1)))</f>
        <v>7640</v>
      </c>
      <c r="I87" s="58">
        <f>IF($G87="","",INDEX('1. závod'!$A:$CH,$G87+5,INDEX('Základní list'!$B:$B,MATCH($F87,'Základní list'!$A:$A,0),1)+2))</f>
        <v>7</v>
      </c>
      <c r="J87" s="170" t="s">
        <v>80</v>
      </c>
      <c r="K87" s="171">
        <v>5</v>
      </c>
      <c r="L87" s="59">
        <f>IF($K87="","",INDEX('2. závod'!$A:$CH,$K87+5,INDEX('Základní list'!$B:$B,MATCH($J87,'Základní list'!$A:$A,0),1)))</f>
        <v>7030</v>
      </c>
      <c r="M87" s="58">
        <f>IF($K87="","",INDEX('2. závod'!$A:$CH,$K87+5,INDEX('Základní list'!$B:$B,MATCH($J87,'Základní list'!$A:$A,0),1)+2))</f>
        <v>10</v>
      </c>
      <c r="N87" s="118" t="str">
        <f t="shared" si="16"/>
        <v>F3</v>
      </c>
      <c r="O87" s="118" t="str">
        <f t="shared" si="17"/>
        <v>F5</v>
      </c>
      <c r="P87" s="60" t="str">
        <f t="shared" si="18"/>
        <v>Milo Feeder Team JIHOSEVERÁCI - SMS</v>
      </c>
      <c r="Q87" s="60">
        <f t="shared" si="19"/>
        <v>1</v>
      </c>
      <c r="R87" s="70">
        <f t="shared" si="20"/>
        <v>2</v>
      </c>
      <c r="S87" s="71">
        <f t="shared" si="21"/>
        <v>14670</v>
      </c>
      <c r="T87" s="72">
        <f t="shared" si="22"/>
        <v>17</v>
      </c>
      <c r="U87" s="73">
        <f t="shared" si="24"/>
        <v>26</v>
      </c>
    </row>
    <row r="88" spans="1:21" s="38" customFormat="1" ht="25.5" customHeight="1">
      <c r="A88" s="176">
        <v>9</v>
      </c>
      <c r="B88" s="110">
        <v>6387</v>
      </c>
      <c r="C88" s="120" t="s">
        <v>146</v>
      </c>
      <c r="D88" s="111" t="s">
        <v>140</v>
      </c>
      <c r="E88" s="125" t="s">
        <v>217</v>
      </c>
      <c r="F88" s="170" t="s">
        <v>59</v>
      </c>
      <c r="G88" s="171">
        <v>7</v>
      </c>
      <c r="H88" s="59">
        <f>IF($G88="","",INDEX('1. závod'!$A:$CH,$G88+5,INDEX('Základní list'!$B:$B,MATCH($F88,'Základní list'!$A:$A,0),1)))</f>
        <v>0</v>
      </c>
      <c r="I88" s="58">
        <f>IF($G88="","",INDEX('1. závod'!$A:$CH,$G88+5,INDEX('Základní list'!$B:$B,MATCH($F88,'Základní list'!$A:$A,0),1)+2))</f>
        <v>10</v>
      </c>
      <c r="J88" s="170" t="s">
        <v>79</v>
      </c>
      <c r="K88" s="171">
        <v>5</v>
      </c>
      <c r="L88" s="59">
        <f>IF($K88="","",INDEX('2. závod'!$A:$CH,$K88+5,INDEX('Základní list'!$B:$B,MATCH($J88,'Základní list'!$A:$A,0),1)))</f>
        <v>5510</v>
      </c>
      <c r="M88" s="58">
        <f>IF($K88="","",INDEX('2. závod'!$A:$CH,$K88+5,INDEX('Základní list'!$B:$B,MATCH($J88,'Základní list'!$A:$A,0),1)+2))</f>
        <v>9</v>
      </c>
      <c r="N88" s="118" t="str">
        <f t="shared" si="16"/>
        <v>D7</v>
      </c>
      <c r="O88" s="118" t="str">
        <f t="shared" si="17"/>
        <v>E5</v>
      </c>
      <c r="P88" s="60" t="str">
        <f t="shared" si="18"/>
        <v>PRESTON Feeder Team – MRK.CZ - MRS</v>
      </c>
      <c r="Q88" s="60">
        <f t="shared" si="19"/>
        <v>1</v>
      </c>
      <c r="R88" s="70">
        <f t="shared" si="20"/>
        <v>2</v>
      </c>
      <c r="S88" s="71">
        <f t="shared" si="21"/>
        <v>5510</v>
      </c>
      <c r="T88" s="72">
        <f t="shared" si="22"/>
        <v>19</v>
      </c>
      <c r="U88" s="73">
        <f t="shared" si="24"/>
        <v>27</v>
      </c>
    </row>
    <row r="89" spans="1:21" s="38" customFormat="1" ht="25.5" customHeight="1">
      <c r="A89" s="176">
        <v>29</v>
      </c>
      <c r="B89" s="110">
        <v>6974</v>
      </c>
      <c r="C89" s="120" t="s">
        <v>224</v>
      </c>
      <c r="D89" s="111" t="s">
        <v>83</v>
      </c>
      <c r="E89" s="85" t="s">
        <v>212</v>
      </c>
      <c r="F89" s="170" t="s">
        <v>79</v>
      </c>
      <c r="G89" s="171">
        <v>6</v>
      </c>
      <c r="H89" s="59">
        <f>IF($G89="","",INDEX('1. závod'!$A:$CH,$G89+5,INDEX('Základní list'!$B:$B,MATCH($F89,'Základní list'!$A:$A,0),1)))</f>
        <v>0</v>
      </c>
      <c r="I89" s="58">
        <f>IF($G89="","",INDEX('1. závod'!$A:$CH,$G89+5,INDEX('Základní list'!$B:$B,MATCH($F89,'Základní list'!$A:$A,0),1)+2))</f>
        <v>9</v>
      </c>
      <c r="J89" s="170" t="s">
        <v>59</v>
      </c>
      <c r="K89" s="171">
        <v>1</v>
      </c>
      <c r="L89" s="59">
        <f>IF($K89="","",INDEX('2. závod'!$A:$CH,$K89+5,INDEX('Základní list'!$B:$B,MATCH($J89,'Základní list'!$A:$A,0),1)))</f>
        <v>4365</v>
      </c>
      <c r="M89" s="58">
        <f>IF($K89="","",INDEX('2. závod'!$A:$CH,$K89+5,INDEX('Základní list'!$B:$B,MATCH($J89,'Základní list'!$A:$A,0),1)+2))</f>
        <v>10</v>
      </c>
      <c r="N89" s="118" t="str">
        <f t="shared" si="16"/>
        <v>E6</v>
      </c>
      <c r="O89" s="118" t="str">
        <f t="shared" si="17"/>
        <v>D1</v>
      </c>
      <c r="P89" s="60" t="str">
        <f t="shared" si="18"/>
        <v>Feeder Team Krnov ÚS SMS</v>
      </c>
      <c r="Q89" s="60">
        <f t="shared" si="19"/>
        <v>1</v>
      </c>
      <c r="R89" s="70">
        <f t="shared" si="20"/>
        <v>2</v>
      </c>
      <c r="S89" s="71">
        <f t="shared" si="21"/>
        <v>4365</v>
      </c>
      <c r="T89" s="72">
        <f t="shared" si="22"/>
        <v>19</v>
      </c>
      <c r="U89" s="73">
        <f t="shared" si="24"/>
        <v>28</v>
      </c>
    </row>
    <row r="90" spans="1:21" s="38" customFormat="1" ht="25.5" customHeight="1" hidden="1">
      <c r="A90" s="81"/>
      <c r="B90" s="110"/>
      <c r="C90" s="120"/>
      <c r="D90" s="111"/>
      <c r="E90" s="85"/>
      <c r="F90" s="170"/>
      <c r="G90" s="171"/>
      <c r="H90" s="59">
        <f>IF($G90="","",INDEX('1. závod'!$A:$CH,$G90+5,INDEX('Základní list'!$B:$B,MATCH($F90,'Základní list'!$A:$A,0),1)))</f>
      </c>
      <c r="I90" s="58">
        <f>IF($G90="","",INDEX('1. závod'!$A:$CH,$G90+5,INDEX('Základní list'!$B:$B,MATCH($F90,'Základní list'!$A:$A,0),1)+2))</f>
      </c>
      <c r="J90" s="170"/>
      <c r="K90" s="171"/>
      <c r="L90" s="59">
        <f>IF($K90="","",INDEX('2. závod'!$A:$CH,$K90+5,INDEX('Základní list'!$B:$B,MATCH($J90,'Základní list'!$A:$A,0),1)))</f>
      </c>
      <c r="M90" s="58">
        <f>IF($K90="","",INDEX('2. závod'!$A:$CH,$K90+5,INDEX('Základní list'!$B:$B,MATCH($J90,'Základní list'!$A:$A,0),1)+2))</f>
      </c>
      <c r="N90" s="118">
        <f t="shared" si="16"/>
      </c>
      <c r="O90" s="118">
        <f t="shared" si="17"/>
      </c>
      <c r="P90" s="60">
        <f t="shared" si="18"/>
      </c>
      <c r="Q90" s="60">
        <f t="shared" si="19"/>
        <v>0</v>
      </c>
      <c r="R90" s="70">
        <f t="shared" si="20"/>
      </c>
      <c r="S90" s="71">
        <f t="shared" si="21"/>
      </c>
      <c r="T90" s="72">
        <f t="shared" si="22"/>
      </c>
      <c r="U90" s="73">
        <f t="shared" si="24"/>
      </c>
    </row>
    <row r="91" spans="1:21" s="38" customFormat="1" ht="25.5" customHeight="1" hidden="1">
      <c r="A91" s="122"/>
      <c r="B91" s="123"/>
      <c r="C91" s="120"/>
      <c r="D91" s="124"/>
      <c r="E91" s="125"/>
      <c r="F91" s="172"/>
      <c r="G91" s="173"/>
      <c r="H91" s="126">
        <f>IF($G91="","",INDEX('1. závod'!$A:$CH,$G91+5,INDEX('Základní list'!$B:$B,MATCH($F91,'Základní list'!$A:$A,0),1)))</f>
      </c>
      <c r="I91" s="127">
        <f>IF($G91="","",INDEX('1. závod'!$A:$CH,$G91+5,INDEX('Základní list'!$B:$B,MATCH($F91,'Základní list'!$A:$A,0),1)+2))</f>
      </c>
      <c r="J91" s="172"/>
      <c r="K91" s="173"/>
      <c r="L91" s="126">
        <f>IF($K91="","",INDEX('2. závod'!$A:$CH,$K91+5,INDEX('Základní list'!$B:$B,MATCH($J91,'Základní list'!$A:$A,0),1)))</f>
      </c>
      <c r="M91" s="127">
        <f>IF($K91="","",INDEX('2. závod'!$A:$CH,$K91+5,INDEX('Základní list'!$B:$B,MATCH($J91,'Základní list'!$A:$A,0),1)+2))</f>
      </c>
      <c r="N91" s="118">
        <f t="shared" si="16"/>
      </c>
      <c r="O91" s="118">
        <f t="shared" si="17"/>
      </c>
      <c r="P91" s="60">
        <f t="shared" si="18"/>
      </c>
      <c r="Q91" s="60">
        <f t="shared" si="19"/>
        <v>0</v>
      </c>
      <c r="R91" s="128">
        <f t="shared" si="20"/>
      </c>
      <c r="S91" s="129">
        <f t="shared" si="21"/>
      </c>
      <c r="T91" s="130">
        <f t="shared" si="22"/>
      </c>
      <c r="U91" s="131">
        <f t="shared" si="24"/>
      </c>
    </row>
    <row r="92" spans="1:21" s="38" customFormat="1" ht="25.5" customHeight="1" hidden="1">
      <c r="A92" s="81"/>
      <c r="B92" s="110"/>
      <c r="C92" s="120"/>
      <c r="D92" s="111"/>
      <c r="E92" s="85"/>
      <c r="F92" s="170"/>
      <c r="G92" s="171"/>
      <c r="H92" s="59">
        <f>IF($G92="","",INDEX('1. závod'!$A:$CH,$G92+5,INDEX('Základní list'!$B:$B,MATCH($F92,'Základní list'!$A:$A,0),1)))</f>
      </c>
      <c r="I92" s="58">
        <f>IF($G92="","",INDEX('1. závod'!$A:$CH,$G92+5,INDEX('Základní list'!$B:$B,MATCH($F92,'Základní list'!$A:$A,0),1)+2))</f>
      </c>
      <c r="J92" s="170"/>
      <c r="K92" s="171"/>
      <c r="L92" s="59">
        <f>IF($K92="","",INDEX('2. závod'!$A:$CH,$K92+5,INDEX('Základní list'!$B:$B,MATCH($J92,'Základní list'!$A:$A,0),1)))</f>
      </c>
      <c r="M92" s="58">
        <f>IF($K92="","",INDEX('2. závod'!$A:$CH,$K92+5,INDEX('Základní list'!$B:$B,MATCH($J92,'Základní list'!$A:$A,0),1)+2))</f>
      </c>
      <c r="N92" s="132">
        <f t="shared" si="16"/>
      </c>
      <c r="O92" s="132">
        <f t="shared" si="17"/>
      </c>
      <c r="P92" s="133">
        <f t="shared" si="18"/>
      </c>
      <c r="Q92" s="60">
        <f t="shared" si="19"/>
        <v>0</v>
      </c>
      <c r="R92" s="134">
        <f t="shared" si="20"/>
      </c>
      <c r="S92" s="71">
        <f t="shared" si="21"/>
      </c>
      <c r="T92" s="72">
        <f t="shared" si="22"/>
      </c>
      <c r="U92" s="73">
        <f t="shared" si="24"/>
      </c>
    </row>
    <row r="93" spans="1:21" s="38" customFormat="1" ht="25.5" customHeight="1" hidden="1">
      <c r="A93" s="81"/>
      <c r="B93" s="110"/>
      <c r="C93" s="120"/>
      <c r="D93" s="111"/>
      <c r="E93" s="85"/>
      <c r="F93" s="170"/>
      <c r="G93" s="171"/>
      <c r="H93" s="59">
        <f>IF($G93="","",INDEX('1. závod'!$A:$CH,$G93+5,INDEX('Základní list'!$B:$B,MATCH($F93,'Základní list'!$A:$A,0),1)))</f>
      </c>
      <c r="I93" s="58">
        <f>IF($G93="","",INDEX('1. závod'!$A:$CH,$G93+5,INDEX('Základní list'!$B:$B,MATCH($F93,'Základní list'!$A:$A,0),1)+2))</f>
      </c>
      <c r="J93" s="170"/>
      <c r="K93" s="171"/>
      <c r="L93" s="59">
        <f>IF($K93="","",INDEX('2. závod'!$A:$CH,$K93+5,INDEX('Základní list'!$B:$B,MATCH($J93,'Základní list'!$A:$A,0),1)))</f>
      </c>
      <c r="M93" s="58">
        <f>IF($K93="","",INDEX('2. závod'!$A:$CH,$K93+5,INDEX('Základní list'!$B:$B,MATCH($J93,'Základní list'!$A:$A,0),1)+2))</f>
      </c>
      <c r="N93" s="118">
        <f aca="true" t="shared" si="25" ref="N93:N110">CONCATENATE(F93,G93)</f>
      </c>
      <c r="O93" s="118">
        <f aca="true" t="shared" si="26" ref="O93:O110">CONCATENATE(J93,K93)</f>
      </c>
      <c r="P93" s="60">
        <f aca="true" t="shared" si="27" ref="P93:P110">IF(ISBLANK(E93),"",E93)</f>
      </c>
      <c r="Q93" s="60">
        <f aca="true" t="shared" si="28" ref="Q93:Q110">IF(C93="",0,1)</f>
        <v>0</v>
      </c>
      <c r="R93" s="70">
        <f aca="true" t="shared" si="29" ref="R93:R110">IF(ISBLANK($C93),"",COUNT(I93,M93))</f>
      </c>
      <c r="S93" s="71">
        <f aca="true" t="shared" si="30" ref="S93:S110">IF(ISBLANK($C93),"",SUM(H93,L93))</f>
      </c>
      <c r="T93" s="72">
        <f aca="true" t="shared" si="31" ref="T93:T110">IF(ISBLANK($C93),"",SUM(I93,M93))</f>
      </c>
      <c r="U93" s="73">
        <f t="shared" si="24"/>
      </c>
    </row>
    <row r="94" spans="1:21" s="38" customFormat="1" ht="25.5" customHeight="1" hidden="1">
      <c r="A94" s="81"/>
      <c r="B94" s="110"/>
      <c r="C94" s="120"/>
      <c r="D94" s="111"/>
      <c r="E94" s="85"/>
      <c r="F94" s="170"/>
      <c r="G94" s="171"/>
      <c r="H94" s="59">
        <f>IF($G94="","",INDEX('1. závod'!$A:$CH,$G94+5,INDEX('Základní list'!$B:$B,MATCH($F94,'Základní list'!$A:$A,0),1)))</f>
      </c>
      <c r="I94" s="58">
        <f>IF($G94="","",INDEX('1. závod'!$A:$CH,$G94+5,INDEX('Základní list'!$B:$B,MATCH($F94,'Základní list'!$A:$A,0),1)+2))</f>
      </c>
      <c r="J94" s="170"/>
      <c r="K94" s="171"/>
      <c r="L94" s="59">
        <f>IF($K94="","",INDEX('2. závod'!$A:$CH,$K94+5,INDEX('Základní list'!$B:$B,MATCH($J94,'Základní list'!$A:$A,0),1)))</f>
      </c>
      <c r="M94" s="58">
        <f>IF($K94="","",INDEX('2. závod'!$A:$CH,$K94+5,INDEX('Základní list'!$B:$B,MATCH($J94,'Základní list'!$A:$A,0),1)+2))</f>
      </c>
      <c r="N94" s="118">
        <f t="shared" si="25"/>
      </c>
      <c r="O94" s="118">
        <f t="shared" si="26"/>
      </c>
      <c r="P94" s="60">
        <f t="shared" si="27"/>
      </c>
      <c r="Q94" s="60">
        <f t="shared" si="28"/>
        <v>0</v>
      </c>
      <c r="R94" s="70">
        <f t="shared" si="29"/>
      </c>
      <c r="S94" s="71">
        <f t="shared" si="30"/>
      </c>
      <c r="T94" s="72">
        <f t="shared" si="31"/>
      </c>
      <c r="U94" s="73">
        <f aca="true" t="shared" si="32" ref="U94:U110">IF(ISBLANK($C94),"",IF(ISTEXT(U93),1,U93+1))</f>
      </c>
    </row>
    <row r="95" spans="1:21" s="38" customFormat="1" ht="25.5" customHeight="1" hidden="1">
      <c r="A95" s="81"/>
      <c r="B95" s="110"/>
      <c r="C95" s="120"/>
      <c r="D95" s="111"/>
      <c r="E95" s="85"/>
      <c r="F95" s="170"/>
      <c r="G95" s="171"/>
      <c r="H95" s="59">
        <f>IF($G95="","",INDEX('1. závod'!$A:$CH,$G95+5,INDEX('Základní list'!$B:$B,MATCH($F95,'Základní list'!$A:$A,0),1)))</f>
      </c>
      <c r="I95" s="58">
        <f>IF($G95="","",INDEX('1. závod'!$A:$CH,$G95+5,INDEX('Základní list'!$B:$B,MATCH($F95,'Základní list'!$A:$A,0),1)+2))</f>
      </c>
      <c r="J95" s="170"/>
      <c r="K95" s="171"/>
      <c r="L95" s="59">
        <f>IF($K95="","",INDEX('2. závod'!$A:$CH,$K95+5,INDEX('Základní list'!$B:$B,MATCH($J95,'Základní list'!$A:$A,0),1)))</f>
      </c>
      <c r="M95" s="58">
        <f>IF($K95="","",INDEX('2. závod'!$A:$CH,$K95+5,INDEX('Základní list'!$B:$B,MATCH($J95,'Základní list'!$A:$A,0),1)+2))</f>
      </c>
      <c r="N95" s="118">
        <f t="shared" si="25"/>
      </c>
      <c r="O95" s="118">
        <f t="shared" si="26"/>
      </c>
      <c r="P95" s="60">
        <f t="shared" si="27"/>
      </c>
      <c r="Q95" s="60">
        <f t="shared" si="28"/>
        <v>0</v>
      </c>
      <c r="R95" s="70">
        <f t="shared" si="29"/>
      </c>
      <c r="S95" s="71">
        <f t="shared" si="30"/>
      </c>
      <c r="T95" s="72">
        <f t="shared" si="31"/>
      </c>
      <c r="U95" s="73">
        <f t="shared" si="32"/>
      </c>
    </row>
    <row r="96" spans="1:21" s="38" customFormat="1" ht="25.5" customHeight="1" hidden="1">
      <c r="A96" s="81"/>
      <c r="B96" s="110"/>
      <c r="C96" s="120"/>
      <c r="D96" s="111"/>
      <c r="E96" s="85"/>
      <c r="F96" s="170"/>
      <c r="G96" s="171"/>
      <c r="H96" s="59">
        <f>IF($G96="","",INDEX('1. závod'!$A:$CH,$G96+5,INDEX('Základní list'!$B:$B,MATCH($F96,'Základní list'!$A:$A,0),1)))</f>
      </c>
      <c r="I96" s="58">
        <f>IF($G96="","",INDEX('1. závod'!$A:$CH,$G96+5,INDEX('Základní list'!$B:$B,MATCH($F96,'Základní list'!$A:$A,0),1)+2))</f>
      </c>
      <c r="J96" s="170"/>
      <c r="K96" s="171"/>
      <c r="L96" s="59">
        <f>IF($K96="","",INDEX('2. závod'!$A:$CH,$K96+5,INDEX('Základní list'!$B:$B,MATCH($J96,'Základní list'!$A:$A,0),1)))</f>
      </c>
      <c r="M96" s="58">
        <f>IF($K96="","",INDEX('2. závod'!$A:$CH,$K96+5,INDEX('Základní list'!$B:$B,MATCH($J96,'Základní list'!$A:$A,0),1)+2))</f>
      </c>
      <c r="N96" s="118">
        <f t="shared" si="25"/>
      </c>
      <c r="O96" s="118">
        <f t="shared" si="26"/>
      </c>
      <c r="P96" s="60">
        <f t="shared" si="27"/>
      </c>
      <c r="Q96" s="60">
        <f t="shared" si="28"/>
        <v>0</v>
      </c>
      <c r="R96" s="70">
        <f t="shared" si="29"/>
      </c>
      <c r="S96" s="71">
        <f t="shared" si="30"/>
      </c>
      <c r="T96" s="72">
        <f t="shared" si="31"/>
      </c>
      <c r="U96" s="73">
        <f t="shared" si="32"/>
      </c>
    </row>
    <row r="97" spans="1:21" s="38" customFormat="1" ht="25.5" customHeight="1" hidden="1">
      <c r="A97" s="81"/>
      <c r="B97" s="110"/>
      <c r="C97" s="120"/>
      <c r="D97" s="111"/>
      <c r="E97" s="85"/>
      <c r="F97" s="170"/>
      <c r="G97" s="171"/>
      <c r="H97" s="59">
        <f>IF($G97="","",INDEX('1. závod'!$A:$CH,$G97+5,INDEX('Základní list'!$B:$B,MATCH($F97,'Základní list'!$A:$A,0),1)))</f>
      </c>
      <c r="I97" s="58">
        <f>IF($G97="","",INDEX('1. závod'!$A:$CH,$G97+5,INDEX('Základní list'!$B:$B,MATCH($F97,'Základní list'!$A:$A,0),1)+2))</f>
      </c>
      <c r="J97" s="170"/>
      <c r="K97" s="171"/>
      <c r="L97" s="59">
        <f>IF($K97="","",INDEX('2. závod'!$A:$CH,$K97+5,INDEX('Základní list'!$B:$B,MATCH($J97,'Základní list'!$A:$A,0),1)))</f>
      </c>
      <c r="M97" s="58">
        <f>IF($K97="","",INDEX('2. závod'!$A:$CH,$K97+5,INDEX('Základní list'!$B:$B,MATCH($J97,'Základní list'!$A:$A,0),1)+2))</f>
      </c>
      <c r="N97" s="118">
        <f t="shared" si="25"/>
      </c>
      <c r="O97" s="118">
        <f t="shared" si="26"/>
      </c>
      <c r="P97" s="60">
        <f t="shared" si="27"/>
      </c>
      <c r="Q97" s="60">
        <f t="shared" si="28"/>
        <v>0</v>
      </c>
      <c r="R97" s="70">
        <f t="shared" si="29"/>
      </c>
      <c r="S97" s="71">
        <f t="shared" si="30"/>
      </c>
      <c r="T97" s="72">
        <f t="shared" si="31"/>
      </c>
      <c r="U97" s="73">
        <f t="shared" si="32"/>
      </c>
    </row>
    <row r="98" spans="1:21" s="38" customFormat="1" ht="25.5" customHeight="1" hidden="1">
      <c r="A98" s="81"/>
      <c r="B98" s="110"/>
      <c r="C98" s="120"/>
      <c r="D98" s="111"/>
      <c r="E98" s="85"/>
      <c r="F98" s="170"/>
      <c r="G98" s="171"/>
      <c r="H98" s="59">
        <f>IF($G98="","",INDEX('1. závod'!$A:$CH,$G98+5,INDEX('Základní list'!$B:$B,MATCH($F98,'Základní list'!$A:$A,0),1)))</f>
      </c>
      <c r="I98" s="58">
        <f>IF($G98="","",INDEX('1. závod'!$A:$CH,$G98+5,INDEX('Základní list'!$B:$B,MATCH($F98,'Základní list'!$A:$A,0),1)+2))</f>
      </c>
      <c r="J98" s="170"/>
      <c r="K98" s="171"/>
      <c r="L98" s="59">
        <f>IF($K98="","",INDEX('2. závod'!$A:$CH,$K98+5,INDEX('Základní list'!$B:$B,MATCH($J98,'Základní list'!$A:$A,0),1)))</f>
      </c>
      <c r="M98" s="58">
        <f>IF($K98="","",INDEX('2. závod'!$A:$CH,$K98+5,INDEX('Základní list'!$B:$B,MATCH($J98,'Základní list'!$A:$A,0),1)+2))</f>
      </c>
      <c r="N98" s="118">
        <f t="shared" si="25"/>
      </c>
      <c r="O98" s="118">
        <f t="shared" si="26"/>
      </c>
      <c r="P98" s="60">
        <f t="shared" si="27"/>
      </c>
      <c r="Q98" s="60">
        <f t="shared" si="28"/>
        <v>0</v>
      </c>
      <c r="R98" s="70">
        <f t="shared" si="29"/>
      </c>
      <c r="S98" s="71">
        <f t="shared" si="30"/>
      </c>
      <c r="T98" s="72">
        <f t="shared" si="31"/>
      </c>
      <c r="U98" s="73">
        <f t="shared" si="32"/>
      </c>
    </row>
    <row r="99" spans="1:21" s="38" customFormat="1" ht="25.5" customHeight="1" hidden="1">
      <c r="A99" s="81"/>
      <c r="B99" s="110"/>
      <c r="C99" s="120"/>
      <c r="D99" s="111"/>
      <c r="E99" s="85"/>
      <c r="F99" s="170"/>
      <c r="G99" s="171"/>
      <c r="H99" s="59">
        <f>IF($G99="","",INDEX('1. závod'!$A:$CH,$G99+5,INDEX('Základní list'!$B:$B,MATCH($F99,'Základní list'!$A:$A,0),1)))</f>
      </c>
      <c r="I99" s="58">
        <f>IF($G99="","",INDEX('1. závod'!$A:$CH,$G99+5,INDEX('Základní list'!$B:$B,MATCH($F99,'Základní list'!$A:$A,0),1)+2))</f>
      </c>
      <c r="J99" s="170"/>
      <c r="K99" s="171"/>
      <c r="L99" s="59">
        <f>IF($K99="","",INDEX('2. závod'!$A:$CH,$K99+5,INDEX('Základní list'!$B:$B,MATCH($J99,'Základní list'!$A:$A,0),1)))</f>
      </c>
      <c r="M99" s="58">
        <f>IF($K99="","",INDEX('2. závod'!$A:$CH,$K99+5,INDEX('Základní list'!$B:$B,MATCH($J99,'Základní list'!$A:$A,0),1)+2))</f>
      </c>
      <c r="N99" s="118">
        <f t="shared" si="25"/>
      </c>
      <c r="O99" s="118">
        <f t="shared" si="26"/>
      </c>
      <c r="P99" s="60">
        <f t="shared" si="27"/>
      </c>
      <c r="Q99" s="60">
        <f t="shared" si="28"/>
        <v>0</v>
      </c>
      <c r="R99" s="70">
        <f t="shared" si="29"/>
      </c>
      <c r="S99" s="71">
        <f t="shared" si="30"/>
      </c>
      <c r="T99" s="72">
        <f t="shared" si="31"/>
      </c>
      <c r="U99" s="73">
        <f t="shared" si="32"/>
      </c>
    </row>
    <row r="100" spans="1:21" s="38" customFormat="1" ht="25.5" customHeight="1" hidden="1">
      <c r="A100" s="81"/>
      <c r="B100" s="110"/>
      <c r="C100" s="120"/>
      <c r="D100" s="111"/>
      <c r="E100" s="85"/>
      <c r="F100" s="170"/>
      <c r="G100" s="171"/>
      <c r="H100" s="59">
        <f>IF($G100="","",INDEX('1. závod'!$A:$CH,$G100+5,INDEX('Základní list'!$B:$B,MATCH($F100,'Základní list'!$A:$A,0),1)))</f>
      </c>
      <c r="I100" s="58">
        <f>IF($G100="","",INDEX('1. závod'!$A:$CH,$G100+5,INDEX('Základní list'!$B:$B,MATCH($F100,'Základní list'!$A:$A,0),1)+2))</f>
      </c>
      <c r="J100" s="170"/>
      <c r="K100" s="171"/>
      <c r="L100" s="59">
        <f>IF($K100="","",INDEX('2. závod'!$A:$CH,$K100+5,INDEX('Základní list'!$B:$B,MATCH($J100,'Základní list'!$A:$A,0),1)))</f>
      </c>
      <c r="M100" s="58">
        <f>IF($K100="","",INDEX('2. závod'!$A:$CH,$K100+5,INDEX('Základní list'!$B:$B,MATCH($J100,'Základní list'!$A:$A,0),1)+2))</f>
      </c>
      <c r="N100" s="118">
        <f t="shared" si="25"/>
      </c>
      <c r="O100" s="118">
        <f t="shared" si="26"/>
      </c>
      <c r="P100" s="60">
        <f t="shared" si="27"/>
      </c>
      <c r="Q100" s="60">
        <f t="shared" si="28"/>
        <v>0</v>
      </c>
      <c r="R100" s="70">
        <f t="shared" si="29"/>
      </c>
      <c r="S100" s="71">
        <f t="shared" si="30"/>
      </c>
      <c r="T100" s="72">
        <f t="shared" si="31"/>
      </c>
      <c r="U100" s="73">
        <f t="shared" si="32"/>
      </c>
    </row>
    <row r="101" spans="1:21" s="38" customFormat="1" ht="25.5" customHeight="1" hidden="1">
      <c r="A101" s="81"/>
      <c r="B101" s="110"/>
      <c r="C101" s="120"/>
      <c r="D101" s="111"/>
      <c r="E101" s="85"/>
      <c r="F101" s="170"/>
      <c r="G101" s="171"/>
      <c r="H101" s="59">
        <f>IF($G101="","",INDEX('1. závod'!$A:$CH,$G101+5,INDEX('Základní list'!$B:$B,MATCH($F101,'Základní list'!$A:$A,0),1)))</f>
      </c>
      <c r="I101" s="58">
        <f>IF($G101="","",INDEX('1. závod'!$A:$CH,$G101+5,INDEX('Základní list'!$B:$B,MATCH($F101,'Základní list'!$A:$A,0),1)+2))</f>
      </c>
      <c r="J101" s="170"/>
      <c r="K101" s="171"/>
      <c r="L101" s="59">
        <f>IF($K101="","",INDEX('2. závod'!$A:$CH,$K101+5,INDEX('Základní list'!$B:$B,MATCH($J101,'Základní list'!$A:$A,0),1)))</f>
      </c>
      <c r="M101" s="58">
        <f>IF($K101="","",INDEX('2. závod'!$A:$CH,$K101+5,INDEX('Základní list'!$B:$B,MATCH($J101,'Základní list'!$A:$A,0),1)+2))</f>
      </c>
      <c r="N101" s="118">
        <f t="shared" si="25"/>
      </c>
      <c r="O101" s="118">
        <f t="shared" si="26"/>
      </c>
      <c r="P101" s="60">
        <f t="shared" si="27"/>
      </c>
      <c r="Q101" s="60">
        <f t="shared" si="28"/>
        <v>0</v>
      </c>
      <c r="R101" s="70">
        <f t="shared" si="29"/>
      </c>
      <c r="S101" s="71">
        <f t="shared" si="30"/>
      </c>
      <c r="T101" s="72">
        <f t="shared" si="31"/>
      </c>
      <c r="U101" s="73">
        <f t="shared" si="32"/>
      </c>
    </row>
    <row r="102" spans="1:21" s="38" customFormat="1" ht="25.5" customHeight="1" hidden="1">
      <c r="A102" s="81"/>
      <c r="B102" s="110"/>
      <c r="C102" s="120"/>
      <c r="D102" s="111"/>
      <c r="E102" s="85"/>
      <c r="F102" s="170"/>
      <c r="G102" s="171"/>
      <c r="H102" s="59">
        <f>IF($G102="","",INDEX('1. závod'!$A:$CH,$G102+5,INDEX('Základní list'!$B:$B,MATCH($F102,'Základní list'!$A:$A,0),1)))</f>
      </c>
      <c r="I102" s="58">
        <f>IF($G102="","",INDEX('1. závod'!$A:$CH,$G102+5,INDEX('Základní list'!$B:$B,MATCH($F102,'Základní list'!$A:$A,0),1)+2))</f>
      </c>
      <c r="J102" s="170"/>
      <c r="K102" s="171"/>
      <c r="L102" s="59">
        <f>IF($K102="","",INDEX('2. závod'!$A:$CH,$K102+5,INDEX('Základní list'!$B:$B,MATCH($J102,'Základní list'!$A:$A,0),1)))</f>
      </c>
      <c r="M102" s="58">
        <f>IF($K102="","",INDEX('2. závod'!$A:$CH,$K102+5,INDEX('Základní list'!$B:$B,MATCH($J102,'Základní list'!$A:$A,0),1)+2))</f>
      </c>
      <c r="N102" s="118">
        <f t="shared" si="25"/>
      </c>
      <c r="O102" s="118">
        <f t="shared" si="26"/>
      </c>
      <c r="P102" s="60">
        <f t="shared" si="27"/>
      </c>
      <c r="Q102" s="60">
        <f t="shared" si="28"/>
        <v>0</v>
      </c>
      <c r="R102" s="70">
        <f t="shared" si="29"/>
      </c>
      <c r="S102" s="71">
        <f t="shared" si="30"/>
      </c>
      <c r="T102" s="72">
        <f t="shared" si="31"/>
      </c>
      <c r="U102" s="73">
        <f t="shared" si="32"/>
      </c>
    </row>
    <row r="103" spans="1:21" s="38" customFormat="1" ht="25.5" customHeight="1" hidden="1">
      <c r="A103" s="81"/>
      <c r="B103" s="110"/>
      <c r="C103" s="120"/>
      <c r="D103" s="111"/>
      <c r="E103" s="85"/>
      <c r="F103" s="170"/>
      <c r="G103" s="171"/>
      <c r="H103" s="59">
        <f>IF($G103="","",INDEX('1. závod'!$A:$CH,$G103+5,INDEX('Základní list'!$B:$B,MATCH($F103,'Základní list'!$A:$A,0),1)))</f>
      </c>
      <c r="I103" s="58">
        <f>IF($G103="","",INDEX('1. závod'!$A:$CH,$G103+5,INDEX('Základní list'!$B:$B,MATCH($F103,'Základní list'!$A:$A,0),1)+2))</f>
      </c>
      <c r="J103" s="170"/>
      <c r="K103" s="171"/>
      <c r="L103" s="59">
        <f>IF($K103="","",INDEX('2. závod'!$A:$CH,$K103+5,INDEX('Základní list'!$B:$B,MATCH($J103,'Základní list'!$A:$A,0),1)))</f>
      </c>
      <c r="M103" s="58">
        <f>IF($K103="","",INDEX('2. závod'!$A:$CH,$K103+5,INDEX('Základní list'!$B:$B,MATCH($J103,'Základní list'!$A:$A,0),1)+2))</f>
      </c>
      <c r="N103" s="118">
        <f t="shared" si="25"/>
      </c>
      <c r="O103" s="118">
        <f t="shared" si="26"/>
      </c>
      <c r="P103" s="60">
        <f t="shared" si="27"/>
      </c>
      <c r="Q103" s="60">
        <f t="shared" si="28"/>
        <v>0</v>
      </c>
      <c r="R103" s="70">
        <f t="shared" si="29"/>
      </c>
      <c r="S103" s="71">
        <f t="shared" si="30"/>
      </c>
      <c r="T103" s="72">
        <f t="shared" si="31"/>
      </c>
      <c r="U103" s="73">
        <f t="shared" si="32"/>
      </c>
    </row>
    <row r="104" spans="1:21" s="38" customFormat="1" ht="25.5" customHeight="1" hidden="1">
      <c r="A104" s="81"/>
      <c r="B104" s="110"/>
      <c r="C104" s="120"/>
      <c r="D104" s="111"/>
      <c r="E104" s="85"/>
      <c r="F104" s="170"/>
      <c r="G104" s="171"/>
      <c r="H104" s="59">
        <f>IF($G104="","",INDEX('1. závod'!$A:$CH,$G104+5,INDEX('Základní list'!$B:$B,MATCH($F104,'Základní list'!$A:$A,0),1)))</f>
      </c>
      <c r="I104" s="58">
        <f>IF($G104="","",INDEX('1. závod'!$A:$CH,$G104+5,INDEX('Základní list'!$B:$B,MATCH($F104,'Základní list'!$A:$A,0),1)+2))</f>
      </c>
      <c r="J104" s="170"/>
      <c r="K104" s="171"/>
      <c r="L104" s="59">
        <f>IF($K104="","",INDEX('2. závod'!$A:$CH,$K104+5,INDEX('Základní list'!$B:$B,MATCH($J104,'Základní list'!$A:$A,0),1)))</f>
      </c>
      <c r="M104" s="58">
        <f>IF($K104="","",INDEX('2. závod'!$A:$CH,$K104+5,INDEX('Základní list'!$B:$B,MATCH($J104,'Základní list'!$A:$A,0),1)+2))</f>
      </c>
      <c r="N104" s="118">
        <f t="shared" si="25"/>
      </c>
      <c r="O104" s="118">
        <f t="shared" si="26"/>
      </c>
      <c r="P104" s="60">
        <f t="shared" si="27"/>
      </c>
      <c r="Q104" s="60">
        <f t="shared" si="28"/>
        <v>0</v>
      </c>
      <c r="R104" s="70">
        <f t="shared" si="29"/>
      </c>
      <c r="S104" s="71">
        <f t="shared" si="30"/>
      </c>
      <c r="T104" s="72">
        <f t="shared" si="31"/>
      </c>
      <c r="U104" s="73">
        <f t="shared" si="32"/>
      </c>
    </row>
    <row r="105" spans="1:21" s="38" customFormat="1" ht="25.5" customHeight="1" hidden="1">
      <c r="A105" s="81"/>
      <c r="B105" s="110"/>
      <c r="C105" s="120"/>
      <c r="D105" s="111"/>
      <c r="E105" s="85"/>
      <c r="F105" s="170"/>
      <c r="G105" s="171"/>
      <c r="H105" s="59">
        <f>IF($G105="","",INDEX('1. závod'!$A:$CH,$G105+5,INDEX('Základní list'!$B:$B,MATCH($F105,'Základní list'!$A:$A,0),1)))</f>
      </c>
      <c r="I105" s="58">
        <f>IF($G105="","",INDEX('1. závod'!$A:$CH,$G105+5,INDEX('Základní list'!$B:$B,MATCH($F105,'Základní list'!$A:$A,0),1)+2))</f>
      </c>
      <c r="J105" s="170"/>
      <c r="K105" s="171"/>
      <c r="L105" s="59">
        <f>IF($K105="","",INDEX('2. závod'!$A:$CH,$K105+5,INDEX('Základní list'!$B:$B,MATCH($J105,'Základní list'!$A:$A,0),1)))</f>
      </c>
      <c r="M105" s="58">
        <f>IF($K105="","",INDEX('2. závod'!$A:$CH,$K105+5,INDEX('Základní list'!$B:$B,MATCH($J105,'Základní list'!$A:$A,0),1)+2))</f>
      </c>
      <c r="N105" s="118">
        <f t="shared" si="25"/>
      </c>
      <c r="O105" s="118">
        <f t="shared" si="26"/>
      </c>
      <c r="P105" s="60">
        <f t="shared" si="27"/>
      </c>
      <c r="Q105" s="60">
        <f t="shared" si="28"/>
        <v>0</v>
      </c>
      <c r="R105" s="70">
        <f t="shared" si="29"/>
      </c>
      <c r="S105" s="71">
        <f t="shared" si="30"/>
      </c>
      <c r="T105" s="72">
        <f t="shared" si="31"/>
      </c>
      <c r="U105" s="73">
        <f t="shared" si="32"/>
      </c>
    </row>
    <row r="106" spans="1:21" s="38" customFormat="1" ht="25.5" customHeight="1" hidden="1">
      <c r="A106" s="81"/>
      <c r="B106" s="110"/>
      <c r="C106" s="120"/>
      <c r="D106" s="111"/>
      <c r="E106" s="85"/>
      <c r="F106" s="170"/>
      <c r="G106" s="171"/>
      <c r="H106" s="59">
        <f>IF($G106="","",INDEX('1. závod'!$A:$CH,$G106+5,INDEX('Základní list'!$B:$B,MATCH($F106,'Základní list'!$A:$A,0),1)))</f>
      </c>
      <c r="I106" s="58">
        <f>IF($G106="","",INDEX('1. závod'!$A:$CH,$G106+5,INDEX('Základní list'!$B:$B,MATCH($F106,'Základní list'!$A:$A,0),1)+2))</f>
      </c>
      <c r="J106" s="170"/>
      <c r="K106" s="171"/>
      <c r="L106" s="59">
        <f>IF($K106="","",INDEX('2. závod'!$A:$CH,$K106+5,INDEX('Základní list'!$B:$B,MATCH($J106,'Základní list'!$A:$A,0),1)))</f>
      </c>
      <c r="M106" s="58">
        <f>IF($K106="","",INDEX('2. závod'!$A:$CH,$K106+5,INDEX('Základní list'!$B:$B,MATCH($J106,'Základní list'!$A:$A,0),1)+2))</f>
      </c>
      <c r="N106" s="118">
        <f t="shared" si="25"/>
      </c>
      <c r="O106" s="118">
        <f t="shared" si="26"/>
      </c>
      <c r="P106" s="60">
        <f t="shared" si="27"/>
      </c>
      <c r="Q106" s="60">
        <f t="shared" si="28"/>
        <v>0</v>
      </c>
      <c r="R106" s="70">
        <f t="shared" si="29"/>
      </c>
      <c r="S106" s="71">
        <f t="shared" si="30"/>
      </c>
      <c r="T106" s="72">
        <f t="shared" si="31"/>
      </c>
      <c r="U106" s="73">
        <f t="shared" si="32"/>
      </c>
    </row>
    <row r="107" spans="1:21" s="38" customFormat="1" ht="25.5" customHeight="1" hidden="1">
      <c r="A107" s="81"/>
      <c r="B107" s="110"/>
      <c r="C107" s="120"/>
      <c r="D107" s="111"/>
      <c r="E107" s="85"/>
      <c r="F107" s="170"/>
      <c r="G107" s="171"/>
      <c r="H107" s="59">
        <f>IF($G107="","",INDEX('1. závod'!$A:$CH,$G107+5,INDEX('Základní list'!$B:$B,MATCH($F107,'Základní list'!$A:$A,0),1)))</f>
      </c>
      <c r="I107" s="58">
        <f>IF($G107="","",INDEX('1. závod'!$A:$CH,$G107+5,INDEX('Základní list'!$B:$B,MATCH($F107,'Základní list'!$A:$A,0),1)+2))</f>
      </c>
      <c r="J107" s="170"/>
      <c r="K107" s="171"/>
      <c r="L107" s="59">
        <f>IF($K107="","",INDEX('2. závod'!$A:$CH,$K107+5,INDEX('Základní list'!$B:$B,MATCH($J107,'Základní list'!$A:$A,0),1)))</f>
      </c>
      <c r="M107" s="58">
        <f>IF($K107="","",INDEX('2. závod'!$A:$CH,$K107+5,INDEX('Základní list'!$B:$B,MATCH($J107,'Základní list'!$A:$A,0),1)+2))</f>
      </c>
      <c r="N107" s="118">
        <f t="shared" si="25"/>
      </c>
      <c r="O107" s="118">
        <f t="shared" si="26"/>
      </c>
      <c r="P107" s="60">
        <f t="shared" si="27"/>
      </c>
      <c r="Q107" s="60">
        <f t="shared" si="28"/>
        <v>0</v>
      </c>
      <c r="R107" s="70">
        <f t="shared" si="29"/>
      </c>
      <c r="S107" s="71">
        <f t="shared" si="30"/>
      </c>
      <c r="T107" s="72">
        <f t="shared" si="31"/>
      </c>
      <c r="U107" s="73">
        <f t="shared" si="32"/>
      </c>
    </row>
    <row r="108" spans="1:21" s="38" customFormat="1" ht="25.5" customHeight="1" hidden="1">
      <c r="A108" s="81"/>
      <c r="B108" s="110"/>
      <c r="C108" s="120"/>
      <c r="D108" s="111"/>
      <c r="E108" s="85"/>
      <c r="F108" s="170"/>
      <c r="G108" s="171"/>
      <c r="H108" s="59">
        <f>IF($G108="","",INDEX('1. závod'!$A:$CH,$G108+5,INDEX('Základní list'!$B:$B,MATCH($F108,'Základní list'!$A:$A,0),1)))</f>
      </c>
      <c r="I108" s="58">
        <f>IF($G108="","",INDEX('1. závod'!$A:$CH,$G108+5,INDEX('Základní list'!$B:$B,MATCH($F108,'Základní list'!$A:$A,0),1)+2))</f>
      </c>
      <c r="J108" s="170"/>
      <c r="K108" s="171"/>
      <c r="L108" s="59">
        <f>IF($K108="","",INDEX('2. závod'!$A:$CH,$K108+5,INDEX('Základní list'!$B:$B,MATCH($J108,'Základní list'!$A:$A,0),1)))</f>
      </c>
      <c r="M108" s="58">
        <f>IF($K108="","",INDEX('2. závod'!$A:$CH,$K108+5,INDEX('Základní list'!$B:$B,MATCH($J108,'Základní list'!$A:$A,0),1)+2))</f>
      </c>
      <c r="N108" s="132">
        <f t="shared" si="25"/>
      </c>
      <c r="O108" s="132">
        <f t="shared" si="26"/>
      </c>
      <c r="P108" s="133">
        <f t="shared" si="27"/>
      </c>
      <c r="Q108" s="60">
        <f t="shared" si="28"/>
        <v>0</v>
      </c>
      <c r="R108" s="134">
        <f t="shared" si="29"/>
      </c>
      <c r="S108" s="71">
        <f t="shared" si="30"/>
      </c>
      <c r="T108" s="72">
        <f t="shared" si="31"/>
      </c>
      <c r="U108" s="73">
        <f t="shared" si="32"/>
      </c>
    </row>
    <row r="109" spans="1:21" s="38" customFormat="1" ht="25.5" customHeight="1" hidden="1">
      <c r="A109" s="81"/>
      <c r="B109" s="110"/>
      <c r="C109" s="120"/>
      <c r="D109" s="111"/>
      <c r="E109" s="85"/>
      <c r="F109" s="170"/>
      <c r="G109" s="171"/>
      <c r="H109" s="59">
        <f>IF($G109="","",INDEX('1. závod'!$A:$CH,$G109+5,INDEX('Základní list'!$B:$B,MATCH($F109,'Základní list'!$A:$A,0),1)))</f>
      </c>
      <c r="I109" s="58">
        <f>IF($G109="","",INDEX('1. závod'!$A:$CH,$G109+5,INDEX('Základní list'!$B:$B,MATCH($F109,'Základní list'!$A:$A,0),1)+2))</f>
      </c>
      <c r="J109" s="170"/>
      <c r="K109" s="171"/>
      <c r="L109" s="59">
        <f>IF($K109="","",INDEX('2. závod'!$A:$CH,$K109+5,INDEX('Základní list'!$B:$B,MATCH($J109,'Základní list'!$A:$A,0),1)))</f>
      </c>
      <c r="M109" s="58">
        <f>IF($K109="","",INDEX('2. závod'!$A:$CH,$K109+5,INDEX('Základní list'!$B:$B,MATCH($J109,'Základní list'!$A:$A,0),1)+2))</f>
      </c>
      <c r="N109" s="132">
        <f t="shared" si="25"/>
      </c>
      <c r="O109" s="132">
        <f t="shared" si="26"/>
      </c>
      <c r="P109" s="133">
        <f t="shared" si="27"/>
      </c>
      <c r="Q109" s="60">
        <f t="shared" si="28"/>
        <v>0</v>
      </c>
      <c r="R109" s="134">
        <f t="shared" si="29"/>
      </c>
      <c r="S109" s="71">
        <f t="shared" si="30"/>
      </c>
      <c r="T109" s="72">
        <f t="shared" si="31"/>
      </c>
      <c r="U109" s="73">
        <f t="shared" si="32"/>
      </c>
    </row>
    <row r="110" spans="1:21" s="38" customFormat="1" ht="25.5" customHeight="1" hidden="1" thickBot="1">
      <c r="A110" s="135"/>
      <c r="B110" s="136"/>
      <c r="C110" s="137"/>
      <c r="D110" s="138"/>
      <c r="E110" s="139"/>
      <c r="F110" s="174"/>
      <c r="G110" s="175"/>
      <c r="H110" s="140">
        <f>IF($G110="","",INDEX('1. závod'!$A:$CH,$G110+5,INDEX('Základní list'!$B:$B,MATCH($F110,'Základní list'!$A:$A,0),1)))</f>
      </c>
      <c r="I110" s="121">
        <f>IF($G110="","",INDEX('1. závod'!$A:$CH,$G110+5,INDEX('Základní list'!$B:$B,MATCH($F110,'Základní list'!$A:$A,0),1)+2))</f>
      </c>
      <c r="J110" s="174"/>
      <c r="K110" s="175"/>
      <c r="L110" s="140">
        <f>IF($K110="","",INDEX('2. závod'!$A:$CH,$K110+5,INDEX('Základní list'!$B:$B,MATCH($J110,'Základní list'!$A:$A,0),1)))</f>
      </c>
      <c r="M110" s="121">
        <f>IF($K110="","",INDEX('2. závod'!$A:$CH,$K110+5,INDEX('Základní list'!$B:$B,MATCH($J110,'Základní list'!$A:$A,0),1)+2))</f>
      </c>
      <c r="N110" s="141">
        <f t="shared" si="25"/>
      </c>
      <c r="O110" s="141">
        <f t="shared" si="26"/>
      </c>
      <c r="P110" s="142">
        <f t="shared" si="27"/>
      </c>
      <c r="Q110" s="159">
        <f t="shared" si="28"/>
        <v>0</v>
      </c>
      <c r="R110" s="143">
        <f t="shared" si="29"/>
      </c>
      <c r="S110" s="144">
        <f t="shared" si="30"/>
      </c>
      <c r="T110" s="145">
        <f t="shared" si="31"/>
      </c>
      <c r="U110" s="146">
        <f t="shared" si="32"/>
      </c>
    </row>
    <row r="111" spans="1:21" s="46" customFormat="1" ht="12.7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P111" s="45"/>
      <c r="Q111" s="45"/>
      <c r="R111" s="62"/>
      <c r="S111" s="60"/>
      <c r="T111" s="60"/>
      <c r="U111" s="60"/>
    </row>
    <row r="112" spans="1:21" ht="12.75">
      <c r="A112" s="211" t="s">
        <v>10</v>
      </c>
      <c r="B112" s="211"/>
      <c r="C112" s="211"/>
      <c r="D112" s="211"/>
      <c r="E112" s="211"/>
      <c r="F112" s="33" t="s">
        <v>18</v>
      </c>
      <c r="G112" s="33"/>
      <c r="H112" s="33"/>
      <c r="I112" s="33"/>
      <c r="L112" s="32"/>
      <c r="S112" s="32"/>
      <c r="U112" s="39" t="s">
        <v>49</v>
      </c>
    </row>
  </sheetData>
  <sheetProtection sheet="1" objects="1" scenarios="1" formatCells="0" formatColumns="0" formatRows="0" insertColumns="0" insertRows="0" deleteColumns="0" deleteRows="0" selectLockedCells="1" autoFilter="0"/>
  <autoFilter ref="A8:U110"/>
  <mergeCells count="20">
    <mergeCell ref="A3:E3"/>
    <mergeCell ref="R6:U6"/>
    <mergeCell ref="A1:U1"/>
    <mergeCell ref="A4:E4"/>
    <mergeCell ref="B6:E7"/>
    <mergeCell ref="H7:H8"/>
    <mergeCell ref="I7:I8"/>
    <mergeCell ref="F6:I6"/>
    <mergeCell ref="J6:M6"/>
    <mergeCell ref="A2:E2"/>
    <mergeCell ref="U7:U8"/>
    <mergeCell ref="A6:A8"/>
    <mergeCell ref="A112:E112"/>
    <mergeCell ref="T7:T8"/>
    <mergeCell ref="L7:L8"/>
    <mergeCell ref="M7:M8"/>
    <mergeCell ref="R7:R8"/>
    <mergeCell ref="S7:S8"/>
    <mergeCell ref="A9:U9"/>
    <mergeCell ref="A60:U60"/>
  </mergeCells>
  <conditionalFormatting sqref="C2:C8 M2:M8 C111:C65536 M110:M65536 M10:M59 M61:M78">
    <cfRule type="expression" priority="27" dxfId="1" stopIfTrue="1">
      <formula>ISNUMBER(INDEX(ZAVOD_2_ROZSAH,$K2+5,INDEX(ZAKLAD_IND,MATCH($J2,ZAKLAD_SEKTOR,0),1)+1))</formula>
    </cfRule>
  </conditionalFormatting>
  <conditionalFormatting sqref="C2:C8 I2:I8 C111:C65536 I110:I65536 I10:I59 I61:I78">
    <cfRule type="expression" priority="26" dxfId="1" stopIfTrue="1">
      <formula>ISNUMBER(INDEX(ZAVOD_1_ROZSAH,$G2+5,INDEX(ZAKLAD_IND,MATCH($F2,ZAKLAD_SEKTOR,0),1)+1))</formula>
    </cfRule>
  </conditionalFormatting>
  <conditionalFormatting sqref="U10:U59 U110 U61:U78">
    <cfRule type="cellIs" priority="30" dxfId="24" operator="between" stopIfTrue="1">
      <formula>1</formula>
      <formula>3</formula>
    </cfRule>
  </conditionalFormatting>
  <conditionalFormatting sqref="M79:M92">
    <cfRule type="expression" priority="21" dxfId="1" stopIfTrue="1">
      <formula>ISNUMBER(INDEX(ZAVOD_2_ROZSAH,$K79+5,INDEX(ZAKLAD_IND,MATCH($J79,ZAKLAD_SEKTOR,0),1)+1))</formula>
    </cfRule>
  </conditionalFormatting>
  <conditionalFormatting sqref="I79:I92">
    <cfRule type="expression" priority="20" dxfId="1" stopIfTrue="1">
      <formula>ISNUMBER(INDEX(ZAVOD_1_ROZSAH,$G79+5,INDEX(ZAKLAD_IND,MATCH($F79,ZAKLAD_SEKTOR,0),1)+1))</formula>
    </cfRule>
  </conditionalFormatting>
  <conditionalFormatting sqref="U79:U92">
    <cfRule type="cellIs" priority="22" dxfId="24" operator="between" stopIfTrue="1">
      <formula>1</formula>
      <formula>3</formula>
    </cfRule>
  </conditionalFormatting>
  <conditionalFormatting sqref="M93:M102 M108">
    <cfRule type="expression" priority="18" dxfId="1" stopIfTrue="1">
      <formula>ISNUMBER(INDEX(ZAVOD_2_ROZSAH,$K93+5,INDEX(ZAKLAD_IND,MATCH($J93,ZAKLAD_SEKTOR,0),1)+1))</formula>
    </cfRule>
  </conditionalFormatting>
  <conditionalFormatting sqref="I93:I102 I108">
    <cfRule type="expression" priority="17" dxfId="1" stopIfTrue="1">
      <formula>ISNUMBER(INDEX(ZAVOD_1_ROZSAH,$G93+5,INDEX(ZAKLAD_IND,MATCH($F93,ZAKLAD_SEKTOR,0),1)+1))</formula>
    </cfRule>
  </conditionalFormatting>
  <conditionalFormatting sqref="U93:U102 U108:U109">
    <cfRule type="cellIs" priority="19" dxfId="24" operator="between" stopIfTrue="1">
      <formula>1</formula>
      <formula>3</formula>
    </cfRule>
  </conditionalFormatting>
  <conditionalFormatting sqref="M103:M107">
    <cfRule type="expression" priority="12" dxfId="1" stopIfTrue="1">
      <formula>ISNUMBER(INDEX(ZAVOD_2_ROZSAH,$K103+5,INDEX(ZAKLAD_IND,MATCH($J103,ZAKLAD_SEKTOR,0),1)+1))</formula>
    </cfRule>
  </conditionalFormatting>
  <conditionalFormatting sqref="I103:I107">
    <cfRule type="expression" priority="11" dxfId="1" stopIfTrue="1">
      <formula>ISNUMBER(INDEX(ZAVOD_1_ROZSAH,$G103+5,INDEX(ZAKLAD_IND,MATCH($F103,ZAKLAD_SEKTOR,0),1)+1))</formula>
    </cfRule>
  </conditionalFormatting>
  <conditionalFormatting sqref="U103:U107">
    <cfRule type="cellIs" priority="13" dxfId="24" operator="between" stopIfTrue="1">
      <formula>1</formula>
      <formula>3</formula>
    </cfRule>
  </conditionalFormatting>
  <conditionalFormatting sqref="U112">
    <cfRule type="expression" priority="10" dxfId="1" stopIfTrue="1">
      <formula>ISNUMBER(INDEX(ZAVOD_1_ROZSAH,$G112+5,INDEX(ZAKLAD_IND,MATCH($F112,ZAKLAD_SEKTOR,0),1)+1))</formula>
    </cfRule>
  </conditionalFormatting>
  <conditionalFormatting sqref="J10:K59 A9 J61:K110 A10:G18 A19:D19 F19:G19 A20:G59 A61:G110">
    <cfRule type="containsBlanks" priority="9" dxfId="0">
      <formula>LEN(TRIM(A9))=0</formula>
    </cfRule>
  </conditionalFormatting>
  <conditionalFormatting sqref="A60">
    <cfRule type="containsBlanks" priority="8" dxfId="0">
      <formula>LEN(TRIM(A60))=0</formula>
    </cfRule>
  </conditionalFormatting>
  <conditionalFormatting sqref="M109">
    <cfRule type="expression" priority="6" dxfId="1" stopIfTrue="1">
      <formula>ISNUMBER(INDEX(ZAVOD_2_ROZSAH,$K109+5,INDEX(ZAKLAD_IND,MATCH($J109,ZAKLAD_SEKTOR,0),1)+1))</formula>
    </cfRule>
  </conditionalFormatting>
  <conditionalFormatting sqref="I109">
    <cfRule type="expression" priority="5" dxfId="1" stopIfTrue="1">
      <formula>ISNUMBER(INDEX(ZAVOD_1_ROZSAH,$G109+5,INDEX(ZAKLAD_IND,MATCH($F109,ZAKLAD_SEKTOR,0),1)+1))</formula>
    </cfRule>
  </conditionalFormatting>
  <printOptions horizontalCentered="1"/>
  <pageMargins left="0.1968503937007874" right="0.1968503937007874" top="0.31496062992125984" bottom="0.3937007874015748" header="0.2362204724409449" footer="0.1968503937007874"/>
  <pageSetup fitToHeight="6" horizontalDpi="300" verticalDpi="300" orientation="portrait" pageOrder="overThenDown" paperSize="9" scale="89" r:id="rId2"/>
  <headerFooter alignWithMargins="0">
    <oddFooter>&amp;CStránka &amp;P z &amp;N&amp;R&amp;F</oddFooter>
  </headerFooter>
  <rowBreaks count="1" manualBreakCount="1">
    <brk id="59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S55"/>
  <sheetViews>
    <sheetView view="pageBreakPreview" zoomScale="120" zoomScaleSheetLayoutView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2.75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8" width="6.625" style="0" customWidth="1"/>
    <col min="9" max="9" width="7.625" style="0" customWidth="1"/>
    <col min="10" max="10" width="4.375" style="0" customWidth="1"/>
    <col min="11" max="16" width="6.625" style="0" customWidth="1"/>
    <col min="18" max="18" width="10.875" style="0" bestFit="1" customWidth="1"/>
  </cols>
  <sheetData>
    <row r="1" spans="1:19" ht="20.25">
      <c r="A1" s="251" t="s">
        <v>108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R1" s="156" t="s">
        <v>112</v>
      </c>
      <c r="S1" s="156">
        <v>2</v>
      </c>
    </row>
    <row r="2" spans="1:19" ht="13.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R2" s="156" t="s">
        <v>113</v>
      </c>
      <c r="S2" s="156">
        <f>COUNTA(A:A)-2</f>
        <v>8</v>
      </c>
    </row>
    <row r="3" spans="1:16" ht="12.75">
      <c r="A3" s="252" t="s">
        <v>42</v>
      </c>
      <c r="B3" s="266" t="s">
        <v>109</v>
      </c>
      <c r="C3" s="268" t="s">
        <v>24</v>
      </c>
      <c r="D3" s="259" t="s">
        <v>26</v>
      </c>
      <c r="E3" s="260"/>
      <c r="F3" s="260"/>
      <c r="G3" s="260"/>
      <c r="H3" s="261"/>
      <c r="I3" s="259" t="s">
        <v>27</v>
      </c>
      <c r="J3" s="260"/>
      <c r="K3" s="260"/>
      <c r="L3" s="260"/>
      <c r="M3" s="261"/>
      <c r="N3" s="262" t="s">
        <v>110</v>
      </c>
      <c r="O3" s="262"/>
      <c r="P3" s="263"/>
    </row>
    <row r="4" spans="1:16" ht="12.75">
      <c r="A4" s="253"/>
      <c r="B4" s="267"/>
      <c r="C4" s="269"/>
      <c r="D4" s="254" t="s">
        <v>111</v>
      </c>
      <c r="E4" s="255"/>
      <c r="F4" s="256" t="s">
        <v>110</v>
      </c>
      <c r="G4" s="257"/>
      <c r="H4" s="258"/>
      <c r="I4" s="254" t="s">
        <v>111</v>
      </c>
      <c r="J4" s="255"/>
      <c r="K4" s="256" t="s">
        <v>110</v>
      </c>
      <c r="L4" s="257"/>
      <c r="M4" s="258"/>
      <c r="N4" s="264"/>
      <c r="O4" s="264"/>
      <c r="P4" s="265"/>
    </row>
    <row r="5" spans="1:16" ht="16.5" thickBot="1">
      <c r="A5" s="253"/>
      <c r="B5" s="267"/>
      <c r="C5" s="269"/>
      <c r="D5" s="148" t="s">
        <v>1</v>
      </c>
      <c r="E5" s="149" t="s">
        <v>13</v>
      </c>
      <c r="F5" s="149" t="s">
        <v>1</v>
      </c>
      <c r="G5" s="149" t="s">
        <v>3</v>
      </c>
      <c r="H5" s="150" t="s">
        <v>2</v>
      </c>
      <c r="I5" s="148" t="s">
        <v>1</v>
      </c>
      <c r="J5" s="149" t="s">
        <v>13</v>
      </c>
      <c r="K5" s="149" t="s">
        <v>1</v>
      </c>
      <c r="L5" s="149" t="s">
        <v>3</v>
      </c>
      <c r="M5" s="150" t="s">
        <v>2</v>
      </c>
      <c r="N5" s="151" t="s">
        <v>1</v>
      </c>
      <c r="O5" s="149" t="s">
        <v>3</v>
      </c>
      <c r="P5" s="150" t="s">
        <v>2</v>
      </c>
    </row>
    <row r="6" spans="1:16" ht="12.75" customHeight="1">
      <c r="A6" s="242" t="s">
        <v>189</v>
      </c>
      <c r="B6" s="165">
        <f>IF(ISBLANK($C6),"",INDEX('Výsledková listina'!$B:$B,MATCH($C6,'Výsledková listina'!$C:$C,0),1))</f>
        <v>2829</v>
      </c>
      <c r="C6" s="167" t="s">
        <v>168</v>
      </c>
      <c r="D6" s="152">
        <f>IF($C6="","",INDEX('Výsledková listina'!$H:$I,MATCH($C6,'Výsledková listina'!$C:$C,0),1))</f>
        <v>34610</v>
      </c>
      <c r="E6" s="153">
        <f>IF($C6="",IF(ISBLANK($A6),"",MAX('Základní list'!$C$11:$C$20)+1),INDEX('Výsledková listina'!$H:$I,MATCH($C6,'Výsledková listina'!$C:$C,0),2))</f>
        <v>1</v>
      </c>
      <c r="F6" s="244">
        <f>IF(ISBLANK($A6),"",SUM(D6:D7))</f>
        <v>57530</v>
      </c>
      <c r="G6" s="244">
        <f>IF(ISBLANK($A6),"",SUM(E6:E7))</f>
        <v>2</v>
      </c>
      <c r="H6" s="245">
        <f>IF(ISBLANK($A6),"",RANK(G6,G:G,1))</f>
        <v>1</v>
      </c>
      <c r="I6" s="152">
        <f>IF($C6="","",INDEX('Výsledková listina'!$L:$M,MATCH($C6,'Výsledková listina'!$C:$C,0),1))</f>
        <v>23350</v>
      </c>
      <c r="J6" s="153">
        <f>IF($C6="",IF(ISBLANK($A6),"",MAX('Základní list'!$D$11:$D$20)+1),INDEX('Výsledková listina'!$L:$M,MATCH($C6,'Výsledková listina'!$C:$C,0),2))</f>
        <v>2</v>
      </c>
      <c r="K6" s="244">
        <f>IF(ISBLANK($A6),"",SUM(I6:I7))</f>
        <v>43175</v>
      </c>
      <c r="L6" s="244">
        <f>IF(ISBLANK($A6),"",SUM(J6:J7))</f>
        <v>9</v>
      </c>
      <c r="M6" s="247">
        <f>IF(ISBLANK($A6),"",RANK(L6,L:L,1))</f>
        <v>5</v>
      </c>
      <c r="N6" s="249">
        <f>IF(ISBLANK($A6),"",SUM(F6,K6))</f>
        <v>100705</v>
      </c>
      <c r="O6" s="238">
        <f>IF(ISBLANK($A6),"",SUM(G6,L6))</f>
        <v>11</v>
      </c>
      <c r="P6" s="240">
        <f>IF(ISBLANK($A6),"",RANK(O6,O:O,1))</f>
        <v>4</v>
      </c>
    </row>
    <row r="7" spans="1:16" ht="13.5" customHeight="1" thickBot="1">
      <c r="A7" s="243"/>
      <c r="B7" s="166">
        <f>IF(ISBLANK($C7),"",INDEX('Výsledková listina'!$B:$B,MATCH($C7,'Výsledková listina'!$C:$C,0),1))</f>
        <v>3042</v>
      </c>
      <c r="C7" s="168" t="s">
        <v>161</v>
      </c>
      <c r="D7" s="154">
        <f>IF($C7="","",INDEX('Výsledková listina'!$H:$I,MATCH($C7,'Výsledková listina'!$C:$C,0),1))</f>
        <v>22920</v>
      </c>
      <c r="E7" s="155">
        <f>IF($C7="",IF(ISBLANK($A6),"",MAX('Základní list'!$C$11:$C$20)+1),INDEX('Výsledková listina'!$H:$I,MATCH($C7,'Výsledková listina'!$C:$C,0),2))</f>
        <v>1</v>
      </c>
      <c r="F7" s="213"/>
      <c r="G7" s="213"/>
      <c r="H7" s="246"/>
      <c r="I7" s="154">
        <f>IF($C7="","",INDEX('Výsledková listina'!$L:$M,MATCH($C7,'Výsledková listina'!$C:$C,0),1))</f>
        <v>19825</v>
      </c>
      <c r="J7" s="155">
        <f>IF($C7="",IF(ISBLANK($A6),"",MAX('Základní list'!$D$11:$D$20)+1),INDEX('Výsledková listina'!$L:$M,MATCH($C7,'Výsledková listina'!$C:$C,0),2))</f>
        <v>7</v>
      </c>
      <c r="K7" s="213"/>
      <c r="L7" s="213"/>
      <c r="M7" s="248"/>
      <c r="N7" s="250"/>
      <c r="O7" s="239"/>
      <c r="P7" s="241"/>
    </row>
    <row r="8" spans="1:16" ht="12.75" customHeight="1">
      <c r="A8" s="242" t="s">
        <v>186</v>
      </c>
      <c r="B8" s="165">
        <f>IF(ISBLANK($C8),"",INDEX('Výsledková listina'!$B:$B,MATCH($C8,'Výsledková listina'!$C:$C,0),1))</f>
        <v>21</v>
      </c>
      <c r="C8" s="167" t="s">
        <v>125</v>
      </c>
      <c r="D8" s="152">
        <f>IF($C8="","",INDEX('Výsledková listina'!$H:$I,MATCH($C8,'Výsledková listina'!$C:$C,0),1))</f>
        <v>18290</v>
      </c>
      <c r="E8" s="153">
        <f>IF($C8="",IF(ISBLANK($A8),"",MAX('Základní list'!$C$11:$C$20)+1),INDEX('Výsledková listina'!$H:$I,MATCH($C8,'Výsledková listina'!$C:$C,0),2))</f>
        <v>2</v>
      </c>
      <c r="F8" s="244">
        <f>IF(ISBLANK($A8),"",SUM(D8:D9))</f>
        <v>38360</v>
      </c>
      <c r="G8" s="244">
        <f>IF(ISBLANK($A8),"",SUM(E8:E9))</f>
        <v>3</v>
      </c>
      <c r="H8" s="245">
        <f>IF(ISBLANK($A8),"",RANK(G8,G:G,1))</f>
        <v>2</v>
      </c>
      <c r="I8" s="152">
        <f>IF($C8="","",INDEX('Výsledková listina'!$L:$M,MATCH($C8,'Výsledková listina'!$C:$C,0),1))</f>
        <v>32750</v>
      </c>
      <c r="J8" s="153">
        <f>IF($C8="",IF(ISBLANK($A8),"",MAX('Základní list'!$D$11:$D$20)+1),INDEX('Výsledková listina'!$L:$M,MATCH($C8,'Výsledková listina'!$C:$C,0),2))</f>
        <v>1</v>
      </c>
      <c r="K8" s="244">
        <f>IF(ISBLANK($A8),"",SUM(I8:I9))</f>
        <v>73280</v>
      </c>
      <c r="L8" s="244">
        <f>IF(ISBLANK($A8),"",SUM(J8:J9))</f>
        <v>2</v>
      </c>
      <c r="M8" s="247">
        <f>IF(ISBLANK($A8),"",RANK(L8,L:L,1))</f>
        <v>1</v>
      </c>
      <c r="N8" s="249">
        <f>IF(ISBLANK($A8),"",SUM(F8,K8))</f>
        <v>111640</v>
      </c>
      <c r="O8" s="238">
        <f>IF(ISBLANK($A8),"",SUM(G8,L8))</f>
        <v>5</v>
      </c>
      <c r="P8" s="240">
        <f>IF(ISBLANK($A8),"",RANK(O8,O:O,1))</f>
        <v>1</v>
      </c>
    </row>
    <row r="9" spans="1:16" ht="13.5" customHeight="1" thickBot="1">
      <c r="A9" s="243"/>
      <c r="B9" s="166">
        <f>IF(ISBLANK($C9),"",INDEX('Výsledková listina'!$B:$B,MATCH($C9,'Výsledková listina'!$C:$C,0),1))</f>
        <v>3677</v>
      </c>
      <c r="C9" s="168" t="s">
        <v>155</v>
      </c>
      <c r="D9" s="154">
        <f>IF($C9="","",INDEX('Výsledková listina'!$H:$I,MATCH($C9,'Výsledková listina'!$C:$C,0),1))</f>
        <v>20070</v>
      </c>
      <c r="E9" s="155">
        <f>IF($C9="",IF(ISBLANK($A8),"",MAX('Základní list'!$C$11:$C$20)+1),INDEX('Výsledková listina'!$H:$I,MATCH($C9,'Výsledková listina'!$C:$C,0),2))</f>
        <v>1</v>
      </c>
      <c r="F9" s="213"/>
      <c r="G9" s="213"/>
      <c r="H9" s="246"/>
      <c r="I9" s="154">
        <f>IF($C9="","",INDEX('Výsledková listina'!$L:$M,MATCH($C9,'Výsledková listina'!$C:$C,0),1))</f>
        <v>40530</v>
      </c>
      <c r="J9" s="155">
        <f>IF($C9="",IF(ISBLANK($A8),"",MAX('Základní list'!$D$11:$D$20)+1),INDEX('Výsledková listina'!$L:$M,MATCH($C9,'Výsledková listina'!$C:$C,0),2))</f>
        <v>1</v>
      </c>
      <c r="K9" s="213"/>
      <c r="L9" s="213"/>
      <c r="M9" s="248"/>
      <c r="N9" s="250"/>
      <c r="O9" s="239"/>
      <c r="P9" s="241"/>
    </row>
    <row r="10" spans="1:16" ht="12.75" customHeight="1">
      <c r="A10" s="242" t="s">
        <v>138</v>
      </c>
      <c r="B10" s="165">
        <f>IF(ISBLANK($C10),"",INDEX('Výsledková listina'!$B:$B,MATCH($C10,'Výsledková listina'!$C:$C,0),1))</f>
        <v>96</v>
      </c>
      <c r="C10" s="167" t="s">
        <v>135</v>
      </c>
      <c r="D10" s="152">
        <f>IF($C10="","",INDEX('Výsledková listina'!$H:$I,MATCH($C10,'Výsledková listina'!$C:$C,0),1))</f>
        <v>34350</v>
      </c>
      <c r="E10" s="153">
        <f>IF($C10="",IF(ISBLANK($A10),"",MAX('Základní list'!$C$11:$C$20)+1),INDEX('Výsledková listina'!$H:$I,MATCH($C10,'Výsledková listina'!$C:$C,0),2))</f>
        <v>2</v>
      </c>
      <c r="F10" s="244">
        <f>IF(ISBLANK($A10),"",SUM(D10:D11))</f>
        <v>49440</v>
      </c>
      <c r="G10" s="244">
        <f>IF(ISBLANK($A10),"",SUM(E10:E11))</f>
        <v>5</v>
      </c>
      <c r="H10" s="245">
        <f>IF(ISBLANK($A10),"",RANK(G10,G:G,1))</f>
        <v>3</v>
      </c>
      <c r="I10" s="152">
        <f>IF($C10="","",INDEX('Výsledková listina'!$L:$M,MATCH($C10,'Výsledková listina'!$C:$C,0),1))</f>
        <v>37780</v>
      </c>
      <c r="J10" s="153">
        <f>IF($C10="",IF(ISBLANK($A10),"",MAX('Základní list'!$D$11:$D$20)+1),INDEX('Výsledková listina'!$L:$M,MATCH($C10,'Výsledková listina'!$C:$C,0),2))</f>
        <v>1</v>
      </c>
      <c r="K10" s="244">
        <f>IF(ISBLANK($A10),"",SUM(I10:I11))</f>
        <v>82470</v>
      </c>
      <c r="L10" s="244">
        <f>IF(ISBLANK($A10),"",SUM(J10:J11))</f>
        <v>2</v>
      </c>
      <c r="M10" s="247">
        <f>IF(ISBLANK($A10),"",RANK(L10,L:L,1))</f>
        <v>1</v>
      </c>
      <c r="N10" s="249">
        <f>IF(ISBLANK($A10),"",SUM(F10,K10))</f>
        <v>131910</v>
      </c>
      <c r="O10" s="238">
        <f>IF(ISBLANK($A10),"",SUM(G10,L10))</f>
        <v>7</v>
      </c>
      <c r="P10" s="240">
        <f>IF(ISBLANK($A10),"",RANK(O10,O:O,1))</f>
        <v>2</v>
      </c>
    </row>
    <row r="11" spans="1:16" ht="13.5" customHeight="1" thickBot="1">
      <c r="A11" s="243"/>
      <c r="B11" s="166">
        <f>IF(ISBLANK($C11),"",INDEX('Výsledková listina'!$B:$B,MATCH($C11,'Výsledková listina'!$C:$C,0),1))</f>
        <v>3054</v>
      </c>
      <c r="C11" s="168" t="s">
        <v>137</v>
      </c>
      <c r="D11" s="154">
        <f>IF($C11="","",INDEX('Výsledková listina'!$H:$I,MATCH($C11,'Výsledková listina'!$C:$C,0),1))</f>
        <v>15090</v>
      </c>
      <c r="E11" s="155">
        <f>IF($C11="",IF(ISBLANK($A10),"",MAX('Základní list'!$C$11:$C$20)+1),INDEX('Výsledková listina'!$H:$I,MATCH($C11,'Výsledková listina'!$C:$C,0),2))</f>
        <v>3</v>
      </c>
      <c r="F11" s="213"/>
      <c r="G11" s="213"/>
      <c r="H11" s="246"/>
      <c r="I11" s="154">
        <f>IF($C11="","",INDEX('Výsledková listina'!$L:$M,MATCH($C11,'Výsledková listina'!$C:$C,0),1))</f>
        <v>44690</v>
      </c>
      <c r="J11" s="155">
        <f>IF($C11="",IF(ISBLANK($A10),"",MAX('Základní list'!$D$11:$D$20)+1),INDEX('Výsledková listina'!$L:$M,MATCH($C11,'Výsledková listina'!$C:$C,0),2))</f>
        <v>1</v>
      </c>
      <c r="K11" s="213"/>
      <c r="L11" s="213"/>
      <c r="M11" s="248"/>
      <c r="N11" s="250"/>
      <c r="O11" s="239"/>
      <c r="P11" s="241"/>
    </row>
    <row r="12" spans="1:16" ht="12.75" customHeight="1">
      <c r="A12" s="242" t="s">
        <v>188</v>
      </c>
      <c r="B12" s="165">
        <f>IF(ISBLANK($C12),"",INDEX('Výsledková listina'!$B:$B,MATCH($C12,'Výsledková listina'!$C:$C,0),1))</f>
        <v>3434</v>
      </c>
      <c r="C12" s="167" t="s">
        <v>129</v>
      </c>
      <c r="D12" s="152">
        <f>IF($C12="","",INDEX('Výsledková listina'!$H:$I,MATCH($C12,'Výsledková listina'!$C:$C,0),1))</f>
        <v>15790</v>
      </c>
      <c r="E12" s="153">
        <f>IF($C12="",IF(ISBLANK($A12),"",MAX('Základní list'!$C$11:$C$20)+1),INDEX('Výsledková listina'!$H:$I,MATCH($C12,'Výsledková listina'!$C:$C,0),2))</f>
        <v>3</v>
      </c>
      <c r="F12" s="244">
        <f>IF(ISBLANK($A12),"",SUM(D12:D13))</f>
        <v>31420</v>
      </c>
      <c r="G12" s="244">
        <f>IF(ISBLANK($A12),"",SUM(E12:E13))</f>
        <v>5</v>
      </c>
      <c r="H12" s="245">
        <f>IF(ISBLANK($A12),"",RANK(G12,G:G,1))</f>
        <v>3</v>
      </c>
      <c r="I12" s="152">
        <f>IF($C12="","",INDEX('Výsledková listina'!$L:$M,MATCH($C12,'Výsledková listina'!$C:$C,0),1))</f>
        <v>27410</v>
      </c>
      <c r="J12" s="153">
        <f>IF($C12="",IF(ISBLANK($A12),"",MAX('Základní list'!$D$11:$D$20)+1),INDEX('Výsledková listina'!$L:$M,MATCH($C12,'Výsledková listina'!$C:$C,0),2))</f>
        <v>1</v>
      </c>
      <c r="K12" s="244">
        <f>IF(ISBLANK($A12),"",SUM(I12:I13))</f>
        <v>49960</v>
      </c>
      <c r="L12" s="244">
        <f>IF(ISBLANK($A12),"",SUM(J12:J13))</f>
        <v>5</v>
      </c>
      <c r="M12" s="247">
        <f>IF(ISBLANK($A12),"",RANK(L12,L:L,1))</f>
        <v>3</v>
      </c>
      <c r="N12" s="249">
        <f>IF(ISBLANK($A12),"",SUM(F12,K12))</f>
        <v>81380</v>
      </c>
      <c r="O12" s="238">
        <f>IF(ISBLANK($A12),"",SUM(G12,L12))</f>
        <v>10</v>
      </c>
      <c r="P12" s="240">
        <f>IF(ISBLANK($A12),"",RANK(O12,O:O,1))</f>
        <v>3</v>
      </c>
    </row>
    <row r="13" spans="1:16" ht="13.5" customHeight="1" thickBot="1">
      <c r="A13" s="243"/>
      <c r="B13" s="166">
        <f>IF(ISBLANK($C13),"",INDEX('Výsledková listina'!$B:$B,MATCH($C13,'Výsledková listina'!$C:$C,0),1))</f>
        <v>4251</v>
      </c>
      <c r="C13" s="168" t="s">
        <v>160</v>
      </c>
      <c r="D13" s="154">
        <f>IF($C13="","",INDEX('Výsledková listina'!$H:$I,MATCH($C13,'Výsledková listina'!$C:$C,0),1))</f>
        <v>15630</v>
      </c>
      <c r="E13" s="155">
        <f>IF($C13="",IF(ISBLANK($A12),"",MAX('Základní list'!$C$11:$C$20)+1),INDEX('Výsledková listina'!$H:$I,MATCH($C13,'Výsledková listina'!$C:$C,0),2))</f>
        <v>2</v>
      </c>
      <c r="F13" s="213"/>
      <c r="G13" s="213"/>
      <c r="H13" s="246"/>
      <c r="I13" s="154">
        <f>IF($C13="","",INDEX('Výsledková listina'!$L:$M,MATCH($C13,'Výsledková listina'!$C:$C,0),1))</f>
        <v>22550</v>
      </c>
      <c r="J13" s="155">
        <f>IF($C13="",IF(ISBLANK($A12),"",MAX('Základní list'!$D$11:$D$20)+1),INDEX('Výsledková listina'!$L:$M,MATCH($C13,'Výsledková listina'!$C:$C,0),2))</f>
        <v>4</v>
      </c>
      <c r="K13" s="213"/>
      <c r="L13" s="213"/>
      <c r="M13" s="248"/>
      <c r="N13" s="250"/>
      <c r="O13" s="239"/>
      <c r="P13" s="241"/>
    </row>
    <row r="14" spans="1:16" ht="12.75" customHeight="1">
      <c r="A14" s="242" t="s">
        <v>187</v>
      </c>
      <c r="B14" s="165">
        <f>IF(ISBLANK($C14),"",INDEX('Výsledková listina'!$B:$B,MATCH($C14,'Výsledková listina'!$C:$C,0),1))</f>
        <v>55</v>
      </c>
      <c r="C14" s="167" t="s">
        <v>157</v>
      </c>
      <c r="D14" s="152">
        <f>IF($C14="","",INDEX('Výsledková listina'!$H:$I,MATCH($C14,'Výsledková listina'!$C:$C,0),1))</f>
        <v>10580</v>
      </c>
      <c r="E14" s="153">
        <f>IF($C14="",IF(ISBLANK($A14),"",MAX('Základní list'!$C$11:$C$20)+1),INDEX('Výsledková listina'!$H:$I,MATCH($C14,'Výsledková listina'!$C:$C,0),2))</f>
        <v>5</v>
      </c>
      <c r="F14" s="244">
        <f>IF(ISBLANK($A14),"",SUM(D14:D15))</f>
        <v>29990</v>
      </c>
      <c r="G14" s="244">
        <f>IF(ISBLANK($A14),"",SUM(E14:E15))</f>
        <v>7</v>
      </c>
      <c r="H14" s="245">
        <f>IF(ISBLANK($A14),"",RANK(G14,G:G,1))</f>
        <v>5</v>
      </c>
      <c r="I14" s="152">
        <f>IF($C14="","",INDEX('Výsledková listina'!$L:$M,MATCH($C14,'Výsledková listina'!$C:$C,0),1))</f>
        <v>23240</v>
      </c>
      <c r="J14" s="153">
        <f>IF($C14="",IF(ISBLANK($A14),"",MAX('Základní list'!$D$11:$D$20)+1),INDEX('Výsledková listina'!$L:$M,MATCH($C14,'Výsledková listina'!$C:$C,0),2))</f>
        <v>2</v>
      </c>
      <c r="K14" s="244">
        <f>IF(ISBLANK($A14),"",SUM(I14:I15))</f>
        <v>44750</v>
      </c>
      <c r="L14" s="244">
        <f>IF(ISBLANK($A14),"",SUM(J14:J15))</f>
        <v>7</v>
      </c>
      <c r="M14" s="247">
        <f>IF(ISBLANK($A14),"",RANK(L14,L:L,1))</f>
        <v>4</v>
      </c>
      <c r="N14" s="249">
        <f>IF(ISBLANK($A14),"",SUM(F14,K14))</f>
        <v>74740</v>
      </c>
      <c r="O14" s="238">
        <f>IF(ISBLANK($A14),"",SUM(G14,L14))</f>
        <v>14</v>
      </c>
      <c r="P14" s="240">
        <f>IF(ISBLANK($A14),"",RANK(O14,O:O,1))</f>
        <v>5</v>
      </c>
    </row>
    <row r="15" spans="1:16" ht="13.5" customHeight="1" thickBot="1">
      <c r="A15" s="243"/>
      <c r="B15" s="166">
        <f>IF(ISBLANK($C15),"",INDEX('Výsledková listina'!$B:$B,MATCH($C15,'Výsledková listina'!$C:$C,0),1))</f>
        <v>3055</v>
      </c>
      <c r="C15" s="168" t="s">
        <v>126</v>
      </c>
      <c r="D15" s="154">
        <f>IF($C15="","",INDEX('Výsledková listina'!$H:$I,MATCH($C15,'Výsledková listina'!$C:$C,0),1))</f>
        <v>19410</v>
      </c>
      <c r="E15" s="155">
        <f>IF($C15="",IF(ISBLANK($A14),"",MAX('Základní list'!$C$11:$C$20)+1),INDEX('Výsledková listina'!$H:$I,MATCH($C15,'Výsledková listina'!$C:$C,0),2))</f>
        <v>2</v>
      </c>
      <c r="F15" s="213"/>
      <c r="G15" s="213"/>
      <c r="H15" s="246"/>
      <c r="I15" s="154">
        <f>IF($C15="","",INDEX('Výsledková listina'!$L:$M,MATCH($C15,'Výsledková listina'!$C:$C,0),1))</f>
        <v>21510</v>
      </c>
      <c r="J15" s="155">
        <f>IF($C15="",IF(ISBLANK($A14),"",MAX('Základní list'!$D$11:$D$20)+1),INDEX('Výsledková listina'!$L:$M,MATCH($C15,'Výsledková listina'!$C:$C,0),2))</f>
        <v>5</v>
      </c>
      <c r="K15" s="213"/>
      <c r="L15" s="213"/>
      <c r="M15" s="248"/>
      <c r="N15" s="250"/>
      <c r="O15" s="239"/>
      <c r="P15" s="241"/>
    </row>
    <row r="16" spans="1:16" ht="12.75" customHeight="1">
      <c r="A16" s="242" t="s">
        <v>191</v>
      </c>
      <c r="B16" s="165">
        <f>IF(ISBLANK($C16),"",INDEX('Výsledková listina'!$B:$B,MATCH($C16,'Výsledková listina'!$C:$C,0),1))</f>
        <v>72</v>
      </c>
      <c r="C16" s="167" t="s">
        <v>136</v>
      </c>
      <c r="D16" s="152">
        <f>IF($C16="","",INDEX('Výsledková listina'!$H:$I,MATCH($C16,'Výsledková listina'!$C:$C,0),1))</f>
        <v>16520</v>
      </c>
      <c r="E16" s="153">
        <f>IF($C16="",IF(ISBLANK($A16),"",MAX('Základní list'!$C$11:$C$20)+1),INDEX('Výsledková listina'!$H:$I,MATCH($C16,'Výsledková listina'!$C:$C,0),2))</f>
        <v>2</v>
      </c>
      <c r="F16" s="244">
        <f>IF(ISBLANK($A16),"",SUM(D16:D17))</f>
        <v>28350</v>
      </c>
      <c r="G16" s="244">
        <f>IF(ISBLANK($A16),"",SUM(E16:E17))</f>
        <v>7</v>
      </c>
      <c r="H16" s="245">
        <f>IF(ISBLANK($A16),"",RANK(G16,G:G,1))</f>
        <v>5</v>
      </c>
      <c r="I16" s="152">
        <f>IF($C16="","",INDEX('Výsledková listina'!$L:$M,MATCH($C16,'Výsledková listina'!$C:$C,0),1))</f>
        <v>14830</v>
      </c>
      <c r="J16" s="153">
        <f>IF($C16="",IF(ISBLANK($A16),"",MAX('Základní list'!$D$11:$D$20)+1),INDEX('Výsledková listina'!$L:$M,MATCH($C16,'Výsledková listina'!$C:$C,0),2))</f>
        <v>7</v>
      </c>
      <c r="K16" s="244">
        <f>IF(ISBLANK($A16),"",SUM(I16:I17))</f>
        <v>42900</v>
      </c>
      <c r="L16" s="244">
        <f>IF(ISBLANK($A16),"",SUM(J16:J17))</f>
        <v>10</v>
      </c>
      <c r="M16" s="247">
        <f>IF(ISBLANK($A16),"",RANK(L16,L:L,1))</f>
        <v>6</v>
      </c>
      <c r="N16" s="249">
        <f>IF(ISBLANK($A16),"",SUM(F16,K16))</f>
        <v>71250</v>
      </c>
      <c r="O16" s="238">
        <f>IF(ISBLANK($A16),"",SUM(G16,L16))</f>
        <v>17</v>
      </c>
      <c r="P16" s="240">
        <f>IF(ISBLANK($A16),"",RANK(O16,O:O,1))</f>
        <v>6</v>
      </c>
    </row>
    <row r="17" spans="1:16" ht="13.5" customHeight="1" thickBot="1">
      <c r="A17" s="243"/>
      <c r="B17" s="166">
        <f>IF(ISBLANK($C17),"",INDEX('Výsledková listina'!$B:$B,MATCH($C17,'Výsledková listina'!$C:$C,0),1))</f>
        <v>1126</v>
      </c>
      <c r="C17" s="168" t="s">
        <v>151</v>
      </c>
      <c r="D17" s="154">
        <f>IF($C17="","",INDEX('Výsledková listina'!$H:$I,MATCH($C17,'Výsledková listina'!$C:$C,0),1))</f>
        <v>11830</v>
      </c>
      <c r="E17" s="155">
        <f>IF($C17="",IF(ISBLANK($A16),"",MAX('Základní list'!$C$11:$C$20)+1),INDEX('Výsledková listina'!$H:$I,MATCH($C17,'Výsledková listina'!$C:$C,0),2))</f>
        <v>5</v>
      </c>
      <c r="F17" s="213"/>
      <c r="G17" s="213"/>
      <c r="H17" s="246"/>
      <c r="I17" s="154">
        <f>IF($C17="","",INDEX('Výsledková listina'!$L:$M,MATCH($C17,'Výsledková listina'!$C:$C,0),1))</f>
        <v>28070</v>
      </c>
      <c r="J17" s="155">
        <f>IF($C17="",IF(ISBLANK($A16),"",MAX('Základní list'!$D$11:$D$20)+1),INDEX('Výsledková listina'!$L:$M,MATCH($C17,'Výsledková listina'!$C:$C,0),2))</f>
        <v>3</v>
      </c>
      <c r="K17" s="213"/>
      <c r="L17" s="213"/>
      <c r="M17" s="248"/>
      <c r="N17" s="250"/>
      <c r="O17" s="239"/>
      <c r="P17" s="241"/>
    </row>
    <row r="18" spans="1:16" ht="12.75" customHeight="1">
      <c r="A18" s="242" t="s">
        <v>190</v>
      </c>
      <c r="B18" s="165">
        <f>IF(ISBLANK($C18),"",INDEX('Výsledková listina'!$B:$B,MATCH($C18,'Výsledková listina'!$C:$C,0),1))</f>
        <v>2188</v>
      </c>
      <c r="C18" s="167" t="s">
        <v>169</v>
      </c>
      <c r="D18" s="152">
        <f>IF($C18="","",INDEX('Výsledková listina'!$H:$I,MATCH($C18,'Výsledková listina'!$C:$C,0),1))</f>
        <v>18870</v>
      </c>
      <c r="E18" s="153">
        <f>IF($C18="",IF(ISBLANK($A18),"",MAX('Základní list'!$C$11:$C$20)+1),INDEX('Výsledková listina'!$H:$I,MATCH($C18,'Výsledková listina'!$C:$C,0),2))</f>
        <v>6</v>
      </c>
      <c r="F18" s="244">
        <f>IF(ISBLANK($A18),"",SUM(D18:D19))</f>
        <v>28340</v>
      </c>
      <c r="G18" s="244">
        <f>IF(ISBLANK($A18),"",SUM(E18:E19))</f>
        <v>10</v>
      </c>
      <c r="H18" s="245">
        <f>IF(ISBLANK($A18),"",RANK(G18,G:G,1))</f>
        <v>7</v>
      </c>
      <c r="I18" s="152">
        <f>IF($C18="","",INDEX('Výsledková listina'!$L:$M,MATCH($C18,'Výsledková listina'!$C:$C,0),1))</f>
        <v>18820</v>
      </c>
      <c r="J18" s="153">
        <f>IF($C18="",IF(ISBLANK($A18),"",MAX('Základní list'!$D$11:$D$20)+1),INDEX('Výsledková listina'!$L:$M,MATCH($C18,'Výsledková listina'!$C:$C,0),2))</f>
        <v>5</v>
      </c>
      <c r="K18" s="244">
        <f>IF(ISBLANK($A18),"",SUM(I18:I19))</f>
        <v>39800</v>
      </c>
      <c r="L18" s="244">
        <f>IF(ISBLANK($A18),"",SUM(J18:J19))</f>
        <v>11</v>
      </c>
      <c r="M18" s="247">
        <f>IF(ISBLANK($A18),"",RANK(L18,L:L,1))</f>
        <v>7</v>
      </c>
      <c r="N18" s="249">
        <f>IF(ISBLANK($A18),"",SUM(F18,K18))</f>
        <v>68140</v>
      </c>
      <c r="O18" s="238">
        <f>IF(ISBLANK($A18),"",SUM(G18,L18))</f>
        <v>21</v>
      </c>
      <c r="P18" s="240">
        <f>IF(ISBLANK($A18),"",RANK(O18,O:O,1))</f>
        <v>7</v>
      </c>
    </row>
    <row r="19" spans="1:16" ht="13.5" customHeight="1" thickBot="1">
      <c r="A19" s="243"/>
      <c r="B19" s="166">
        <f>IF(ISBLANK($C19),"",INDEX('Výsledková listina'!$B:$B,MATCH($C19,'Výsledková listina'!$C:$C,0),1))</f>
        <v>2763</v>
      </c>
      <c r="C19" s="168" t="s">
        <v>162</v>
      </c>
      <c r="D19" s="154">
        <f>IF($C19="","",INDEX('Výsledková listina'!$H:$I,MATCH($C19,'Výsledková listina'!$C:$C,0),1))</f>
        <v>9470</v>
      </c>
      <c r="E19" s="155">
        <f>IF($C19="",IF(ISBLANK($A18),"",MAX('Základní list'!$C$11:$C$20)+1),INDEX('Výsledková listina'!$H:$I,MATCH($C19,'Výsledková listina'!$C:$C,0),2))</f>
        <v>4</v>
      </c>
      <c r="F19" s="213"/>
      <c r="G19" s="213"/>
      <c r="H19" s="246"/>
      <c r="I19" s="154">
        <f>IF($C19="","",INDEX('Výsledková listina'!$L:$M,MATCH($C19,'Výsledková listina'!$C:$C,0),1))</f>
        <v>20980</v>
      </c>
      <c r="J19" s="155">
        <f>IF($C19="",IF(ISBLANK($A18),"",MAX('Základní list'!$D$11:$D$20)+1),INDEX('Výsledková listina'!$L:$M,MATCH($C19,'Výsledková listina'!$C:$C,0),2))</f>
        <v>6</v>
      </c>
      <c r="K19" s="213"/>
      <c r="L19" s="213"/>
      <c r="M19" s="248"/>
      <c r="N19" s="250"/>
      <c r="O19" s="239"/>
      <c r="P19" s="241"/>
    </row>
    <row r="20" spans="1:16" ht="12.75" customHeight="1">
      <c r="A20" s="242" t="s">
        <v>190</v>
      </c>
      <c r="B20" s="165">
        <f>IF(ISBLANK($C20),"",INDEX('Výsledková listina'!$B:$B,MATCH($C20,'Výsledková listina'!$C:$C,0),1))</f>
        <v>2409</v>
      </c>
      <c r="C20" s="167" t="s">
        <v>171</v>
      </c>
      <c r="D20" s="152">
        <f>IF($C20="","",INDEX('Výsledková listina'!$H:$I,MATCH($C20,'Výsledková listina'!$C:$C,0),1))</f>
        <v>10090</v>
      </c>
      <c r="E20" s="153">
        <f>IF($C20="",IF(ISBLANK($A20),"",MAX('Základní list'!$C$11:$C$20)+1),INDEX('Výsledková listina'!$H:$I,MATCH($C20,'Výsledková listina'!$C:$C,0),2))</f>
        <v>9</v>
      </c>
      <c r="F20" s="244">
        <f>IF(ISBLANK($A20),"",SUM(D20:D21))</f>
        <v>22630</v>
      </c>
      <c r="G20" s="244">
        <f>IF(ISBLANK($A20),"",SUM(E20:E21))</f>
        <v>13</v>
      </c>
      <c r="H20" s="245">
        <f>IF(ISBLANK($A20),"",RANK(G20,G:G,1))</f>
        <v>8</v>
      </c>
      <c r="I20" s="152">
        <f>IF($C20="","",INDEX('Výsledková listina'!$L:$M,MATCH($C20,'Výsledková listina'!$C:$C,0),1))</f>
        <v>19960</v>
      </c>
      <c r="J20" s="153">
        <f>IF($C20="",IF(ISBLANK($A20),"",MAX('Základní list'!$D$11:$D$20)+1),INDEX('Výsledková listina'!$L:$M,MATCH($C20,'Výsledková listina'!$C:$C,0),2))</f>
        <v>4</v>
      </c>
      <c r="K20" s="244">
        <f>IF(ISBLANK($A20),"",SUM(I20:I21))</f>
        <v>30130</v>
      </c>
      <c r="L20" s="244">
        <f>IF(ISBLANK($A20),"",SUM(J20:J21))</f>
        <v>13</v>
      </c>
      <c r="M20" s="247">
        <f>IF(ISBLANK($A20),"",RANK(L20,L:L,1))</f>
        <v>8</v>
      </c>
      <c r="N20" s="249">
        <f>IF(ISBLANK($A20),"",SUM(F20,K20))</f>
        <v>52760</v>
      </c>
      <c r="O20" s="238">
        <f>IF(ISBLANK($A20),"",SUM(G20,L20))</f>
        <v>26</v>
      </c>
      <c r="P20" s="240">
        <f>IF(ISBLANK($A20),"",RANK(O20,O:O,1))</f>
        <v>8</v>
      </c>
    </row>
    <row r="21" spans="1:16" ht="13.5" customHeight="1" thickBot="1">
      <c r="A21" s="243"/>
      <c r="B21" s="166">
        <f>IF(ISBLANK($C21),"",INDEX('Výsledková listina'!$B:$B,MATCH($C21,'Výsledková listina'!$C:$C,0),1))</f>
        <v>4234</v>
      </c>
      <c r="C21" s="168" t="s">
        <v>147</v>
      </c>
      <c r="D21" s="154">
        <f>IF($C21="","",INDEX('Výsledková listina'!$H:$I,MATCH($C21,'Výsledková listina'!$C:$C,0),1))</f>
        <v>12540</v>
      </c>
      <c r="E21" s="155">
        <f>IF($C21="",IF(ISBLANK($A20),"",MAX('Základní list'!$C$11:$C$20)+1),INDEX('Výsledková listina'!$H:$I,MATCH($C21,'Výsledková listina'!$C:$C,0),2))</f>
        <v>4</v>
      </c>
      <c r="F21" s="213"/>
      <c r="G21" s="213"/>
      <c r="H21" s="246"/>
      <c r="I21" s="154">
        <f>IF($C21="","",INDEX('Výsledková listina'!$L:$M,MATCH($C21,'Výsledková listina'!$C:$C,0),1))</f>
        <v>10170</v>
      </c>
      <c r="J21" s="155">
        <f>IF($C21="",IF(ISBLANK($A20),"",MAX('Základní list'!$D$11:$D$20)+1),INDEX('Výsledková listina'!$L:$M,MATCH($C21,'Výsledková listina'!$C:$C,0),2))</f>
        <v>9</v>
      </c>
      <c r="K21" s="213"/>
      <c r="L21" s="213"/>
      <c r="M21" s="248"/>
      <c r="N21" s="250"/>
      <c r="O21" s="239"/>
      <c r="P21" s="241"/>
    </row>
    <row r="22" spans="1:16" ht="12.75" customHeight="1">
      <c r="A22" s="242"/>
      <c r="B22" s="165">
        <f>IF(ISBLANK($C22),"",INDEX('Výsledková listina'!$B:$B,MATCH($C22,'Výsledková listina'!$C:$C,0),1))</f>
      </c>
      <c r="C22" s="167"/>
      <c r="D22" s="152">
        <f>IF($C22="","",INDEX('Výsledková listina'!$H:$I,MATCH($C22,'Výsledková listina'!$C:$C,0),1))</f>
      </c>
      <c r="E22" s="153">
        <f>IF($C22="",IF(ISBLANK($A22),"",MAX('Základní list'!$C$11:$C$20)+1),INDEX('Výsledková listina'!$H:$I,MATCH($C22,'Výsledková listina'!$C:$C,0),2))</f>
      </c>
      <c r="F22" s="244">
        <f>IF(ISBLANK($A22),"",SUM(D22:D23))</f>
      </c>
      <c r="G22" s="244">
        <f>IF(ISBLANK($A22),"",SUM(E22:E23))</f>
      </c>
      <c r="H22" s="245">
        <f>IF(ISBLANK($A22),"",RANK(G22,G:G,1))</f>
      </c>
      <c r="I22" s="152">
        <f>IF($C22="","",INDEX('Výsledková listina'!$L:$M,MATCH($C22,'Výsledková listina'!$C:$C,0),1))</f>
      </c>
      <c r="J22" s="153">
        <f>IF($C22="",IF(ISBLANK($A22),"",MAX('Základní list'!$D$11:$D$20)+1),INDEX('Výsledková listina'!$L:$M,MATCH($C22,'Výsledková listina'!$C:$C,0),2))</f>
      </c>
      <c r="K22" s="244">
        <f>IF(ISBLANK($A22),"",SUM(I22:I23))</f>
      </c>
      <c r="L22" s="244">
        <f>IF(ISBLANK($A22),"",SUM(J22:J23))</f>
      </c>
      <c r="M22" s="247">
        <f>IF(ISBLANK($A22),"",RANK(L22,L:L,1))</f>
      </c>
      <c r="N22" s="249">
        <f>IF(ISBLANK($A22),"",SUM(F22,K22))</f>
      </c>
      <c r="O22" s="238">
        <f>IF(ISBLANK($A22),"",SUM(G22,L22))</f>
      </c>
      <c r="P22" s="240">
        <f>IF(ISBLANK($A22),"",RANK(O22,O:O,1))</f>
      </c>
    </row>
    <row r="23" spans="1:16" ht="13.5" customHeight="1" thickBot="1">
      <c r="A23" s="243"/>
      <c r="B23" s="166">
        <f>IF(ISBLANK($C23),"",INDEX('Výsledková listina'!$B:$B,MATCH($C23,'Výsledková listina'!$C:$C,0),1))</f>
      </c>
      <c r="C23" s="168"/>
      <c r="D23" s="154">
        <f>IF($C23="","",INDEX('Výsledková listina'!$H:$I,MATCH($C23,'Výsledková listina'!$C:$C,0),1))</f>
      </c>
      <c r="E23" s="155">
        <f>IF($C23="",IF(ISBLANK($A22),"",MAX('Základní list'!$C$11:$C$20)+1),INDEX('Výsledková listina'!$H:$I,MATCH($C23,'Výsledková listina'!$C:$C,0),2))</f>
      </c>
      <c r="F23" s="213"/>
      <c r="G23" s="213"/>
      <c r="H23" s="246"/>
      <c r="I23" s="154">
        <f>IF($C23="","",INDEX('Výsledková listina'!$L:$M,MATCH($C23,'Výsledková listina'!$C:$C,0),1))</f>
      </c>
      <c r="J23" s="155">
        <f>IF($C23="",IF(ISBLANK($A22),"",MAX('Základní list'!$D$11:$D$20)+1),INDEX('Výsledková listina'!$L:$M,MATCH($C23,'Výsledková listina'!$C:$C,0),2))</f>
      </c>
      <c r="K23" s="213"/>
      <c r="L23" s="213"/>
      <c r="M23" s="248"/>
      <c r="N23" s="250"/>
      <c r="O23" s="239"/>
      <c r="P23" s="241"/>
    </row>
    <row r="24" spans="1:16" ht="12.75" customHeight="1">
      <c r="A24" s="242"/>
      <c r="B24" s="165">
        <f>IF(ISBLANK($C24),"",INDEX('Výsledková listina'!$B:$B,MATCH($C24,'Výsledková listina'!$C:$C,0),1))</f>
      </c>
      <c r="C24" s="167"/>
      <c r="D24" s="152">
        <f>IF($C24="","",INDEX('Výsledková listina'!$H:$I,MATCH($C24,'Výsledková listina'!$C:$C,0),1))</f>
      </c>
      <c r="E24" s="153">
        <f>IF($C24="",IF(ISBLANK($A24),"",MAX('Základní list'!$C$11:$C$20)+1),INDEX('Výsledková listina'!$H:$I,MATCH($C24,'Výsledková listina'!$C:$C,0),2))</f>
      </c>
      <c r="F24" s="244">
        <f>IF(ISBLANK($A24),"",SUM(D24:D25))</f>
      </c>
      <c r="G24" s="244">
        <f>IF(ISBLANK($A24),"",SUM(E24:E25))</f>
      </c>
      <c r="H24" s="245">
        <f>IF(ISBLANK($A24),"",RANK(G24,G:G,1))</f>
      </c>
      <c r="I24" s="152">
        <f>IF($C24="","",INDEX('Výsledková listina'!$L:$M,MATCH($C24,'Výsledková listina'!$C:$C,0),1))</f>
      </c>
      <c r="J24" s="153">
        <f>IF($C24="",IF(ISBLANK($A24),"",MAX('Základní list'!$D$11:$D$20)+1),INDEX('Výsledková listina'!$L:$M,MATCH($C24,'Výsledková listina'!$C:$C,0),2))</f>
      </c>
      <c r="K24" s="244">
        <f>IF(ISBLANK($A24),"",SUM(I24:I25))</f>
      </c>
      <c r="L24" s="244">
        <f>IF(ISBLANK($A24),"",SUM(J24:J25))</f>
      </c>
      <c r="M24" s="247">
        <f>IF(ISBLANK($A24),"",RANK(L24,L:L,1))</f>
      </c>
      <c r="N24" s="249">
        <f>IF(ISBLANK($A24),"",SUM(F24,K24))</f>
      </c>
      <c r="O24" s="238">
        <f>IF(ISBLANK($A24),"",SUM(G24,L24))</f>
      </c>
      <c r="P24" s="240">
        <f>IF(ISBLANK($A24),"",RANK(O24,O:O,1))</f>
      </c>
    </row>
    <row r="25" spans="1:16" ht="13.5" customHeight="1" thickBot="1">
      <c r="A25" s="243"/>
      <c r="B25" s="166">
        <f>IF(ISBLANK($C25),"",INDEX('Výsledková listina'!$B:$B,MATCH($C25,'Výsledková listina'!$C:$C,0),1))</f>
      </c>
      <c r="C25" s="168"/>
      <c r="D25" s="154">
        <f>IF($C25="","",INDEX('Výsledková listina'!$H:$I,MATCH($C25,'Výsledková listina'!$C:$C,0),1))</f>
      </c>
      <c r="E25" s="155">
        <f>IF($C25="",IF(ISBLANK($A24),"",MAX('Základní list'!$C$11:$C$20)+1),INDEX('Výsledková listina'!$H:$I,MATCH($C25,'Výsledková listina'!$C:$C,0),2))</f>
      </c>
      <c r="F25" s="213"/>
      <c r="G25" s="213"/>
      <c r="H25" s="246"/>
      <c r="I25" s="154">
        <f>IF($C25="","",INDEX('Výsledková listina'!$L:$M,MATCH($C25,'Výsledková listina'!$C:$C,0),1))</f>
      </c>
      <c r="J25" s="155">
        <f>IF($C25="",IF(ISBLANK($A24),"",MAX('Základní list'!$D$11:$D$20)+1),INDEX('Výsledková listina'!$L:$M,MATCH($C25,'Výsledková listina'!$C:$C,0),2))</f>
      </c>
      <c r="K25" s="213"/>
      <c r="L25" s="213"/>
      <c r="M25" s="248"/>
      <c r="N25" s="250"/>
      <c r="O25" s="239"/>
      <c r="P25" s="241"/>
    </row>
    <row r="26" spans="1:16" ht="12.75" customHeight="1">
      <c r="A26" s="242"/>
      <c r="B26" s="165">
        <f>IF(ISBLANK($C26),"",INDEX('Výsledková listina'!$B:$B,MATCH($C26,'Výsledková listina'!$C:$C,0),1))</f>
      </c>
      <c r="C26" s="167"/>
      <c r="D26" s="152">
        <f>IF($C26="","",INDEX('Výsledková listina'!$H:$I,MATCH($C26,'Výsledková listina'!$C:$C,0),1))</f>
      </c>
      <c r="E26" s="153">
        <f>IF($C26="",IF(ISBLANK($A26),"",MAX('Základní list'!$C$11:$C$20)+1),INDEX('Výsledková listina'!$H:$I,MATCH($C26,'Výsledková listina'!$C:$C,0),2))</f>
      </c>
      <c r="F26" s="244">
        <f>IF(ISBLANK($A26),"",SUM(D26:D27))</f>
      </c>
      <c r="G26" s="244">
        <f>IF(ISBLANK($A26),"",SUM(E26:E27))</f>
      </c>
      <c r="H26" s="245">
        <f>IF(ISBLANK($A26),"",RANK(G26,G:G,1))</f>
      </c>
      <c r="I26" s="152">
        <f>IF($C26="","",INDEX('Výsledková listina'!$L:$M,MATCH($C26,'Výsledková listina'!$C:$C,0),1))</f>
      </c>
      <c r="J26" s="153">
        <f>IF($C26="",IF(ISBLANK($A26),"",MAX('Základní list'!$D$11:$D$20)+1),INDEX('Výsledková listina'!$L:$M,MATCH($C26,'Výsledková listina'!$C:$C,0),2))</f>
      </c>
      <c r="K26" s="244">
        <f>IF(ISBLANK($A26),"",SUM(I26:I27))</f>
      </c>
      <c r="L26" s="244">
        <f>IF(ISBLANK($A26),"",SUM(J26:J27))</f>
      </c>
      <c r="M26" s="247">
        <f>IF(ISBLANK($A26),"",RANK(L26,L:L,1))</f>
      </c>
      <c r="N26" s="249">
        <f>IF(ISBLANK($A26),"",SUM(F26,K26))</f>
      </c>
      <c r="O26" s="238">
        <f>IF(ISBLANK($A26),"",SUM(G26,L26))</f>
      </c>
      <c r="P26" s="240">
        <f>IF(ISBLANK($A26),"",RANK(O26,O:O,1))</f>
      </c>
    </row>
    <row r="27" spans="1:16" ht="13.5" customHeight="1" thickBot="1">
      <c r="A27" s="243"/>
      <c r="B27" s="166">
        <f>IF(ISBLANK($C27),"",INDEX('Výsledková listina'!$B:$B,MATCH($C27,'Výsledková listina'!$C:$C,0),1))</f>
      </c>
      <c r="C27" s="168"/>
      <c r="D27" s="154">
        <f>IF($C27="","",INDEX('Výsledková listina'!$H:$I,MATCH($C27,'Výsledková listina'!$C:$C,0),1))</f>
      </c>
      <c r="E27" s="155">
        <f>IF($C27="",IF(ISBLANK($A26),"",MAX('Základní list'!$C$11:$C$20)+1),INDEX('Výsledková listina'!$H:$I,MATCH($C27,'Výsledková listina'!$C:$C,0),2))</f>
      </c>
      <c r="F27" s="213"/>
      <c r="G27" s="213"/>
      <c r="H27" s="246"/>
      <c r="I27" s="154">
        <f>IF($C27="","",INDEX('Výsledková listina'!$L:$M,MATCH($C27,'Výsledková listina'!$C:$C,0),1))</f>
      </c>
      <c r="J27" s="155">
        <f>IF($C27="",IF(ISBLANK($A26),"",MAX('Základní list'!$D$11:$D$20)+1),INDEX('Výsledková listina'!$L:$M,MATCH($C27,'Výsledková listina'!$C:$C,0),2))</f>
      </c>
      <c r="K27" s="213"/>
      <c r="L27" s="213"/>
      <c r="M27" s="248"/>
      <c r="N27" s="250"/>
      <c r="O27" s="239"/>
      <c r="P27" s="241"/>
    </row>
    <row r="28" spans="1:16" ht="12.75" customHeight="1">
      <c r="A28" s="242"/>
      <c r="B28" s="165">
        <f>IF(ISBLANK($C28),"",INDEX('Výsledková listina'!$B:$B,MATCH($C28,'Výsledková listina'!$C:$C,0),1))</f>
      </c>
      <c r="C28" s="167"/>
      <c r="D28" s="152">
        <f>IF($C28="","",INDEX('Výsledková listina'!$H:$I,MATCH($C28,'Výsledková listina'!$C:$C,0),1))</f>
      </c>
      <c r="E28" s="153">
        <f>IF($C28="",IF(ISBLANK($A28),"",MAX('Základní list'!$C$11:$C$20)+1),INDEX('Výsledková listina'!$H:$I,MATCH($C28,'Výsledková listina'!$C:$C,0),2))</f>
      </c>
      <c r="F28" s="244">
        <f>IF(ISBLANK($A28),"",SUM(D28:D29))</f>
      </c>
      <c r="G28" s="244">
        <f>IF(ISBLANK($A28),"",SUM(E28:E29))</f>
      </c>
      <c r="H28" s="245">
        <f>IF(ISBLANK($A28),"",RANK(G28,G:G,1))</f>
      </c>
      <c r="I28" s="152">
        <f>IF($C28="","",INDEX('Výsledková listina'!$L:$M,MATCH($C28,'Výsledková listina'!$C:$C,0),1))</f>
      </c>
      <c r="J28" s="153">
        <f>IF($C28="",IF(ISBLANK($A28),"",MAX('Základní list'!$D$11:$D$20)+1),INDEX('Výsledková listina'!$L:$M,MATCH($C28,'Výsledková listina'!$C:$C,0),2))</f>
      </c>
      <c r="K28" s="244">
        <f>IF(ISBLANK($A28),"",SUM(I28:I29))</f>
      </c>
      <c r="L28" s="244">
        <f>IF(ISBLANK($A28),"",SUM(J28:J29))</f>
      </c>
      <c r="M28" s="247">
        <f>IF(ISBLANK($A28),"",RANK(L28,L:L,1))</f>
      </c>
      <c r="N28" s="249">
        <f>IF(ISBLANK($A28),"",SUM(F28,K28))</f>
      </c>
      <c r="O28" s="238">
        <f>IF(ISBLANK($A28),"",SUM(G28,L28))</f>
      </c>
      <c r="P28" s="240">
        <f>IF(ISBLANK($A28),"",RANK(O28,O:O,1))</f>
      </c>
    </row>
    <row r="29" spans="1:16" ht="13.5" customHeight="1" thickBot="1">
      <c r="A29" s="243"/>
      <c r="B29" s="166">
        <f>IF(ISBLANK($C29),"",INDEX('Výsledková listina'!$B:$B,MATCH($C29,'Výsledková listina'!$C:$C,0),1))</f>
      </c>
      <c r="C29" s="168"/>
      <c r="D29" s="154">
        <f>IF($C29="","",INDEX('Výsledková listina'!$H:$I,MATCH($C29,'Výsledková listina'!$C:$C,0),1))</f>
      </c>
      <c r="E29" s="155">
        <f>IF($C29="",IF(ISBLANK($A28),"",MAX('Základní list'!$C$11:$C$20)+1),INDEX('Výsledková listina'!$H:$I,MATCH($C29,'Výsledková listina'!$C:$C,0),2))</f>
      </c>
      <c r="F29" s="213"/>
      <c r="G29" s="213"/>
      <c r="H29" s="246"/>
      <c r="I29" s="154">
        <f>IF($C29="","",INDEX('Výsledková listina'!$L:$M,MATCH($C29,'Výsledková listina'!$C:$C,0),1))</f>
      </c>
      <c r="J29" s="155">
        <f>IF($C29="",IF(ISBLANK($A28),"",MAX('Základní list'!$D$11:$D$20)+1),INDEX('Výsledková listina'!$L:$M,MATCH($C29,'Výsledková listina'!$C:$C,0),2))</f>
      </c>
      <c r="K29" s="213"/>
      <c r="L29" s="213"/>
      <c r="M29" s="248"/>
      <c r="N29" s="250"/>
      <c r="O29" s="239"/>
      <c r="P29" s="241"/>
    </row>
    <row r="30" spans="1:16" ht="12.75" customHeight="1">
      <c r="A30" s="242"/>
      <c r="B30" s="165">
        <f>IF(ISBLANK($C30),"",INDEX('Výsledková listina'!$B:$B,MATCH($C30,'Výsledková listina'!$C:$C,0),1))</f>
      </c>
      <c r="C30" s="167"/>
      <c r="D30" s="152">
        <f>IF($C30="","",INDEX('Výsledková listina'!$H:$I,MATCH($C30,'Výsledková listina'!$C:$C,0),1))</f>
      </c>
      <c r="E30" s="153">
        <f>IF($C30="",IF(ISBLANK($A30),"",MAX('Základní list'!$C$11:$C$20)+1),INDEX('Výsledková listina'!$H:$I,MATCH($C30,'Výsledková listina'!$C:$C,0),2))</f>
      </c>
      <c r="F30" s="244">
        <f>IF(ISBLANK($A30),"",SUM(D30:D31))</f>
      </c>
      <c r="G30" s="244">
        <f>IF(ISBLANK($A30),"",SUM(E30:E31))</f>
      </c>
      <c r="H30" s="245">
        <f>IF(ISBLANK($A30),"",RANK(G30,G:G,1))</f>
      </c>
      <c r="I30" s="152">
        <f>IF($C30="","",INDEX('Výsledková listina'!$L:$M,MATCH($C30,'Výsledková listina'!$C:$C,0),1))</f>
      </c>
      <c r="J30" s="153">
        <f>IF($C30="",IF(ISBLANK($A30),"",MAX('Základní list'!$D$11:$D$20)+1),INDEX('Výsledková listina'!$L:$M,MATCH($C30,'Výsledková listina'!$C:$C,0),2))</f>
      </c>
      <c r="K30" s="244">
        <f>IF(ISBLANK($A30),"",SUM(I30:I31))</f>
      </c>
      <c r="L30" s="244">
        <f>IF(ISBLANK($A30),"",SUM(J30:J31))</f>
      </c>
      <c r="M30" s="247">
        <f>IF(ISBLANK($A30),"",RANK(L30,L:L,1))</f>
      </c>
      <c r="N30" s="249">
        <f>IF(ISBLANK($A30),"",SUM(F30,K30))</f>
      </c>
      <c r="O30" s="238">
        <f>IF(ISBLANK($A30),"",SUM(G30,L30))</f>
      </c>
      <c r="P30" s="240">
        <f>IF(ISBLANK($A30),"",RANK(O30,O:O,1))</f>
      </c>
    </row>
    <row r="31" spans="1:16" ht="13.5" customHeight="1" thickBot="1">
      <c r="A31" s="243"/>
      <c r="B31" s="166">
        <f>IF(ISBLANK($C31),"",INDEX('Výsledková listina'!$B:$B,MATCH($C31,'Výsledková listina'!$C:$C,0),1))</f>
      </c>
      <c r="C31" s="168"/>
      <c r="D31" s="154">
        <f>IF($C31="","",INDEX('Výsledková listina'!$H:$I,MATCH($C31,'Výsledková listina'!$C:$C,0),1))</f>
      </c>
      <c r="E31" s="155">
        <f>IF($C31="",IF(ISBLANK($A30),"",MAX('Základní list'!$C$11:$C$20)+1),INDEX('Výsledková listina'!$H:$I,MATCH($C31,'Výsledková listina'!$C:$C,0),2))</f>
      </c>
      <c r="F31" s="213"/>
      <c r="G31" s="213"/>
      <c r="H31" s="246"/>
      <c r="I31" s="154">
        <f>IF($C31="","",INDEX('Výsledková listina'!$L:$M,MATCH($C31,'Výsledková listina'!$C:$C,0),1))</f>
      </c>
      <c r="J31" s="155">
        <f>IF($C31="",IF(ISBLANK($A30),"",MAX('Základní list'!$D$11:$D$20)+1),INDEX('Výsledková listina'!$L:$M,MATCH($C31,'Výsledková listina'!$C:$C,0),2))</f>
      </c>
      <c r="K31" s="213"/>
      <c r="L31" s="213"/>
      <c r="M31" s="248"/>
      <c r="N31" s="250"/>
      <c r="O31" s="239"/>
      <c r="P31" s="241"/>
    </row>
    <row r="32" spans="1:16" ht="12.75" customHeight="1">
      <c r="A32" s="242"/>
      <c r="B32" s="165">
        <f>IF(ISBLANK($C32),"",INDEX('Výsledková listina'!$B:$B,MATCH($C32,'Výsledková listina'!$C:$C,0),1))</f>
      </c>
      <c r="C32" s="167"/>
      <c r="D32" s="152">
        <f>IF($C32="","",INDEX('Výsledková listina'!$H:$I,MATCH($C32,'Výsledková listina'!$C:$C,0),1))</f>
      </c>
      <c r="E32" s="153">
        <f>IF($C32="",IF(ISBLANK($A32),"",MAX('Základní list'!$C$11:$C$20)+1),INDEX('Výsledková listina'!$H:$I,MATCH($C32,'Výsledková listina'!$C:$C,0),2))</f>
      </c>
      <c r="F32" s="244">
        <f>IF(ISBLANK($A32),"",SUM(D32:D33))</f>
      </c>
      <c r="G32" s="244">
        <f>IF(ISBLANK($A32),"",SUM(E32:E33))</f>
      </c>
      <c r="H32" s="245">
        <f>IF(ISBLANK($A32),"",RANK(G32,G:G,1))</f>
      </c>
      <c r="I32" s="152">
        <f>IF($C32="","",INDEX('Výsledková listina'!$L:$M,MATCH($C32,'Výsledková listina'!$C:$C,0),1))</f>
      </c>
      <c r="J32" s="153">
        <f>IF($C32="",IF(ISBLANK($A32),"",MAX('Základní list'!$D$11:$D$20)+1),INDEX('Výsledková listina'!$L:$M,MATCH($C32,'Výsledková listina'!$C:$C,0),2))</f>
      </c>
      <c r="K32" s="244">
        <f>IF(ISBLANK($A32),"",SUM(I32:I33))</f>
      </c>
      <c r="L32" s="244">
        <f>IF(ISBLANK($A32),"",SUM(J32:J33))</f>
      </c>
      <c r="M32" s="247">
        <f>IF(ISBLANK($A32),"",RANK(L32,L:L,1))</f>
      </c>
      <c r="N32" s="249">
        <f>IF(ISBLANK($A32),"",SUM(F32,K32))</f>
      </c>
      <c r="O32" s="238">
        <f>IF(ISBLANK($A32),"",SUM(G32,L32))</f>
      </c>
      <c r="P32" s="240">
        <f>IF(ISBLANK($A32),"",RANK(O32,O:O,1))</f>
      </c>
    </row>
    <row r="33" spans="1:16" ht="13.5" customHeight="1" thickBot="1">
      <c r="A33" s="243"/>
      <c r="B33" s="166">
        <f>IF(ISBLANK($C33),"",INDEX('Výsledková listina'!$B:$B,MATCH($C33,'Výsledková listina'!$C:$C,0),1))</f>
      </c>
      <c r="C33" s="168"/>
      <c r="D33" s="154">
        <f>IF($C33="","",INDEX('Výsledková listina'!$H:$I,MATCH($C33,'Výsledková listina'!$C:$C,0),1))</f>
      </c>
      <c r="E33" s="155">
        <f>IF($C33="",IF(ISBLANK($A32),"",MAX('Základní list'!$C$11:$C$20)+1),INDEX('Výsledková listina'!$H:$I,MATCH($C33,'Výsledková listina'!$C:$C,0),2))</f>
      </c>
      <c r="F33" s="213"/>
      <c r="G33" s="213"/>
      <c r="H33" s="246"/>
      <c r="I33" s="154">
        <f>IF($C33="","",INDEX('Výsledková listina'!$L:$M,MATCH($C33,'Výsledková listina'!$C:$C,0),1))</f>
      </c>
      <c r="J33" s="155">
        <f>IF($C33="",IF(ISBLANK($A32),"",MAX('Základní list'!$D$11:$D$20)+1),INDEX('Výsledková listina'!$L:$M,MATCH($C33,'Výsledková listina'!$C:$C,0),2))</f>
      </c>
      <c r="K33" s="213"/>
      <c r="L33" s="213"/>
      <c r="M33" s="248"/>
      <c r="N33" s="250"/>
      <c r="O33" s="239"/>
      <c r="P33" s="241"/>
    </row>
    <row r="34" spans="1:16" ht="12.75" customHeight="1">
      <c r="A34" s="242"/>
      <c r="B34" s="165">
        <f>IF(ISBLANK($C34),"",INDEX('Výsledková listina'!$B:$B,MATCH($C34,'Výsledková listina'!$C:$C,0),1))</f>
      </c>
      <c r="C34" s="167"/>
      <c r="D34" s="152">
        <f>IF($C34="","",INDEX('Výsledková listina'!$H:$I,MATCH($C34,'Výsledková listina'!$C:$C,0),1))</f>
      </c>
      <c r="E34" s="153">
        <f>IF($C34="",IF(ISBLANK($A34),"",MAX('Základní list'!$C$11:$C$20)+1),INDEX('Výsledková listina'!$H:$I,MATCH($C34,'Výsledková listina'!$C:$C,0),2))</f>
      </c>
      <c r="F34" s="244">
        <f>IF(ISBLANK($A34),"",SUM(D34:D35))</f>
      </c>
      <c r="G34" s="244">
        <f>IF(ISBLANK($A34),"",SUM(E34:E35))</f>
      </c>
      <c r="H34" s="245">
        <f>IF(ISBLANK($A34),"",RANK(G34,G:G,1))</f>
      </c>
      <c r="I34" s="152">
        <f>IF($C34="","",INDEX('Výsledková listina'!$L:$M,MATCH($C34,'Výsledková listina'!$C:$C,0),1))</f>
      </c>
      <c r="J34" s="153">
        <f>IF($C34="",IF(ISBLANK($A34),"",MAX('Základní list'!$D$11:$D$20)+1),INDEX('Výsledková listina'!$L:$M,MATCH($C34,'Výsledková listina'!$C:$C,0),2))</f>
      </c>
      <c r="K34" s="244">
        <f>IF(ISBLANK($A34),"",SUM(I34:I35))</f>
      </c>
      <c r="L34" s="244">
        <f>IF(ISBLANK($A34),"",SUM(J34:J35))</f>
      </c>
      <c r="M34" s="247">
        <f>IF(ISBLANK($A34),"",RANK(L34,L:L,1))</f>
      </c>
      <c r="N34" s="249">
        <f>IF(ISBLANK($A34),"",SUM(F34,K34))</f>
      </c>
      <c r="O34" s="238">
        <f>IF(ISBLANK($A34),"",SUM(G34,L34))</f>
      </c>
      <c r="P34" s="240">
        <f>IF(ISBLANK($A34),"",RANK(O34,O:O,1))</f>
      </c>
    </row>
    <row r="35" spans="1:16" ht="13.5" customHeight="1" thickBot="1">
      <c r="A35" s="243"/>
      <c r="B35" s="166">
        <f>IF(ISBLANK($C35),"",INDEX('Výsledková listina'!$B:$B,MATCH($C35,'Výsledková listina'!$C:$C,0),1))</f>
      </c>
      <c r="C35" s="168"/>
      <c r="D35" s="154">
        <f>IF($C35="","",INDEX('Výsledková listina'!$H:$I,MATCH($C35,'Výsledková listina'!$C:$C,0),1))</f>
      </c>
      <c r="E35" s="155">
        <f>IF($C35="",IF(ISBLANK($A34),"",MAX('Základní list'!$C$11:$C$20)+1),INDEX('Výsledková listina'!$H:$I,MATCH($C35,'Výsledková listina'!$C:$C,0),2))</f>
      </c>
      <c r="F35" s="213"/>
      <c r="G35" s="213"/>
      <c r="H35" s="246"/>
      <c r="I35" s="154">
        <f>IF($C35="","",INDEX('Výsledková listina'!$L:$M,MATCH($C35,'Výsledková listina'!$C:$C,0),1))</f>
      </c>
      <c r="J35" s="155">
        <f>IF($C35="",IF(ISBLANK($A34),"",MAX('Základní list'!$D$11:$D$20)+1),INDEX('Výsledková listina'!$L:$M,MATCH($C35,'Výsledková listina'!$C:$C,0),2))</f>
      </c>
      <c r="K35" s="213"/>
      <c r="L35" s="213"/>
      <c r="M35" s="248"/>
      <c r="N35" s="250"/>
      <c r="O35" s="239"/>
      <c r="P35" s="241"/>
    </row>
    <row r="36" spans="1:16" ht="12.75" customHeight="1">
      <c r="A36" s="242"/>
      <c r="B36" s="165">
        <f>IF(ISBLANK($C36),"",INDEX('Výsledková listina'!$B:$B,MATCH($C36,'Výsledková listina'!$C:$C,0),1))</f>
      </c>
      <c r="C36" s="167"/>
      <c r="D36" s="152">
        <f>IF($C36="","",INDEX('Výsledková listina'!$H:$I,MATCH($C36,'Výsledková listina'!$C:$C,0),1))</f>
      </c>
      <c r="E36" s="153">
        <f>IF($C36="",IF(ISBLANK($A36),"",MAX('Základní list'!$C$11:$C$20)+1),INDEX('Výsledková listina'!$H:$I,MATCH($C36,'Výsledková listina'!$C:$C,0),2))</f>
      </c>
      <c r="F36" s="244">
        <f>IF(ISBLANK($A36),"",SUM(D36:D37))</f>
      </c>
      <c r="G36" s="244">
        <f>IF(ISBLANK($A36),"",SUM(E36:E37))</f>
      </c>
      <c r="H36" s="245">
        <f>IF(ISBLANK($A36),"",RANK(G36,G:G,1))</f>
      </c>
      <c r="I36" s="152">
        <f>IF($C36="","",INDEX('Výsledková listina'!$L:$M,MATCH($C36,'Výsledková listina'!$C:$C,0),1))</f>
      </c>
      <c r="J36" s="153">
        <f>IF($C36="",IF(ISBLANK($A36),"",MAX('Základní list'!$D$11:$D$20)+1),INDEX('Výsledková listina'!$L:$M,MATCH($C36,'Výsledková listina'!$C:$C,0),2))</f>
      </c>
      <c r="K36" s="244">
        <f>IF(ISBLANK($A36),"",SUM(I36:I37))</f>
      </c>
      <c r="L36" s="244">
        <f>IF(ISBLANK($A36),"",SUM(J36:J37))</f>
      </c>
      <c r="M36" s="247">
        <f>IF(ISBLANK($A36),"",RANK(L36,L:L,1))</f>
      </c>
      <c r="N36" s="249">
        <f>IF(ISBLANK($A36),"",SUM(F36,K36))</f>
      </c>
      <c r="O36" s="238">
        <f>IF(ISBLANK($A36),"",SUM(G36,L36))</f>
      </c>
      <c r="P36" s="240">
        <f>IF(ISBLANK($A36),"",RANK(O36,O:O,1))</f>
      </c>
    </row>
    <row r="37" spans="1:16" ht="13.5" customHeight="1" thickBot="1">
      <c r="A37" s="243"/>
      <c r="B37" s="166">
        <f>IF(ISBLANK($C37),"",INDEX('Výsledková listina'!$B:$B,MATCH($C37,'Výsledková listina'!$C:$C,0),1))</f>
      </c>
      <c r="C37" s="168"/>
      <c r="D37" s="154">
        <f>IF($C37="","",INDEX('Výsledková listina'!$H:$I,MATCH($C37,'Výsledková listina'!$C:$C,0),1))</f>
      </c>
      <c r="E37" s="155">
        <f>IF($C37="",IF(ISBLANK($A36),"",MAX('Základní list'!$C$11:$C$20)+1),INDEX('Výsledková listina'!$H:$I,MATCH($C37,'Výsledková listina'!$C:$C,0),2))</f>
      </c>
      <c r="F37" s="213"/>
      <c r="G37" s="213"/>
      <c r="H37" s="246"/>
      <c r="I37" s="154">
        <f>IF($C37="","",INDEX('Výsledková listina'!$L:$M,MATCH($C37,'Výsledková listina'!$C:$C,0),1))</f>
      </c>
      <c r="J37" s="155">
        <f>IF($C37="",IF(ISBLANK($A36),"",MAX('Základní list'!$D$11:$D$20)+1),INDEX('Výsledková listina'!$L:$M,MATCH($C37,'Výsledková listina'!$C:$C,0),2))</f>
      </c>
      <c r="K37" s="213"/>
      <c r="L37" s="213"/>
      <c r="M37" s="248"/>
      <c r="N37" s="250"/>
      <c r="O37" s="239"/>
      <c r="P37" s="241"/>
    </row>
    <row r="38" spans="1:16" ht="12.75" customHeight="1">
      <c r="A38" s="242"/>
      <c r="B38" s="165">
        <f>IF(ISBLANK($C38),"",INDEX('Výsledková listina'!$B:$B,MATCH($C38,'Výsledková listina'!$C:$C,0),1))</f>
      </c>
      <c r="C38" s="167"/>
      <c r="D38" s="152">
        <f>IF($C38="","",INDEX('Výsledková listina'!$H:$I,MATCH($C38,'Výsledková listina'!$C:$C,0),1))</f>
      </c>
      <c r="E38" s="153">
        <f>IF($C38="",IF(ISBLANK($A38),"",MAX('Základní list'!$C$11:$C$20)+1),INDEX('Výsledková listina'!$H:$I,MATCH($C38,'Výsledková listina'!$C:$C,0),2))</f>
      </c>
      <c r="F38" s="244">
        <f>IF(ISBLANK($A38),"",SUM(D38:D39))</f>
      </c>
      <c r="G38" s="244">
        <f>IF(ISBLANK($A38),"",SUM(E38:E39))</f>
      </c>
      <c r="H38" s="245">
        <f>IF(ISBLANK($A38),"",RANK(G38,G:G,1))</f>
      </c>
      <c r="I38" s="152">
        <f>IF($C38="","",INDEX('Výsledková listina'!$L:$M,MATCH($C38,'Výsledková listina'!$C:$C,0),1))</f>
      </c>
      <c r="J38" s="153">
        <f>IF($C38="",IF(ISBLANK($A38),"",MAX('Základní list'!$D$11:$D$20)+1),INDEX('Výsledková listina'!$L:$M,MATCH($C38,'Výsledková listina'!$C:$C,0),2))</f>
      </c>
      <c r="K38" s="244">
        <f>IF(ISBLANK($A38),"",SUM(I38:I39))</f>
      </c>
      <c r="L38" s="244">
        <f>IF(ISBLANK($A38),"",SUM(J38:J39))</f>
      </c>
      <c r="M38" s="247">
        <f>IF(ISBLANK($A38),"",RANK(L38,L:L,1))</f>
      </c>
      <c r="N38" s="249">
        <f>IF(ISBLANK($A38),"",SUM(F38,K38))</f>
      </c>
      <c r="O38" s="238">
        <f>IF(ISBLANK($A38),"",SUM(G38,L38))</f>
      </c>
      <c r="P38" s="240">
        <f>IF(ISBLANK($A38),"",RANK(O38,O:O,1))</f>
      </c>
    </row>
    <row r="39" spans="1:16" ht="13.5" customHeight="1" thickBot="1">
      <c r="A39" s="243"/>
      <c r="B39" s="166">
        <f>IF(ISBLANK($C39),"",INDEX('Výsledková listina'!$B:$B,MATCH($C39,'Výsledková listina'!$C:$C,0),1))</f>
      </c>
      <c r="C39" s="168"/>
      <c r="D39" s="154">
        <f>IF($C39="","",INDEX('Výsledková listina'!$H:$I,MATCH($C39,'Výsledková listina'!$C:$C,0),1))</f>
      </c>
      <c r="E39" s="155">
        <f>IF($C39="",IF(ISBLANK($A38),"",MAX('Základní list'!$C$11:$C$20)+1),INDEX('Výsledková listina'!$H:$I,MATCH($C39,'Výsledková listina'!$C:$C,0),2))</f>
      </c>
      <c r="F39" s="213"/>
      <c r="G39" s="213"/>
      <c r="H39" s="246"/>
      <c r="I39" s="154">
        <f>IF($C39="","",INDEX('Výsledková listina'!$L:$M,MATCH($C39,'Výsledková listina'!$C:$C,0),1))</f>
      </c>
      <c r="J39" s="155">
        <f>IF($C39="",IF(ISBLANK($A38),"",MAX('Základní list'!$D$11:$D$20)+1),INDEX('Výsledková listina'!$L:$M,MATCH($C39,'Výsledková listina'!$C:$C,0),2))</f>
      </c>
      <c r="K39" s="213"/>
      <c r="L39" s="213"/>
      <c r="M39" s="248"/>
      <c r="N39" s="250"/>
      <c r="O39" s="239"/>
      <c r="P39" s="241"/>
    </row>
    <row r="40" spans="1:16" ht="12.75" customHeight="1">
      <c r="A40" s="242"/>
      <c r="B40" s="165">
        <f>IF(ISBLANK($C40),"",INDEX('Výsledková listina'!$B:$B,MATCH($C40,'Výsledková listina'!$C:$C,0),1))</f>
      </c>
      <c r="C40" s="167"/>
      <c r="D40" s="152">
        <f>IF($C40="","",INDEX('Výsledková listina'!$H:$I,MATCH($C40,'Výsledková listina'!$C:$C,0),1))</f>
      </c>
      <c r="E40" s="153">
        <f>IF($C40="",IF(ISBLANK($A40),"",MAX('Základní list'!$C$11:$C$20)+1),INDEX('Výsledková listina'!$H:$I,MATCH($C40,'Výsledková listina'!$C:$C,0),2))</f>
      </c>
      <c r="F40" s="244">
        <f>IF(ISBLANK($A40),"",SUM(D40:D41))</f>
      </c>
      <c r="G40" s="244">
        <f>IF(ISBLANK($A40),"",SUM(E40:E41))</f>
      </c>
      <c r="H40" s="245">
        <f>IF(ISBLANK($A40),"",RANK(G40,G:G,1))</f>
      </c>
      <c r="I40" s="152">
        <f>IF($C40="","",INDEX('Výsledková listina'!$L:$M,MATCH($C40,'Výsledková listina'!$C:$C,0),1))</f>
      </c>
      <c r="J40" s="153">
        <f>IF($C40="",IF(ISBLANK($A40),"",MAX('Základní list'!$D$11:$D$20)+1),INDEX('Výsledková listina'!$L:$M,MATCH($C40,'Výsledková listina'!$C:$C,0),2))</f>
      </c>
      <c r="K40" s="244">
        <f>IF(ISBLANK($A40),"",SUM(I40:I41))</f>
      </c>
      <c r="L40" s="244">
        <f>IF(ISBLANK($A40),"",SUM(J40:J41))</f>
      </c>
      <c r="M40" s="247">
        <f>IF(ISBLANK($A40),"",RANK(L40,L:L,1))</f>
      </c>
      <c r="N40" s="249">
        <f>IF(ISBLANK($A40),"",SUM(F40,K40))</f>
      </c>
      <c r="O40" s="238">
        <f>IF(ISBLANK($A40),"",SUM(G40,L40))</f>
      </c>
      <c r="P40" s="240">
        <f>IF(ISBLANK($A40),"",RANK(O40,O:O,1))</f>
      </c>
    </row>
    <row r="41" spans="1:16" ht="13.5" customHeight="1" thickBot="1">
      <c r="A41" s="243"/>
      <c r="B41" s="166">
        <f>IF(ISBLANK($C41),"",INDEX('Výsledková listina'!$B:$B,MATCH($C41,'Výsledková listina'!$C:$C,0),1))</f>
      </c>
      <c r="C41" s="168"/>
      <c r="D41" s="154">
        <f>IF($C41="","",INDEX('Výsledková listina'!$H:$I,MATCH($C41,'Výsledková listina'!$C:$C,0),1))</f>
      </c>
      <c r="E41" s="155">
        <f>IF($C41="",IF(ISBLANK($A40),"",MAX('Základní list'!$C$11:$C$20)+1),INDEX('Výsledková listina'!$H:$I,MATCH($C41,'Výsledková listina'!$C:$C,0),2))</f>
      </c>
      <c r="F41" s="213"/>
      <c r="G41" s="213"/>
      <c r="H41" s="246"/>
      <c r="I41" s="154">
        <f>IF($C41="","",INDEX('Výsledková listina'!$L:$M,MATCH($C41,'Výsledková listina'!$C:$C,0),1))</f>
      </c>
      <c r="J41" s="155">
        <f>IF($C41="",IF(ISBLANK($A40),"",MAX('Základní list'!$D$11:$D$20)+1),INDEX('Výsledková listina'!$L:$M,MATCH($C41,'Výsledková listina'!$C:$C,0),2))</f>
      </c>
      <c r="K41" s="213"/>
      <c r="L41" s="213"/>
      <c r="M41" s="248"/>
      <c r="N41" s="250"/>
      <c r="O41" s="239"/>
      <c r="P41" s="241"/>
    </row>
    <row r="42" spans="1:16" ht="12.75" customHeight="1">
      <c r="A42" s="242"/>
      <c r="B42" s="165">
        <f>IF(ISBLANK($C42),"",INDEX('Výsledková listina'!$B:$B,MATCH($C42,'Výsledková listina'!$C:$C,0),1))</f>
      </c>
      <c r="C42" s="167"/>
      <c r="D42" s="152">
        <f>IF($C42="","",INDEX('Výsledková listina'!$H:$I,MATCH($C42,'Výsledková listina'!$C:$C,0),1))</f>
      </c>
      <c r="E42" s="153">
        <f>IF($C42="",IF(ISBLANK($A42),"",MAX('Základní list'!$C$11:$C$20)+1),INDEX('Výsledková listina'!$H:$I,MATCH($C42,'Výsledková listina'!$C:$C,0),2))</f>
      </c>
      <c r="F42" s="244">
        <f>IF(ISBLANK($A42),"",SUM(D42:D43))</f>
      </c>
      <c r="G42" s="244">
        <f>IF(ISBLANK($A42),"",SUM(E42:E43))</f>
      </c>
      <c r="H42" s="245">
        <f>IF(ISBLANK($A42),"",RANK(G42,G:G,1))</f>
      </c>
      <c r="I42" s="152">
        <f>IF($C42="","",INDEX('Výsledková listina'!$L:$M,MATCH($C42,'Výsledková listina'!$C:$C,0),1))</f>
      </c>
      <c r="J42" s="153">
        <f>IF($C42="",IF(ISBLANK($A42),"",MAX('Základní list'!$D$11:$D$20)+1),INDEX('Výsledková listina'!$L:$M,MATCH($C42,'Výsledková listina'!$C:$C,0),2))</f>
      </c>
      <c r="K42" s="244">
        <f>IF(ISBLANK($A42),"",SUM(I42:I43))</f>
      </c>
      <c r="L42" s="244">
        <f>IF(ISBLANK($A42),"",SUM(J42:J43))</f>
      </c>
      <c r="M42" s="247">
        <f>IF(ISBLANK($A42),"",RANK(L42,L:L,1))</f>
      </c>
      <c r="N42" s="249">
        <f>IF(ISBLANK($A42),"",SUM(F42,K42))</f>
      </c>
      <c r="O42" s="238">
        <f>IF(ISBLANK($A42),"",SUM(G42,L42))</f>
      </c>
      <c r="P42" s="240">
        <f>IF(ISBLANK($A42),"",RANK(O42,O:O,1))</f>
      </c>
    </row>
    <row r="43" spans="1:16" ht="13.5" customHeight="1" thickBot="1">
      <c r="A43" s="243"/>
      <c r="B43" s="166">
        <f>IF(ISBLANK($C43),"",INDEX('Výsledková listina'!$B:$B,MATCH($C43,'Výsledková listina'!$C:$C,0),1))</f>
      </c>
      <c r="C43" s="168"/>
      <c r="D43" s="154">
        <f>IF($C43="","",INDEX('Výsledková listina'!$H:$I,MATCH($C43,'Výsledková listina'!$C:$C,0),1))</f>
      </c>
      <c r="E43" s="155">
        <f>IF($C43="",IF(ISBLANK($A42),"",MAX('Základní list'!$C$11:$C$20)+1),INDEX('Výsledková listina'!$H:$I,MATCH($C43,'Výsledková listina'!$C:$C,0),2))</f>
      </c>
      <c r="F43" s="213"/>
      <c r="G43" s="213"/>
      <c r="H43" s="246"/>
      <c r="I43" s="154">
        <f>IF($C43="","",INDEX('Výsledková listina'!$L:$M,MATCH($C43,'Výsledková listina'!$C:$C,0),1))</f>
      </c>
      <c r="J43" s="155">
        <f>IF($C43="",IF(ISBLANK($A42),"",MAX('Základní list'!$D$11:$D$20)+1),INDEX('Výsledková listina'!$L:$M,MATCH($C43,'Výsledková listina'!$C:$C,0),2))</f>
      </c>
      <c r="K43" s="213"/>
      <c r="L43" s="213"/>
      <c r="M43" s="248"/>
      <c r="N43" s="250"/>
      <c r="O43" s="239"/>
      <c r="P43" s="241"/>
    </row>
    <row r="44" spans="1:16" ht="12.75" customHeight="1">
      <c r="A44" s="242"/>
      <c r="B44" s="165">
        <f>IF(ISBLANK($C44),"",INDEX('Výsledková listina'!$B:$B,MATCH($C44,'Výsledková listina'!$C:$C,0),1))</f>
      </c>
      <c r="C44" s="167"/>
      <c r="D44" s="152">
        <f>IF($C44="","",INDEX('Výsledková listina'!$H:$I,MATCH($C44,'Výsledková listina'!$C:$C,0),1))</f>
      </c>
      <c r="E44" s="153">
        <f>IF($C44="",IF(ISBLANK($A44),"",MAX('Základní list'!$C$11:$C$20)+1),INDEX('Výsledková listina'!$H:$I,MATCH($C44,'Výsledková listina'!$C:$C,0),2))</f>
      </c>
      <c r="F44" s="244">
        <f>IF(ISBLANK($A44),"",SUM(D44:D45))</f>
      </c>
      <c r="G44" s="244">
        <f>IF(ISBLANK($A44),"",SUM(E44:E45))</f>
      </c>
      <c r="H44" s="245">
        <f>IF(ISBLANK($A44),"",RANK(G44,G:G,1))</f>
      </c>
      <c r="I44" s="152">
        <f>IF($C44="","",INDEX('Výsledková listina'!$L:$M,MATCH($C44,'Výsledková listina'!$C:$C,0),1))</f>
      </c>
      <c r="J44" s="153">
        <f>IF($C44="",IF(ISBLANK($A44),"",MAX('Základní list'!$D$11:$D$20)+1),INDEX('Výsledková listina'!$L:$M,MATCH($C44,'Výsledková listina'!$C:$C,0),2))</f>
      </c>
      <c r="K44" s="244">
        <f>IF(ISBLANK($A44),"",SUM(I44:I45))</f>
      </c>
      <c r="L44" s="244">
        <f>IF(ISBLANK($A44),"",SUM(J44:J45))</f>
      </c>
      <c r="M44" s="247">
        <f>IF(ISBLANK($A44),"",RANK(L44,L:L,1))</f>
      </c>
      <c r="N44" s="249">
        <f>IF(ISBLANK($A44),"",SUM(F44,K44))</f>
      </c>
      <c r="O44" s="238">
        <f>IF(ISBLANK($A44),"",SUM(G44,L44))</f>
      </c>
      <c r="P44" s="240">
        <f>IF(ISBLANK($A44),"",RANK(O44,O:O,1))</f>
      </c>
    </row>
    <row r="45" spans="1:16" ht="13.5" customHeight="1" thickBot="1">
      <c r="A45" s="243"/>
      <c r="B45" s="166">
        <f>IF(ISBLANK($C45),"",INDEX('Výsledková listina'!$B:$B,MATCH($C45,'Výsledková listina'!$C:$C,0),1))</f>
      </c>
      <c r="C45" s="168"/>
      <c r="D45" s="154">
        <f>IF($C45="","",INDEX('Výsledková listina'!$H:$I,MATCH($C45,'Výsledková listina'!$C:$C,0),1))</f>
      </c>
      <c r="E45" s="155">
        <f>IF($C45="",IF(ISBLANK($A44),"",MAX('Základní list'!$C$11:$C$20)+1),INDEX('Výsledková listina'!$H:$I,MATCH($C45,'Výsledková listina'!$C:$C,0),2))</f>
      </c>
      <c r="F45" s="213"/>
      <c r="G45" s="213"/>
      <c r="H45" s="246"/>
      <c r="I45" s="154">
        <f>IF($C45="","",INDEX('Výsledková listina'!$L:$M,MATCH($C45,'Výsledková listina'!$C:$C,0),1))</f>
      </c>
      <c r="J45" s="155">
        <f>IF($C45="",IF(ISBLANK($A44),"",MAX('Základní list'!$D$11:$D$20)+1),INDEX('Výsledková listina'!$L:$M,MATCH($C45,'Výsledková listina'!$C:$C,0),2))</f>
      </c>
      <c r="K45" s="213"/>
      <c r="L45" s="213"/>
      <c r="M45" s="248"/>
      <c r="N45" s="250"/>
      <c r="O45" s="239"/>
      <c r="P45" s="241"/>
    </row>
    <row r="46" spans="1:16" ht="12.75" customHeight="1">
      <c r="A46" s="242"/>
      <c r="B46" s="165">
        <f>IF(ISBLANK($C46),"",INDEX('Výsledková listina'!$B:$B,MATCH($C46,'Výsledková listina'!$C:$C,0),1))</f>
      </c>
      <c r="C46" s="167"/>
      <c r="D46" s="152">
        <f>IF($C46="","",INDEX('Výsledková listina'!$H:$I,MATCH($C46,'Výsledková listina'!$C:$C,0),1))</f>
      </c>
      <c r="E46" s="153">
        <f>IF($C46="",IF(ISBLANK($A46),"",MAX('Základní list'!$C$11:$C$20)+1),INDEX('Výsledková listina'!$H:$I,MATCH($C46,'Výsledková listina'!$C:$C,0),2))</f>
      </c>
      <c r="F46" s="244">
        <f>IF(ISBLANK($A46),"",SUM(D46:D47))</f>
      </c>
      <c r="G46" s="244">
        <f>IF(ISBLANK($A46),"",SUM(E46:E47))</f>
      </c>
      <c r="H46" s="245">
        <f>IF(ISBLANK($A46),"",RANK(G46,G:G,1))</f>
      </c>
      <c r="I46" s="152">
        <f>IF($C46="","",INDEX('Výsledková listina'!$L:$M,MATCH($C46,'Výsledková listina'!$C:$C,0),1))</f>
      </c>
      <c r="J46" s="153">
        <f>IF($C46="",IF(ISBLANK($A46),"",MAX('Základní list'!$D$11:$D$20)+1),INDEX('Výsledková listina'!$L:$M,MATCH($C46,'Výsledková listina'!$C:$C,0),2))</f>
      </c>
      <c r="K46" s="244">
        <f>IF(ISBLANK($A46),"",SUM(I46:I47))</f>
      </c>
      <c r="L46" s="244">
        <f>IF(ISBLANK($A46),"",SUM(J46:J47))</f>
      </c>
      <c r="M46" s="247">
        <f>IF(ISBLANK($A46),"",RANK(L46,L:L,1))</f>
      </c>
      <c r="N46" s="249">
        <f>IF(ISBLANK($A46),"",SUM(F46,K46))</f>
      </c>
      <c r="O46" s="238">
        <f>IF(ISBLANK($A46),"",SUM(G46,L46))</f>
      </c>
      <c r="P46" s="240">
        <f>IF(ISBLANK($A46),"",RANK(O46,O:O,1))</f>
      </c>
    </row>
    <row r="47" spans="1:16" ht="13.5" customHeight="1" thickBot="1">
      <c r="A47" s="243"/>
      <c r="B47" s="166">
        <f>IF(ISBLANK($C47),"",INDEX('Výsledková listina'!$B:$B,MATCH($C47,'Výsledková listina'!$C:$C,0),1))</f>
      </c>
      <c r="C47" s="168"/>
      <c r="D47" s="154">
        <f>IF($C47="","",INDEX('Výsledková listina'!$H:$I,MATCH($C47,'Výsledková listina'!$C:$C,0),1))</f>
      </c>
      <c r="E47" s="155">
        <f>IF($C47="",IF(ISBLANK($A46),"",MAX('Základní list'!$C$11:$C$20)+1),INDEX('Výsledková listina'!$H:$I,MATCH($C47,'Výsledková listina'!$C:$C,0),2))</f>
      </c>
      <c r="F47" s="213"/>
      <c r="G47" s="213"/>
      <c r="H47" s="246"/>
      <c r="I47" s="154">
        <f>IF($C47="","",INDEX('Výsledková listina'!$L:$M,MATCH($C47,'Výsledková listina'!$C:$C,0),1))</f>
      </c>
      <c r="J47" s="155">
        <f>IF($C47="",IF(ISBLANK($A46),"",MAX('Základní list'!$D$11:$D$20)+1),INDEX('Výsledková listina'!$L:$M,MATCH($C47,'Výsledková listina'!$C:$C,0),2))</f>
      </c>
      <c r="K47" s="213"/>
      <c r="L47" s="213"/>
      <c r="M47" s="248"/>
      <c r="N47" s="250"/>
      <c r="O47" s="239"/>
      <c r="P47" s="241"/>
    </row>
    <row r="48" spans="1:16" ht="12.75" customHeight="1">
      <c r="A48" s="242"/>
      <c r="B48" s="165">
        <f>IF(ISBLANK($C48),"",INDEX('Výsledková listina'!$B:$B,MATCH($C48,'Výsledková listina'!$C:$C,0),1))</f>
      </c>
      <c r="C48" s="167"/>
      <c r="D48" s="152">
        <f>IF($C48="","",INDEX('Výsledková listina'!$H:$I,MATCH($C48,'Výsledková listina'!$C:$C,0),1))</f>
      </c>
      <c r="E48" s="153">
        <f>IF($C48="",IF(ISBLANK($A48),"",MAX('Základní list'!$C$11:$C$20)+1),INDEX('Výsledková listina'!$H:$I,MATCH($C48,'Výsledková listina'!$C:$C,0),2))</f>
      </c>
      <c r="F48" s="244">
        <f>IF(ISBLANK($A48),"",SUM(D48:D49))</f>
      </c>
      <c r="G48" s="244">
        <f>IF(ISBLANK($A48),"",SUM(E48:E49))</f>
      </c>
      <c r="H48" s="245">
        <f>IF(ISBLANK($A48),"",RANK(G48,G:G,1))</f>
      </c>
      <c r="I48" s="152">
        <f>IF($C48="","",INDEX('Výsledková listina'!$L:$M,MATCH($C48,'Výsledková listina'!$C:$C,0),1))</f>
      </c>
      <c r="J48" s="153">
        <f>IF($C48="",IF(ISBLANK($A48),"",MAX('Základní list'!$D$11:$D$20)+1),INDEX('Výsledková listina'!$L:$M,MATCH($C48,'Výsledková listina'!$C:$C,0),2))</f>
      </c>
      <c r="K48" s="244">
        <f>IF(ISBLANK($A48),"",SUM(I48:I49))</f>
      </c>
      <c r="L48" s="244">
        <f>IF(ISBLANK($A48),"",SUM(J48:J49))</f>
      </c>
      <c r="M48" s="247">
        <f>IF(ISBLANK($A48),"",RANK(L48,L:L,1))</f>
      </c>
      <c r="N48" s="249">
        <f>IF(ISBLANK($A48),"",SUM(F48,K48))</f>
      </c>
      <c r="O48" s="238">
        <f>IF(ISBLANK($A48),"",SUM(G48,L48))</f>
      </c>
      <c r="P48" s="240">
        <f>IF(ISBLANK($A48),"",RANK(O48,O:O,1))</f>
      </c>
    </row>
    <row r="49" spans="1:16" ht="13.5" customHeight="1" thickBot="1">
      <c r="A49" s="243"/>
      <c r="B49" s="166">
        <f>IF(ISBLANK($C49),"",INDEX('Výsledková listina'!$B:$B,MATCH($C49,'Výsledková listina'!$C:$C,0),1))</f>
      </c>
      <c r="C49" s="168"/>
      <c r="D49" s="154">
        <f>IF($C49="","",INDEX('Výsledková listina'!$H:$I,MATCH($C49,'Výsledková listina'!$C:$C,0),1))</f>
      </c>
      <c r="E49" s="155">
        <f>IF($C49="",IF(ISBLANK($A48),"",MAX('Základní list'!$C$11:$C$20)+1),INDEX('Výsledková listina'!$H:$I,MATCH($C49,'Výsledková listina'!$C:$C,0),2))</f>
      </c>
      <c r="F49" s="213"/>
      <c r="G49" s="213"/>
      <c r="H49" s="246"/>
      <c r="I49" s="154">
        <f>IF($C49="","",INDEX('Výsledková listina'!$L:$M,MATCH($C49,'Výsledková listina'!$C:$C,0),1))</f>
      </c>
      <c r="J49" s="155">
        <f>IF($C49="",IF(ISBLANK($A48),"",MAX('Základní list'!$D$11:$D$20)+1),INDEX('Výsledková listina'!$L:$M,MATCH($C49,'Výsledková listina'!$C:$C,0),2))</f>
      </c>
      <c r="K49" s="213"/>
      <c r="L49" s="213"/>
      <c r="M49" s="248"/>
      <c r="N49" s="250"/>
      <c r="O49" s="239"/>
      <c r="P49" s="241"/>
    </row>
    <row r="50" spans="1:16" ht="12.75" customHeight="1">
      <c r="A50" s="242"/>
      <c r="B50" s="165">
        <f>IF(ISBLANK($C50),"",INDEX('Výsledková listina'!$B:$B,MATCH($C50,'Výsledková listina'!$C:$C,0),1))</f>
      </c>
      <c r="C50" s="167"/>
      <c r="D50" s="152">
        <f>IF($C50="","",INDEX('Výsledková listina'!$H:$I,MATCH($C50,'Výsledková listina'!$C:$C,0),1))</f>
      </c>
      <c r="E50" s="153">
        <f>IF($C50="",IF(ISBLANK($A50),"",MAX('Základní list'!$C$11:$C$20)+1),INDEX('Výsledková listina'!$H:$I,MATCH($C50,'Výsledková listina'!$C:$C,0),2))</f>
      </c>
      <c r="F50" s="244">
        <f>IF(ISBLANK($A50),"",SUM(D50:D51))</f>
      </c>
      <c r="G50" s="244">
        <f>IF(ISBLANK($A50),"",SUM(E50:E51))</f>
      </c>
      <c r="H50" s="245">
        <f>IF(ISBLANK($A50),"",RANK(G50,G:G,1))</f>
      </c>
      <c r="I50" s="152">
        <f>IF($C50="","",INDEX('Výsledková listina'!$L:$M,MATCH($C50,'Výsledková listina'!$C:$C,0),1))</f>
      </c>
      <c r="J50" s="153">
        <f>IF($C50="",IF(ISBLANK($A50),"",MAX('Základní list'!$D$11:$D$20)+1),INDEX('Výsledková listina'!$L:$M,MATCH($C50,'Výsledková listina'!$C:$C,0),2))</f>
      </c>
      <c r="K50" s="244">
        <f>IF(ISBLANK($A50),"",SUM(I50:I51))</f>
      </c>
      <c r="L50" s="244">
        <f>IF(ISBLANK($A50),"",SUM(J50:J51))</f>
      </c>
      <c r="M50" s="247">
        <f>IF(ISBLANK($A50),"",RANK(L50,L:L,1))</f>
      </c>
      <c r="N50" s="249">
        <f>IF(ISBLANK($A50),"",SUM(F50,K50))</f>
      </c>
      <c r="O50" s="238">
        <f>IF(ISBLANK($A50),"",SUM(G50,L50))</f>
      </c>
      <c r="P50" s="240">
        <f>IF(ISBLANK($A50),"",RANK(O50,O:O,1))</f>
      </c>
    </row>
    <row r="51" spans="1:16" ht="13.5" customHeight="1" thickBot="1">
      <c r="A51" s="243"/>
      <c r="B51" s="166">
        <f>IF(ISBLANK($C51),"",INDEX('Výsledková listina'!$B:$B,MATCH($C51,'Výsledková listina'!$C:$C,0),1))</f>
      </c>
      <c r="C51" s="168"/>
      <c r="D51" s="154">
        <f>IF($C51="","",INDEX('Výsledková listina'!$H:$I,MATCH($C51,'Výsledková listina'!$C:$C,0),1))</f>
      </c>
      <c r="E51" s="155">
        <f>IF($C51="",IF(ISBLANK($A50),"",MAX('Základní list'!$C$11:$C$20)+1),INDEX('Výsledková listina'!$H:$I,MATCH($C51,'Výsledková listina'!$C:$C,0),2))</f>
      </c>
      <c r="F51" s="213"/>
      <c r="G51" s="213"/>
      <c r="H51" s="246"/>
      <c r="I51" s="154">
        <f>IF($C51="","",INDEX('Výsledková listina'!$L:$M,MATCH($C51,'Výsledková listina'!$C:$C,0),1))</f>
      </c>
      <c r="J51" s="155">
        <f>IF($C51="",IF(ISBLANK($A50),"",MAX('Základní list'!$D$11:$D$20)+1),INDEX('Výsledková listina'!$L:$M,MATCH($C51,'Výsledková listina'!$C:$C,0),2))</f>
      </c>
      <c r="K51" s="213"/>
      <c r="L51" s="213"/>
      <c r="M51" s="248"/>
      <c r="N51" s="250"/>
      <c r="O51" s="239"/>
      <c r="P51" s="241"/>
    </row>
    <row r="52" spans="1:16" ht="12.75" customHeight="1">
      <c r="A52" s="242"/>
      <c r="B52" s="165">
        <f>IF(ISBLANK($C52),"",INDEX('Výsledková listina'!$B:$B,MATCH($C52,'Výsledková listina'!$C:$C,0),1))</f>
      </c>
      <c r="C52" s="167"/>
      <c r="D52" s="152">
        <f>IF($C52="","",INDEX('Výsledková listina'!$H:$I,MATCH($C52,'Výsledková listina'!$C:$C,0),1))</f>
      </c>
      <c r="E52" s="153">
        <f>IF($C52="",IF(ISBLANK($A52),"",MAX('Základní list'!$C$11:$C$20)+1),INDEX('Výsledková listina'!$H:$I,MATCH($C52,'Výsledková listina'!$C:$C,0),2))</f>
      </c>
      <c r="F52" s="244">
        <f>IF(ISBLANK($A52),"",SUM(D52:D53))</f>
      </c>
      <c r="G52" s="244">
        <f>IF(ISBLANK($A52),"",SUM(E52:E53))</f>
      </c>
      <c r="H52" s="245">
        <f>IF(ISBLANK($A52),"",RANK(G52,G:G,1))</f>
      </c>
      <c r="I52" s="152">
        <f>IF($C52="","",INDEX('Výsledková listina'!$L:$M,MATCH($C52,'Výsledková listina'!$C:$C,0),1))</f>
      </c>
      <c r="J52" s="153">
        <f>IF($C52="",IF(ISBLANK($A52),"",MAX('Základní list'!$D$11:$D$20)+1),INDEX('Výsledková listina'!$L:$M,MATCH($C52,'Výsledková listina'!$C:$C,0),2))</f>
      </c>
      <c r="K52" s="244">
        <f>IF(ISBLANK($A52),"",SUM(I52:I53))</f>
      </c>
      <c r="L52" s="244">
        <f>IF(ISBLANK($A52),"",SUM(J52:J53))</f>
      </c>
      <c r="M52" s="247">
        <f>IF(ISBLANK($A52),"",RANK(L52,L:L,1))</f>
      </c>
      <c r="N52" s="249">
        <f>IF(ISBLANK($A52),"",SUM(F52,K52))</f>
      </c>
      <c r="O52" s="238">
        <f>IF(ISBLANK($A52),"",SUM(G52,L52))</f>
      </c>
      <c r="P52" s="240">
        <f>IF(ISBLANK($A52),"",RANK(O52,O:O,1))</f>
      </c>
    </row>
    <row r="53" spans="1:16" ht="13.5" customHeight="1" thickBot="1">
      <c r="A53" s="243"/>
      <c r="B53" s="166">
        <f>IF(ISBLANK($C53),"",INDEX('Výsledková listina'!$B:$B,MATCH($C53,'Výsledková listina'!$C:$C,0),1))</f>
      </c>
      <c r="C53" s="168"/>
      <c r="D53" s="154">
        <f>IF($C53="","",INDEX('Výsledková listina'!$H:$I,MATCH($C53,'Výsledková listina'!$C:$C,0),1))</f>
      </c>
      <c r="E53" s="155">
        <f>IF($C53="",IF(ISBLANK($A52),"",MAX('Základní list'!$C$11:$C$20)+1),INDEX('Výsledková listina'!$H:$I,MATCH($C53,'Výsledková listina'!$C:$C,0),2))</f>
      </c>
      <c r="F53" s="213"/>
      <c r="G53" s="213"/>
      <c r="H53" s="246"/>
      <c r="I53" s="154">
        <f>IF($C53="","",INDEX('Výsledková listina'!$L:$M,MATCH($C53,'Výsledková listina'!$C:$C,0),1))</f>
      </c>
      <c r="J53" s="155">
        <f>IF($C53="",IF(ISBLANK($A52),"",MAX('Základní list'!$D$11:$D$20)+1),INDEX('Výsledková listina'!$L:$M,MATCH($C53,'Výsledková listina'!$C:$C,0),2))</f>
      </c>
      <c r="K53" s="213"/>
      <c r="L53" s="213"/>
      <c r="M53" s="248"/>
      <c r="N53" s="250"/>
      <c r="O53" s="239"/>
      <c r="P53" s="241"/>
    </row>
    <row r="54" spans="1:16" ht="12.75" customHeight="1">
      <c r="A54" s="242"/>
      <c r="B54" s="165">
        <f>IF(ISBLANK($C54),"",INDEX('Výsledková listina'!$B:$B,MATCH($C54,'Výsledková listina'!$C:$C,0),1))</f>
      </c>
      <c r="C54" s="167"/>
      <c r="D54" s="152">
        <f>IF($C54="","",INDEX('Výsledková listina'!$H:$I,MATCH($C54,'Výsledková listina'!$C:$C,0),1))</f>
      </c>
      <c r="E54" s="153">
        <f>IF($C54="",IF(ISBLANK($A54),"",MAX('Základní list'!$C$11:$C$20)+1),INDEX('Výsledková listina'!$H:$I,MATCH($C54,'Výsledková listina'!$C:$C,0),2))</f>
      </c>
      <c r="F54" s="244">
        <f>IF(ISBLANK($A54),"",SUM(D54:D55))</f>
      </c>
      <c r="G54" s="244">
        <f>IF(ISBLANK($A54),"",SUM(E54:E55))</f>
      </c>
      <c r="H54" s="245">
        <f>IF(ISBLANK($A54),"",RANK(G54,G:G,1))</f>
      </c>
      <c r="I54" s="152">
        <f>IF($C54="","",INDEX('Výsledková listina'!$L:$M,MATCH($C54,'Výsledková listina'!$C:$C,0),1))</f>
      </c>
      <c r="J54" s="153">
        <f>IF($C54="",IF(ISBLANK($A54),"",MAX('Základní list'!$D$11:$D$20)+1),INDEX('Výsledková listina'!$L:$M,MATCH($C54,'Výsledková listina'!$C:$C,0),2))</f>
      </c>
      <c r="K54" s="244">
        <f>IF(ISBLANK($A54),"",SUM(I54:I55))</f>
      </c>
      <c r="L54" s="244">
        <f>IF(ISBLANK($A54),"",SUM(J54:J55))</f>
      </c>
      <c r="M54" s="247">
        <f>IF(ISBLANK($A54),"",RANK(L54,L:L,1))</f>
      </c>
      <c r="N54" s="249">
        <f>IF(ISBLANK($A54),"",SUM(F54,K54))</f>
      </c>
      <c r="O54" s="238">
        <f>IF(ISBLANK($A54),"",SUM(G54,L54))</f>
      </c>
      <c r="P54" s="240">
        <f>IF(ISBLANK($A54),"",RANK(O54,O:O,1))</f>
      </c>
    </row>
    <row r="55" spans="1:16" ht="13.5" customHeight="1" thickBot="1">
      <c r="A55" s="243"/>
      <c r="B55" s="166">
        <f>IF(ISBLANK($C55),"",INDEX('Výsledková listina'!$B:$B,MATCH($C55,'Výsledková listina'!$C:$C,0),1))</f>
      </c>
      <c r="C55" s="168"/>
      <c r="D55" s="154">
        <f>IF($C55="","",INDEX('Výsledková listina'!$H:$I,MATCH($C55,'Výsledková listina'!$C:$C,0),1))</f>
      </c>
      <c r="E55" s="155">
        <f>IF($C55="",IF(ISBLANK($A54),"",MAX('Základní list'!$C$11:$C$20)+1),INDEX('Výsledková listina'!$H:$I,MATCH($C55,'Výsledková listina'!$C:$C,0),2))</f>
      </c>
      <c r="F55" s="213"/>
      <c r="G55" s="213"/>
      <c r="H55" s="246"/>
      <c r="I55" s="154">
        <f>IF($C55="","",INDEX('Výsledková listina'!$L:$M,MATCH($C55,'Výsledková listina'!$C:$C,0),1))</f>
      </c>
      <c r="J55" s="155">
        <f>IF($C55="",IF(ISBLANK($A54),"",MAX('Základní list'!$D$11:$D$20)+1),INDEX('Výsledková listina'!$L:$M,MATCH($C55,'Výsledková listina'!$C:$C,0),2))</f>
      </c>
      <c r="K55" s="213"/>
      <c r="L55" s="213"/>
      <c r="M55" s="248"/>
      <c r="N55" s="250"/>
      <c r="O55" s="239"/>
      <c r="P55" s="241"/>
    </row>
  </sheetData>
  <sheetProtection sheet="1" deleteRows="0" selectLockedCells="1" sort="0" autoFilter="0"/>
  <autoFilter ref="D5:P41"/>
  <mergeCells count="261">
    <mergeCell ref="A54:A55"/>
    <mergeCell ref="F54:F55"/>
    <mergeCell ref="G54:G55"/>
    <mergeCell ref="H54:H55"/>
    <mergeCell ref="K54:K55"/>
    <mergeCell ref="L54:L55"/>
    <mergeCell ref="A52:A53"/>
    <mergeCell ref="F52:F53"/>
    <mergeCell ref="G52:G53"/>
    <mergeCell ref="H52:H53"/>
    <mergeCell ref="K52:K53"/>
    <mergeCell ref="L52:L53"/>
    <mergeCell ref="O36:O37"/>
    <mergeCell ref="A34:A35"/>
    <mergeCell ref="F34:F35"/>
    <mergeCell ref="G34:G35"/>
    <mergeCell ref="H34:H35"/>
    <mergeCell ref="K34:K35"/>
    <mergeCell ref="L34:L35"/>
    <mergeCell ref="M34:M35"/>
    <mergeCell ref="N34:N35"/>
    <mergeCell ref="O34:O35"/>
    <mergeCell ref="N30:N31"/>
    <mergeCell ref="O30:O31"/>
    <mergeCell ref="A36:A37"/>
    <mergeCell ref="F36:F37"/>
    <mergeCell ref="G36:G37"/>
    <mergeCell ref="H36:H37"/>
    <mergeCell ref="K36:K37"/>
    <mergeCell ref="L36:L37"/>
    <mergeCell ref="M36:M37"/>
    <mergeCell ref="N36:N37"/>
    <mergeCell ref="A30:A31"/>
    <mergeCell ref="F30:F31"/>
    <mergeCell ref="G30:G31"/>
    <mergeCell ref="H30:H31"/>
    <mergeCell ref="K30:K31"/>
    <mergeCell ref="L30:L31"/>
    <mergeCell ref="A32:A33"/>
    <mergeCell ref="F32:F33"/>
    <mergeCell ref="G32:G33"/>
    <mergeCell ref="H32:H33"/>
    <mergeCell ref="K32:K33"/>
    <mergeCell ref="L32:L33"/>
    <mergeCell ref="H22:H23"/>
    <mergeCell ref="K22:K23"/>
    <mergeCell ref="L22:L23"/>
    <mergeCell ref="M22:M23"/>
    <mergeCell ref="N22:N23"/>
    <mergeCell ref="O22:O23"/>
    <mergeCell ref="B3:B5"/>
    <mergeCell ref="C3:C5"/>
    <mergeCell ref="A18:A19"/>
    <mergeCell ref="A22:A23"/>
    <mergeCell ref="F22:F23"/>
    <mergeCell ref="G22:G23"/>
    <mergeCell ref="K6:K7"/>
    <mergeCell ref="L6:L7"/>
    <mergeCell ref="M6:M7"/>
    <mergeCell ref="N3:P4"/>
    <mergeCell ref="I3:M3"/>
    <mergeCell ref="O10:O11"/>
    <mergeCell ref="A1:P1"/>
    <mergeCell ref="A3:A5"/>
    <mergeCell ref="D4:E4"/>
    <mergeCell ref="F4:H4"/>
    <mergeCell ref="D3:H3"/>
    <mergeCell ref="N6:N7"/>
    <mergeCell ref="I4:J4"/>
    <mergeCell ref="K4:M4"/>
    <mergeCell ref="P6:P7"/>
    <mergeCell ref="O6:O7"/>
    <mergeCell ref="P22:P23"/>
    <mergeCell ref="P36:P37"/>
    <mergeCell ref="M52:M53"/>
    <mergeCell ref="N52:N53"/>
    <mergeCell ref="M54:M55"/>
    <mergeCell ref="N54:N55"/>
    <mergeCell ref="M32:M33"/>
    <mergeCell ref="N32:N33"/>
    <mergeCell ref="O32:O33"/>
    <mergeCell ref="M30:M31"/>
    <mergeCell ref="P16:P17"/>
    <mergeCell ref="K20:K21"/>
    <mergeCell ref="L20:L21"/>
    <mergeCell ref="M20:M21"/>
    <mergeCell ref="N20:N21"/>
    <mergeCell ref="O20:O21"/>
    <mergeCell ref="P20:P21"/>
    <mergeCell ref="P12:P13"/>
    <mergeCell ref="M12:M13"/>
    <mergeCell ref="N12:N13"/>
    <mergeCell ref="K40:K41"/>
    <mergeCell ref="L40:L41"/>
    <mergeCell ref="M40:M41"/>
    <mergeCell ref="N40:N41"/>
    <mergeCell ref="K18:K19"/>
    <mergeCell ref="L18:L19"/>
    <mergeCell ref="M18:M19"/>
    <mergeCell ref="H12:H13"/>
    <mergeCell ref="A16:A17"/>
    <mergeCell ref="F16:F17"/>
    <mergeCell ref="G16:G17"/>
    <mergeCell ref="A10:A11"/>
    <mergeCell ref="F10:F11"/>
    <mergeCell ref="G10:G11"/>
    <mergeCell ref="H10:H11"/>
    <mergeCell ref="K10:K11"/>
    <mergeCell ref="A6:A7"/>
    <mergeCell ref="F6:F7"/>
    <mergeCell ref="G6:G7"/>
    <mergeCell ref="H6:H7"/>
    <mergeCell ref="G18:G19"/>
    <mergeCell ref="H18:H19"/>
    <mergeCell ref="A12:A13"/>
    <mergeCell ref="F12:F13"/>
    <mergeCell ref="G12:G13"/>
    <mergeCell ref="P38:P39"/>
    <mergeCell ref="L16:L17"/>
    <mergeCell ref="M16:M17"/>
    <mergeCell ref="N16:N17"/>
    <mergeCell ref="O16:O17"/>
    <mergeCell ref="N10:N11"/>
    <mergeCell ref="L10:L11"/>
    <mergeCell ref="P10:P11"/>
    <mergeCell ref="M10:M11"/>
    <mergeCell ref="O38:O39"/>
    <mergeCell ref="O8:O9"/>
    <mergeCell ref="P8:P9"/>
    <mergeCell ref="A8:A9"/>
    <mergeCell ref="F8:F9"/>
    <mergeCell ref="G8:G9"/>
    <mergeCell ref="H8:H9"/>
    <mergeCell ref="K8:K9"/>
    <mergeCell ref="L8:L9"/>
    <mergeCell ref="M8:M9"/>
    <mergeCell ref="N8:N9"/>
    <mergeCell ref="G46:G47"/>
    <mergeCell ref="H46:H47"/>
    <mergeCell ref="K46:K47"/>
    <mergeCell ref="L46:L47"/>
    <mergeCell ref="A44:A45"/>
    <mergeCell ref="F44:F45"/>
    <mergeCell ref="N14:N15"/>
    <mergeCell ref="A38:A39"/>
    <mergeCell ref="F38:F39"/>
    <mergeCell ref="G38:G39"/>
    <mergeCell ref="H38:H39"/>
    <mergeCell ref="K38:K39"/>
    <mergeCell ref="F20:F21"/>
    <mergeCell ref="F18:F19"/>
    <mergeCell ref="L38:L39"/>
    <mergeCell ref="N18:N19"/>
    <mergeCell ref="L48:L49"/>
    <mergeCell ref="M48:M49"/>
    <mergeCell ref="N48:N49"/>
    <mergeCell ref="A14:A15"/>
    <mergeCell ref="F14:F15"/>
    <mergeCell ref="G14:G15"/>
    <mergeCell ref="H14:H15"/>
    <mergeCell ref="K14:K15"/>
    <mergeCell ref="L14:L15"/>
    <mergeCell ref="M14:M15"/>
    <mergeCell ref="P32:P33"/>
    <mergeCell ref="P34:P35"/>
    <mergeCell ref="A20:A21"/>
    <mergeCell ref="O14:O15"/>
    <mergeCell ref="P14:P15"/>
    <mergeCell ref="A48:A49"/>
    <mergeCell ref="F48:F49"/>
    <mergeCell ref="G48:G49"/>
    <mergeCell ref="H48:H49"/>
    <mergeCell ref="K48:K49"/>
    <mergeCell ref="O42:O43"/>
    <mergeCell ref="P42:P43"/>
    <mergeCell ref="H42:H43"/>
    <mergeCell ref="K42:K43"/>
    <mergeCell ref="L42:L43"/>
    <mergeCell ref="O24:O25"/>
    <mergeCell ref="P24:P25"/>
    <mergeCell ref="P26:P27"/>
    <mergeCell ref="P28:P29"/>
    <mergeCell ref="P30:P31"/>
    <mergeCell ref="P18:P19"/>
    <mergeCell ref="H16:H17"/>
    <mergeCell ref="K16:K17"/>
    <mergeCell ref="M42:M43"/>
    <mergeCell ref="N42:N43"/>
    <mergeCell ref="O44:O45"/>
    <mergeCell ref="P44:P45"/>
    <mergeCell ref="M38:M39"/>
    <mergeCell ref="H44:H45"/>
    <mergeCell ref="P40:P41"/>
    <mergeCell ref="N28:N29"/>
    <mergeCell ref="O28:O29"/>
    <mergeCell ref="A26:A27"/>
    <mergeCell ref="F26:F27"/>
    <mergeCell ref="G26:G27"/>
    <mergeCell ref="H26:H27"/>
    <mergeCell ref="O40:O41"/>
    <mergeCell ref="G40:G41"/>
    <mergeCell ref="H40:H41"/>
    <mergeCell ref="A28:A29"/>
    <mergeCell ref="F28:F29"/>
    <mergeCell ref="G28:G29"/>
    <mergeCell ref="H28:H29"/>
    <mergeCell ref="K28:K29"/>
    <mergeCell ref="L28:L29"/>
    <mergeCell ref="M28:M29"/>
    <mergeCell ref="A24:A25"/>
    <mergeCell ref="F24:F25"/>
    <mergeCell ref="G24:G25"/>
    <mergeCell ref="H24:H25"/>
    <mergeCell ref="K24:K25"/>
    <mergeCell ref="L24:L25"/>
    <mergeCell ref="G20:G21"/>
    <mergeCell ref="H20:H21"/>
    <mergeCell ref="O18:O19"/>
    <mergeCell ref="G44:G45"/>
    <mergeCell ref="G42:G43"/>
    <mergeCell ref="K26:K27"/>
    <mergeCell ref="L26:L27"/>
    <mergeCell ref="M26:M27"/>
    <mergeCell ref="N26:N27"/>
    <mergeCell ref="O26:O27"/>
    <mergeCell ref="K12:K13"/>
    <mergeCell ref="L12:L13"/>
    <mergeCell ref="O12:O13"/>
    <mergeCell ref="N38:N39"/>
    <mergeCell ref="K44:K45"/>
    <mergeCell ref="L44:L45"/>
    <mergeCell ref="M44:M45"/>
    <mergeCell ref="N44:N45"/>
    <mergeCell ref="M24:M25"/>
    <mergeCell ref="N24:N25"/>
    <mergeCell ref="K50:K51"/>
    <mergeCell ref="L50:L51"/>
    <mergeCell ref="M50:M51"/>
    <mergeCell ref="N50:N51"/>
    <mergeCell ref="A42:A43"/>
    <mergeCell ref="F42:F43"/>
    <mergeCell ref="A46:A47"/>
    <mergeCell ref="F46:F47"/>
    <mergeCell ref="M46:M47"/>
    <mergeCell ref="N46:N47"/>
    <mergeCell ref="O54:O55"/>
    <mergeCell ref="P54:P55"/>
    <mergeCell ref="A40:A41"/>
    <mergeCell ref="F40:F41"/>
    <mergeCell ref="O46:O47"/>
    <mergeCell ref="P46:P47"/>
    <mergeCell ref="A50:A51"/>
    <mergeCell ref="F50:F51"/>
    <mergeCell ref="G50:G51"/>
    <mergeCell ref="H50:H51"/>
    <mergeCell ref="O48:O49"/>
    <mergeCell ref="P48:P49"/>
    <mergeCell ref="O50:O51"/>
    <mergeCell ref="P50:P51"/>
    <mergeCell ref="O52:O53"/>
    <mergeCell ref="P52:P53"/>
  </mergeCells>
  <conditionalFormatting sqref="C6:C55 A6:A55">
    <cfRule type="containsBlanks" priority="4" dxfId="18" stopIfTrue="1">
      <formula>LEN(TRIM(A6))=0</formula>
    </cfRule>
  </conditionalFormatting>
  <dataValidations count="2">
    <dataValidation type="list" allowBlank="1" showInputMessage="1" showErrorMessage="1" sqref="C10 C8 C14 C12 C6 C18 C16 C20 C22 C24 C26 C28 C30 C32 C34 C36 C38 C40 C42 C44 C46 C48 C50 C52 C54">
      <formula1>PL_zavodnik</formula1>
    </dataValidation>
    <dataValidation type="list" allowBlank="1" showInputMessage="1" showErrorMessage="1" sqref="C11 C55 C15 C9 C13 C19 C17 C21 C23 C25 C27 C29 C31 C33 C35 C37 C39 C41 C43 C45 C47 C49 C51 C53 C7">
      <formula1>FE_zavodnik</formula1>
    </dataValidation>
  </dataValidations>
  <printOptions horizontalCentered="1"/>
  <pageMargins left="0.31496062992125984" right="0.2755905511811024" top="0.4330708661417323" bottom="0.4330708661417323" header="0.2362204724409449" footer="0.1968503937007874"/>
  <pageSetup fitToHeight="4" fitToWidth="1" horizontalDpi="600" verticalDpi="600" orientation="landscape" paperSize="9" r:id="rId2"/>
  <headerFooter alignWithMargins="0">
    <oddFooter>&amp;L&amp;F &amp;A&amp;RStránka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H38"/>
  <sheetViews>
    <sheetView showGridLines="0" view="pageBreakPreview" zoomScale="70" zoomScaleNormal="70" zoomScaleSheetLayoutView="70" zoomScalePageLayoutView="0" workbookViewId="0" topLeftCell="A3">
      <pane xSplit="1" ySplit="3" topLeftCell="B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H16" sqref="AH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62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62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62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62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62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62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62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62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5"/>
      <c r="B1" s="274" t="str">
        <f>CONCATENATE('Základní list'!$E$3)</f>
        <v>Maver Cup, pohárový</v>
      </c>
      <c r="C1" s="274"/>
      <c r="D1" s="274"/>
      <c r="E1" s="274"/>
      <c r="F1" s="274"/>
      <c r="G1" s="274"/>
      <c r="H1" s="274" t="str">
        <f>CONCATENATE('Základní list'!$E$3)</f>
        <v>Maver Cup, pohárový</v>
      </c>
      <c r="I1" s="274"/>
      <c r="J1" s="274"/>
      <c r="K1" s="274"/>
      <c r="L1" s="274"/>
      <c r="M1" s="274"/>
      <c r="N1" s="274" t="str">
        <f>CONCATENATE('Základní list'!$E$3)</f>
        <v>Maver Cup, pohárový</v>
      </c>
      <c r="O1" s="274"/>
      <c r="P1" s="274"/>
      <c r="Q1" s="274"/>
      <c r="R1" s="274"/>
      <c r="S1" s="274"/>
      <c r="T1" s="274" t="str">
        <f>CONCATENATE('Základní list'!$E$3)</f>
        <v>Maver Cup, pohárový</v>
      </c>
      <c r="U1" s="274"/>
      <c r="V1" s="274"/>
      <c r="W1" s="274"/>
      <c r="X1" s="274"/>
      <c r="Y1" s="274"/>
      <c r="Z1" s="274" t="str">
        <f>CONCATENATE('Základní list'!$E$3)</f>
        <v>Maver Cup, pohárový</v>
      </c>
      <c r="AA1" s="274"/>
      <c r="AB1" s="274"/>
      <c r="AC1" s="274"/>
      <c r="AD1" s="274"/>
      <c r="AE1" s="274"/>
      <c r="AF1" s="274" t="str">
        <f>CONCATENATE('Základní list'!$E$3)</f>
        <v>Maver Cup, pohárový</v>
      </c>
      <c r="AG1" s="274"/>
      <c r="AH1" s="274"/>
      <c r="AI1" s="274"/>
      <c r="AJ1" s="274"/>
      <c r="AK1" s="274"/>
      <c r="AL1" s="274" t="str">
        <f>CONCATENATE('Základní list'!$E$3)</f>
        <v>Maver Cup, pohárový</v>
      </c>
      <c r="AM1" s="274"/>
      <c r="AN1" s="274"/>
      <c r="AO1" s="274"/>
      <c r="AP1" s="274"/>
      <c r="AQ1" s="274"/>
      <c r="AR1" s="274" t="str">
        <f>CONCATENATE('Základní list'!$E$3)</f>
        <v>Maver Cup, pohárový</v>
      </c>
      <c r="AS1" s="274"/>
      <c r="AT1" s="274"/>
      <c r="AU1" s="274"/>
      <c r="AV1" s="274"/>
      <c r="AW1" s="274"/>
      <c r="AX1" s="274" t="str">
        <f>CONCATENATE('Základní list'!$E$3)</f>
        <v>Maver Cup, pohárový</v>
      </c>
      <c r="AY1" s="274"/>
      <c r="AZ1" s="274"/>
      <c r="BA1" s="274"/>
      <c r="BB1" s="274"/>
      <c r="BC1" s="274"/>
      <c r="BD1" s="274" t="str">
        <f>CONCATENATE('Základní list'!$E$3)</f>
        <v>Maver Cup, pohárový</v>
      </c>
      <c r="BE1" s="274"/>
      <c r="BF1" s="274"/>
      <c r="BG1" s="274"/>
      <c r="BH1" s="274"/>
      <c r="BI1" s="274"/>
      <c r="BJ1" s="274" t="str">
        <f>CONCATENATE('Základní list'!$E$3)</f>
        <v>Maver Cup, pohárový</v>
      </c>
      <c r="BK1" s="274"/>
      <c r="BL1" s="274"/>
      <c r="BM1" s="274"/>
      <c r="BN1" s="274"/>
      <c r="BO1" s="274" t="str">
        <f>CONCATENATE('Základní list'!$E$3)</f>
        <v>Maver Cup, pohárový</v>
      </c>
      <c r="BP1" s="274"/>
      <c r="BQ1" s="274"/>
      <c r="BR1" s="274"/>
      <c r="BS1" s="274"/>
      <c r="BT1" s="274" t="str">
        <f>CONCATENATE('Základní list'!$E$3)</f>
        <v>Maver Cup, pohárový</v>
      </c>
      <c r="BU1" s="274"/>
      <c r="BV1" s="274"/>
      <c r="BW1" s="274"/>
      <c r="BX1" s="274"/>
      <c r="BY1" s="274" t="str">
        <f>CONCATENATE('Základní list'!$E$3)</f>
        <v>Maver Cup, pohárový</v>
      </c>
      <c r="BZ1" s="274"/>
      <c r="CA1" s="274"/>
      <c r="CB1" s="274"/>
      <c r="CC1" s="274"/>
      <c r="CD1" s="274" t="str">
        <f>CONCATENATE('Základní list'!$E$3)</f>
        <v>Maver Cup, pohárový</v>
      </c>
      <c r="CE1" s="274"/>
      <c r="CF1" s="274"/>
      <c r="CG1" s="274"/>
      <c r="CH1" s="274"/>
    </row>
    <row r="2" spans="1:86" s="57" customFormat="1" ht="13.5" thickBot="1">
      <c r="A2" s="56"/>
      <c r="B2" s="270" t="str">
        <f>CONCATENATE('Základní list'!$D$4)</f>
        <v>18.5.</v>
      </c>
      <c r="C2" s="270"/>
      <c r="D2" s="270"/>
      <c r="E2" s="270"/>
      <c r="F2" s="270"/>
      <c r="G2" s="270"/>
      <c r="H2" s="270" t="str">
        <f>CONCATENATE('Základní list'!$D$4)</f>
        <v>18.5.</v>
      </c>
      <c r="I2" s="270"/>
      <c r="J2" s="270"/>
      <c r="K2" s="270"/>
      <c r="L2" s="270"/>
      <c r="M2" s="270"/>
      <c r="N2" s="270" t="str">
        <f>CONCATENATE('Základní list'!$D$4)</f>
        <v>18.5.</v>
      </c>
      <c r="O2" s="270"/>
      <c r="P2" s="270"/>
      <c r="Q2" s="270"/>
      <c r="R2" s="270"/>
      <c r="S2" s="270"/>
      <c r="T2" s="270" t="str">
        <f>CONCATENATE('Základní list'!$D$4)</f>
        <v>18.5.</v>
      </c>
      <c r="U2" s="270"/>
      <c r="V2" s="270"/>
      <c r="W2" s="270"/>
      <c r="X2" s="270"/>
      <c r="Y2" s="270"/>
      <c r="Z2" s="270" t="str">
        <f>CONCATENATE('Základní list'!$D$4)</f>
        <v>18.5.</v>
      </c>
      <c r="AA2" s="270"/>
      <c r="AB2" s="270"/>
      <c r="AC2" s="270"/>
      <c r="AD2" s="270"/>
      <c r="AE2" s="270"/>
      <c r="AF2" s="270" t="str">
        <f>CONCATENATE('Základní list'!$D$4)</f>
        <v>18.5.</v>
      </c>
      <c r="AG2" s="270"/>
      <c r="AH2" s="270"/>
      <c r="AI2" s="270"/>
      <c r="AJ2" s="270"/>
      <c r="AK2" s="270"/>
      <c r="AL2" s="270" t="str">
        <f>CONCATENATE('Základní list'!$D$4)</f>
        <v>18.5.</v>
      </c>
      <c r="AM2" s="270"/>
      <c r="AN2" s="270"/>
      <c r="AO2" s="270"/>
      <c r="AP2" s="270"/>
      <c r="AQ2" s="270"/>
      <c r="AR2" s="270" t="str">
        <f>CONCATENATE('Základní list'!$D$4)</f>
        <v>18.5.</v>
      </c>
      <c r="AS2" s="270"/>
      <c r="AT2" s="270"/>
      <c r="AU2" s="270"/>
      <c r="AV2" s="270"/>
      <c r="AW2" s="270"/>
      <c r="AX2" s="270" t="str">
        <f>CONCATENATE('Základní list'!$D$4)</f>
        <v>18.5.</v>
      </c>
      <c r="AY2" s="270"/>
      <c r="AZ2" s="270"/>
      <c r="BA2" s="270"/>
      <c r="BB2" s="270"/>
      <c r="BC2" s="270"/>
      <c r="BD2" s="270" t="str">
        <f>CONCATENATE('Základní list'!$D$4)</f>
        <v>18.5.</v>
      </c>
      <c r="BE2" s="270"/>
      <c r="BF2" s="270"/>
      <c r="BG2" s="270"/>
      <c r="BH2" s="270"/>
      <c r="BI2" s="270"/>
      <c r="BJ2" s="270" t="str">
        <f>CONCATENATE('Základní list'!$D$4)</f>
        <v>18.5.</v>
      </c>
      <c r="BK2" s="270"/>
      <c r="BL2" s="270"/>
      <c r="BM2" s="270"/>
      <c r="BN2" s="270"/>
      <c r="BO2" s="270" t="str">
        <f>CONCATENATE('Základní list'!$D$4)</f>
        <v>18.5.</v>
      </c>
      <c r="BP2" s="270"/>
      <c r="BQ2" s="270"/>
      <c r="BR2" s="270"/>
      <c r="BS2" s="270"/>
      <c r="BT2" s="270" t="str">
        <f>CONCATENATE('Základní list'!$D$4)</f>
        <v>18.5.</v>
      </c>
      <c r="BU2" s="270"/>
      <c r="BV2" s="270"/>
      <c r="BW2" s="270"/>
      <c r="BX2" s="270"/>
      <c r="BY2" s="270" t="str">
        <f>CONCATENATE('Základní list'!$D$4)</f>
        <v>18.5.</v>
      </c>
      <c r="BZ2" s="270"/>
      <c r="CA2" s="270"/>
      <c r="CB2" s="270"/>
      <c r="CC2" s="270"/>
      <c r="CD2" s="270" t="str">
        <f>CONCATENATE('Základní list'!$D$4)</f>
        <v>18.5.</v>
      </c>
      <c r="CE2" s="270"/>
      <c r="CF2" s="270"/>
      <c r="CG2" s="270"/>
      <c r="CH2" s="270"/>
    </row>
    <row r="3" spans="1:86" ht="16.5" customHeight="1">
      <c r="A3" s="275" t="s">
        <v>11</v>
      </c>
      <c r="B3" s="271" t="s">
        <v>16</v>
      </c>
      <c r="C3" s="272"/>
      <c r="D3" s="272"/>
      <c r="E3" s="272"/>
      <c r="F3" s="272"/>
      <c r="G3" s="273"/>
      <c r="H3" s="271" t="s">
        <v>16</v>
      </c>
      <c r="I3" s="272"/>
      <c r="J3" s="272"/>
      <c r="K3" s="272"/>
      <c r="L3" s="272"/>
      <c r="M3" s="273"/>
      <c r="N3" s="271" t="s">
        <v>16</v>
      </c>
      <c r="O3" s="272"/>
      <c r="P3" s="272"/>
      <c r="Q3" s="272"/>
      <c r="R3" s="272"/>
      <c r="S3" s="273"/>
      <c r="T3" s="271" t="s">
        <v>16</v>
      </c>
      <c r="U3" s="272"/>
      <c r="V3" s="272"/>
      <c r="W3" s="272"/>
      <c r="X3" s="272"/>
      <c r="Y3" s="273"/>
      <c r="Z3" s="271" t="s">
        <v>16</v>
      </c>
      <c r="AA3" s="272"/>
      <c r="AB3" s="272"/>
      <c r="AC3" s="272"/>
      <c r="AD3" s="272"/>
      <c r="AE3" s="273"/>
      <c r="AF3" s="271" t="s">
        <v>16</v>
      </c>
      <c r="AG3" s="272"/>
      <c r="AH3" s="272"/>
      <c r="AI3" s="272"/>
      <c r="AJ3" s="272"/>
      <c r="AK3" s="273"/>
      <c r="AL3" s="271" t="s">
        <v>16</v>
      </c>
      <c r="AM3" s="272"/>
      <c r="AN3" s="272"/>
      <c r="AO3" s="272"/>
      <c r="AP3" s="272"/>
      <c r="AQ3" s="273"/>
      <c r="AR3" s="271" t="s">
        <v>16</v>
      </c>
      <c r="AS3" s="272"/>
      <c r="AT3" s="272"/>
      <c r="AU3" s="272"/>
      <c r="AV3" s="272"/>
      <c r="AW3" s="273"/>
      <c r="AX3" s="271" t="s">
        <v>16</v>
      </c>
      <c r="AY3" s="272"/>
      <c r="AZ3" s="272"/>
      <c r="BA3" s="272"/>
      <c r="BB3" s="272"/>
      <c r="BC3" s="273"/>
      <c r="BD3" s="271" t="s">
        <v>16</v>
      </c>
      <c r="BE3" s="272"/>
      <c r="BF3" s="272"/>
      <c r="BG3" s="272"/>
      <c r="BH3" s="272"/>
      <c r="BI3" s="273"/>
      <c r="BJ3" s="271" t="s">
        <v>16</v>
      </c>
      <c r="BK3" s="272"/>
      <c r="BL3" s="272"/>
      <c r="BM3" s="272"/>
      <c r="BN3" s="273" t="s">
        <v>36</v>
      </c>
      <c r="BO3" s="271" t="s">
        <v>16</v>
      </c>
      <c r="BP3" s="272"/>
      <c r="BQ3" s="272"/>
      <c r="BR3" s="272"/>
      <c r="BS3" s="273" t="s">
        <v>36</v>
      </c>
      <c r="BT3" s="271" t="s">
        <v>16</v>
      </c>
      <c r="BU3" s="272"/>
      <c r="BV3" s="272"/>
      <c r="BW3" s="272"/>
      <c r="BX3" s="273" t="s">
        <v>36</v>
      </c>
      <c r="BY3" s="271" t="s">
        <v>16</v>
      </c>
      <c r="BZ3" s="272"/>
      <c r="CA3" s="272"/>
      <c r="CB3" s="272"/>
      <c r="CC3" s="273" t="s">
        <v>36</v>
      </c>
      <c r="CD3" s="271" t="s">
        <v>16</v>
      </c>
      <c r="CE3" s="272"/>
      <c r="CF3" s="272"/>
      <c r="CG3" s="272"/>
      <c r="CH3" s="273" t="s">
        <v>36</v>
      </c>
    </row>
    <row r="4" spans="1:86" s="8" customFormat="1" ht="16.5" customHeight="1" thickBot="1">
      <c r="A4" s="276"/>
      <c r="B4" s="278" t="str">
        <f>IF(ISBLANK('Základní list'!$C11),"",'Základní list'!$A11)</f>
        <v>A</v>
      </c>
      <c r="C4" s="279"/>
      <c r="D4" s="279"/>
      <c r="E4" s="279"/>
      <c r="F4" s="279"/>
      <c r="G4" s="280"/>
      <c r="H4" s="278" t="str">
        <f>IF(ISBLANK('Základní list'!$C12),"",'Základní list'!$A12)</f>
        <v>B</v>
      </c>
      <c r="I4" s="279"/>
      <c r="J4" s="279"/>
      <c r="K4" s="279"/>
      <c r="L4" s="279"/>
      <c r="M4" s="280"/>
      <c r="N4" s="278" t="str">
        <f>IF(ISBLANK('Základní list'!$C13),"",'Základní list'!$A13)</f>
        <v>C</v>
      </c>
      <c r="O4" s="279"/>
      <c r="P4" s="279"/>
      <c r="Q4" s="279"/>
      <c r="R4" s="279"/>
      <c r="S4" s="280"/>
      <c r="T4" s="278" t="str">
        <f>IF(ISBLANK('Základní list'!$C14),"",'Základní list'!$A14)</f>
        <v>D</v>
      </c>
      <c r="U4" s="279"/>
      <c r="V4" s="279"/>
      <c r="W4" s="279"/>
      <c r="X4" s="279"/>
      <c r="Y4" s="280"/>
      <c r="Z4" s="278" t="str">
        <f>IF(ISBLANK('Základní list'!$C15),"",'Základní list'!$A15)</f>
        <v>E</v>
      </c>
      <c r="AA4" s="279"/>
      <c r="AB4" s="279"/>
      <c r="AC4" s="279"/>
      <c r="AD4" s="279"/>
      <c r="AE4" s="280"/>
      <c r="AF4" s="278" t="str">
        <f>IF(ISBLANK('Základní list'!$C16),"",'Základní list'!$A16)</f>
        <v>F</v>
      </c>
      <c r="AG4" s="279"/>
      <c r="AH4" s="279"/>
      <c r="AI4" s="279"/>
      <c r="AJ4" s="279"/>
      <c r="AK4" s="280"/>
      <c r="AL4" s="278" t="str">
        <f>IF(ISBLANK('Základní list'!$C17),"",'Základní list'!$A17)</f>
        <v>G</v>
      </c>
      <c r="AM4" s="279"/>
      <c r="AN4" s="279"/>
      <c r="AO4" s="279"/>
      <c r="AP4" s="279"/>
      <c r="AQ4" s="280"/>
      <c r="AR4" s="278" t="str">
        <f>IF(ISBLANK('Základní list'!$C18),"",'Základní list'!$A18)</f>
        <v>H</v>
      </c>
      <c r="AS4" s="279"/>
      <c r="AT4" s="279"/>
      <c r="AU4" s="279"/>
      <c r="AV4" s="279"/>
      <c r="AW4" s="280"/>
      <c r="AX4" s="278" t="str">
        <f>IF(ISBLANK('Základní list'!$C19),"",'Základní list'!$A19)</f>
        <v>I</v>
      </c>
      <c r="AY4" s="279"/>
      <c r="AZ4" s="279"/>
      <c r="BA4" s="279"/>
      <c r="BB4" s="279"/>
      <c r="BC4" s="280"/>
      <c r="BD4" s="278" t="str">
        <f>IF(ISBLANK('Základní list'!$C20),"",'Základní list'!$A20)</f>
        <v>J</v>
      </c>
      <c r="BE4" s="279"/>
      <c r="BF4" s="279"/>
      <c r="BG4" s="279"/>
      <c r="BH4" s="279"/>
      <c r="BI4" s="280"/>
      <c r="BJ4" s="278" t="str">
        <f>IF(ISBLANK('Základní list'!$C21),"",'Základní list'!$A21)</f>
        <v>K</v>
      </c>
      <c r="BK4" s="279"/>
      <c r="BL4" s="279"/>
      <c r="BM4" s="279"/>
      <c r="BN4" s="280"/>
      <c r="BO4" s="278" t="str">
        <f>IF(ISBLANK('Základní list'!$C22),"",'Základní list'!$A22)</f>
        <v>L</v>
      </c>
      <c r="BP4" s="279"/>
      <c r="BQ4" s="279"/>
      <c r="BR4" s="279"/>
      <c r="BS4" s="280"/>
      <c r="BT4" s="278" t="str">
        <f>IF(ISBLANK('Základní list'!$C23),"",'Základní list'!$A23)</f>
        <v>M</v>
      </c>
      <c r="BU4" s="279"/>
      <c r="BV4" s="279"/>
      <c r="BW4" s="279"/>
      <c r="BX4" s="280"/>
      <c r="BY4" s="278" t="str">
        <f>IF(ISBLANK('Základní list'!$C24),"",'Základní list'!$A24)</f>
        <v>O</v>
      </c>
      <c r="BZ4" s="279"/>
      <c r="CA4" s="279"/>
      <c r="CB4" s="279"/>
      <c r="CC4" s="280"/>
      <c r="CD4" s="278" t="str">
        <f>IF(ISBLANK('Základní list'!$C25),"",'Základní list'!$A25)</f>
        <v>P</v>
      </c>
      <c r="CE4" s="279"/>
      <c r="CF4" s="279"/>
      <c r="CG4" s="279"/>
      <c r="CH4" s="280"/>
    </row>
    <row r="5" spans="1:86" s="9" customFormat="1" ht="13.5" thickBot="1">
      <c r="A5" s="277"/>
      <c r="B5" s="1" t="s">
        <v>50</v>
      </c>
      <c r="C5" s="1" t="s">
        <v>42</v>
      </c>
      <c r="D5" s="1" t="s">
        <v>12</v>
      </c>
      <c r="E5" s="105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5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5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5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5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5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5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5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5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5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listina'!$N:$N,0)),"",INDEX('Výsledková listina'!$C:$C,MATCH(CONCATENATE(B$4,$A6),'Výsledková listina'!$N:$N,0),1))</f>
        <v>KOCHAN Pavel</v>
      </c>
      <c r="C6" s="52" t="str">
        <f>IF(ISNA(MATCH(CONCATENATE(B$4,$A6),'Výsledková listina'!$N:$N,0)),"",INDEX('Výsledková listina'!$P:$P,MATCH(CONCATENATE(B$4,$A6),'Výsledková listina'!$N:$N,0),1))</f>
        <v>MO ČRS Karviná MILO</v>
      </c>
      <c r="D6" s="4">
        <v>16080</v>
      </c>
      <c r="E6" s="106"/>
      <c r="F6" s="50">
        <f aca="true" t="shared" si="0" ref="F6:F35">IF(D6="","",RANK(D6,D$1:D$65536,0)+(COUNT(D$1:D$65536)+1-RANK(D6,D$1:D$65536,0)-RANK(D6,D$1:D$65536,1))/2+E6)</f>
        <v>8</v>
      </c>
      <c r="G6" s="67"/>
      <c r="H6" s="17" t="str">
        <f>IF(ISNA(MATCH(CONCATENATE(H$4,$A6),'Výsledková listina'!$N:$N,0)),"",INDEX('Výsledková listina'!$C:$C,MATCH(CONCATENATE(H$4,$A6),'Výsledková listina'!$N:$N,0),1))</f>
        <v>SYROVÁTKA Pavel</v>
      </c>
      <c r="I6" s="52" t="str">
        <f>IF(ISNA(MATCH(CONCATENATE(H$4,$A6),'Výsledková listina'!$N:$N,0)),"",INDEX('Výsledková listina'!$P:$P,MATCH(CONCATENATE(H$4,$A6),'Výsledková listina'!$N:$N,0),1))</f>
        <v>MO ČRS Nové Strašecí - MAVER</v>
      </c>
      <c r="J6" s="4">
        <v>10580</v>
      </c>
      <c r="K6" s="106"/>
      <c r="L6" s="50">
        <f aca="true" t="shared" si="1" ref="L6:L35">IF(J6="","",RANK(J6,J$1:J$65536,0)+(COUNT(J$1:J$65536)+1-RANK(J6,J$1:J$65536,0)-RANK(J6,J$1:J$65536,1))/2+K6)</f>
        <v>5</v>
      </c>
      <c r="M6" s="67"/>
      <c r="N6" s="17" t="str">
        <f>IF(ISNA(MATCH(CONCATENATE(N$4,$A6),'Výsledková listina'!$N:$N,0)),"",INDEX('Výsledková listina'!$C:$C,MATCH(CONCATENATE(N$4,$A6),'Výsledková listina'!$N:$N,0),1))</f>
        <v>HRON Radek</v>
      </c>
      <c r="O6" s="52" t="str">
        <f>IF(ISNA(MATCH(CONCATENATE(N$4,$A6),'Výsledková listina'!$N:$N,0)),"",INDEX('Výsledková listina'!$P:$P,MATCH(CONCATENATE(N$4,$A6),'Výsledková listina'!$N:$N,0),1))</f>
        <v>RS Crazy Boys MO Hustopeče Maver</v>
      </c>
      <c r="P6" s="4">
        <v>18290</v>
      </c>
      <c r="Q6" s="106"/>
      <c r="R6" s="50">
        <f aca="true" t="shared" si="2" ref="R6:R35">IF(P6="","",RANK(P6,P$1:P$65536,0)+(COUNT(P$1:P$65536)+1-RANK(P6,P$1:P$65536,0)-RANK(P6,P$1:P$65536,1))/2+Q6)</f>
        <v>2</v>
      </c>
      <c r="S6" s="67"/>
      <c r="T6" s="17" t="str">
        <f>IF(ISNA(MATCH(CONCATENATE(T$4,$A6),'Výsledková listina'!$N:$N,0)),"",INDEX('Výsledková listina'!$C:$C,MATCH(CONCATENATE(T$4,$A6),'Výsledková listina'!$N:$N,0),1))</f>
        <v>HOLČÁK Radek</v>
      </c>
      <c r="U6" s="52" t="str">
        <f>IF(ISNA(MATCH(CONCATENATE(T$4,$A6),'Výsledková listina'!$N:$N,0)),"",INDEX('Výsledková listina'!$P:$P,MATCH(CONCATENATE(T$4,$A6),'Výsledková listina'!$N:$N,0),1))</f>
        <v>River Feeder Team MAVER MO P-9 Vysočany</v>
      </c>
      <c r="V6" s="4">
        <v>15630</v>
      </c>
      <c r="W6" s="106"/>
      <c r="X6" s="50">
        <f aca="true" t="shared" si="3" ref="X6:X35">IF(V6="","",RANK(V6,V$1:V$65536,0)+(COUNT(V$1:V$65536)+1-RANK(V6,V$1:V$65536,0)-RANK(V6,V$1:V$65536,1))/2+W6)</f>
        <v>2</v>
      </c>
      <c r="Y6" s="67"/>
      <c r="Z6" s="17" t="str">
        <f>IF(ISNA(MATCH(CONCATENATE(Z$4,$A6),'Výsledková listina'!$N:$N,0)),"",INDEX('Výsledková listina'!$C:$C,MATCH(CONCATENATE(Z$4,$A6),'Výsledková listina'!$N:$N,0),1))</f>
        <v>KALOUS Emil</v>
      </c>
      <c r="AA6" s="52" t="str">
        <f>IF(ISNA(MATCH(CONCATENATE(Z$4,$A6),'Výsledková listina'!$N:$N,0)),"",INDEX('Výsledková listina'!$P:$P,MATCH(CONCATENATE(Z$4,$A6),'Výsledková listina'!$N:$N,0),1))</f>
        <v>Mušováci FEEDER Team - MRS</v>
      </c>
      <c r="AB6" s="4">
        <v>975</v>
      </c>
      <c r="AC6" s="106"/>
      <c r="AD6" s="50">
        <f aca="true" t="shared" si="4" ref="AD6:AD35">IF(AB6="","",RANK(AB6,AB$1:AB$65536,0)+(COUNT(AB$1:AB$65536)+1-RANK(AB6,AB$1:AB$65536,0)-RANK(AB6,AB$1:AB$65536,1))/2+AC6)</f>
        <v>8</v>
      </c>
      <c r="AE6" s="67"/>
      <c r="AF6" s="17" t="str">
        <f>IF(ISNA(MATCH(CONCATENATE(AF$4,$A6),'Výsledková listina'!$N:$N,0)),"",INDEX('Výsledková listina'!$C:$C,MATCH(CONCATENATE(AF$4,$A6),'Výsledková listina'!$N:$N,0),1))</f>
        <v>OUŘEDNÍČEK Jiří</v>
      </c>
      <c r="AG6" s="52" t="str">
        <f>IF(ISNA(MATCH(CONCATENATE(AF$4,$A6),'Výsledková listina'!$N:$N,0)),"",INDEX('Výsledková listina'!$P:$P,MATCH(CONCATENATE(AF$4,$A6),'Výsledková listina'!$N:$N,0),1))</f>
        <v>Black Bass</v>
      </c>
      <c r="AH6" s="4">
        <v>11830</v>
      </c>
      <c r="AI6" s="106"/>
      <c r="AJ6" s="50">
        <f aca="true" t="shared" si="5" ref="AJ6:AJ35">IF(AH6="","",RANK(AH6,AH$1:AH$65536,0)+(COUNT(AH$1:AH$65536)+1-RANK(AH6,AH$1:AH$65536,0)-RANK(AH6,AH$1:AH$65536,1))/2+AI6)</f>
        <v>5</v>
      </c>
      <c r="AK6" s="67"/>
      <c r="AL6" s="17">
        <f>IF(ISNA(MATCH(CONCATENATE(AL$4,$A6),'Výsledková listina'!$N:$N,0)),"",INDEX('Výsledková listina'!$C:$C,MATCH(CONCATENATE(AL$4,$A6),'Výsledková listina'!$N:$N,0),1))</f>
      </c>
      <c r="AM6" s="52">
        <f>IF(ISNA(MATCH(CONCATENATE(AL$4,$A6),'Výsledková listina'!$N:$N,0)),"",INDEX('Výsledková listina'!$P:$P,MATCH(CONCATENATE(AL$4,$A6),'Výsledková listina'!$N:$N,0),1))</f>
      </c>
      <c r="AN6" s="4"/>
      <c r="AO6" s="106"/>
      <c r="AP6" s="50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listina'!$N:$N,0)),"",INDEX('Výsledková listina'!$C:$C,MATCH(CONCATENATE(AR$4,$A6),'Výsledková listina'!$N:$N,0),1))</f>
      </c>
      <c r="AS6" s="52">
        <f>IF(ISNA(MATCH(CONCATENATE(AR$4,$A6),'Výsledková listina'!$N:$N,0)),"",INDEX('Výsledková listina'!$P:$P,MATCH(CONCATENATE(AR$4,$A6),'Výsledková listina'!$N:$N,0),1))</f>
      </c>
      <c r="AT6" s="4"/>
      <c r="AU6" s="106"/>
      <c r="AV6" s="50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listina'!$N:$N,0)),"",INDEX('Výsledková listina'!$C:$C,MATCH(CONCATENATE(AX$4,$A6),'Výsledková listina'!$N:$N,0),1))</f>
      </c>
      <c r="AY6" s="52">
        <f>IF(ISNA(MATCH(CONCATENATE(AX$4,$A6),'Výsledková listina'!$N:$N,0)),"",INDEX('Výsledková listina'!$P:$P,MATCH(CONCATENATE(AX$4,$A6),'Výsledková listina'!$N:$N,0),1))</f>
      </c>
      <c r="AZ6" s="4"/>
      <c r="BA6" s="106"/>
      <c r="BB6" s="50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listina'!$N:$N,0)),"",INDEX('Výsledková listina'!$C:$C,MATCH(CONCATENATE(BD$4,$A6),'Výsledková listina'!$N:$N,0),1))</f>
      </c>
      <c r="BE6" s="52">
        <f>IF(ISNA(MATCH(CONCATENATE(BD$4,$A6),'Výsledková listina'!$N:$N,0)),"",INDEX('Výsledková listina'!$P:$P,MATCH(CONCATENATE(BD$4,$A6),'Výsledková listina'!$N:$N,0),1))</f>
      </c>
      <c r="BF6" s="4"/>
      <c r="BG6" s="106"/>
      <c r="BH6" s="50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listina'!$N:$N,0)),"",INDEX('Výsledková listina'!$C:$C,MATCH(CONCATENATE(BJ$4,$A6),'Výsledková listina'!$N:$N,0),1))</f>
      </c>
      <c r="BK6" s="52">
        <f>IF(ISNA(MATCH(CONCATENATE(BJ$4,$A6),'Výsledková listina'!$N:$N,0)),"",INDEX('Výsledková listina'!$P:$P,MATCH(CONCATENATE(BJ$4,$A6),'Výsledková listina'!$N:$N,0),1))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listina'!$N:$N,0)),"",INDEX('Výsledková listina'!$C:$C,MATCH(CONCATENATE(BO$4,$A6),'Výsledková listina'!$N:$N,0),1))</f>
      </c>
      <c r="BP6" s="52">
        <f>IF(ISNA(MATCH(CONCATENATE(BO$4,$A6),'Výsledková listina'!$N:$N,0)),"",INDEX('Výsledková listina'!$P:$P,MATCH(CONCATENATE(BO$4,$A6),'Výsledková listina'!$N:$N,0),1))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listina'!$N:$N,0)),"",INDEX('Výsledková listina'!$C:$C,MATCH(CONCATENATE(BT$4,$A6),'Výsledková listina'!$N:$N,0),1))</f>
      </c>
      <c r="BU6" s="52">
        <f>IF(ISNA(MATCH(CONCATENATE(BT$4,$A6),'Výsledková listina'!$N:$N,0)),"",INDEX('Výsledková listina'!$P:$P,MATCH(CONCATENATE(BT$4,$A6),'Výsledková listina'!$N:$N,0),1))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listina'!$N:$N,0)),"",INDEX('Výsledková listina'!$C:$C,MATCH(CONCATENATE(BY$4,$A6),'Výsledková listina'!$N:$N,0),1))</f>
      </c>
      <c r="BZ6" s="52">
        <f>IF(ISNA(MATCH(CONCATENATE(BY$4,$A6),'Výsledková listina'!$N:$N,0)),"",INDEX('Výsledková listina'!$P:$P,MATCH(CONCATENATE(BY$4,$A6),'Výsledková listina'!$N:$N,0),1))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listina'!$N:$N,0)),"",INDEX('Výsledková listina'!$C:$C,MATCH(CONCATENATE(CD$4,$A6),'Výsledková listina'!$N:$N,0),1))</f>
      </c>
      <c r="CE6" s="52">
        <f>IF(ISNA(MATCH(CONCATENATE(CD$4,$A6),'Výsledková listina'!$N:$N,0)),"",INDEX('Výsledková listina'!$P:$P,MATCH(CONCATENATE(CD$4,$A6),'Výsledková listina'!$N:$N,0),1))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listina'!$N:$N,0)),"",INDEX('Výsledková listina'!$C:$C,MATCH(CONCATENATE(B$4,$A7),'Výsledková listina'!$N:$N,0),1))</f>
        <v>GRZYCH Jan</v>
      </c>
      <c r="C7" s="52" t="str">
        <f>IF(ISNA(MATCH(CONCATENATE(B$4,$A7),'Výsledková listina'!$N:$N,0)),"",INDEX('Výsledková listina'!$P:$P,MATCH(CONCATENATE(B$4,$A7),'Výsledková listina'!$N:$N,0),1))</f>
        <v>MO ČRS Příbor - MAVER TEAM</v>
      </c>
      <c r="D7" s="4">
        <v>26630</v>
      </c>
      <c r="E7" s="106"/>
      <c r="F7" s="50">
        <f t="shared" si="0"/>
        <v>4</v>
      </c>
      <c r="G7" s="68"/>
      <c r="H7" s="17" t="str">
        <f>IF(ISNA(MATCH(CONCATENATE(H$4,$A7),'Výsledková listina'!$N:$N,0)),"",INDEX('Výsledková listina'!$C:$C,MATCH(CONCATENATE(H$4,$A7),'Výsledková listina'!$N:$N,0),1))</f>
        <v>ČASTULÍK Luděk</v>
      </c>
      <c r="I7" s="52" t="str">
        <f>IF(ISNA(MATCH(CONCATENATE(H$4,$A7),'Výsledková listina'!$N:$N,0)),"",INDEX('Výsledková listina'!$P:$P,MATCH(CONCATENATE(H$4,$A7),'Výsledková listina'!$N:$N,0),1))</f>
        <v>ČRS MILO Loštice A</v>
      </c>
      <c r="J7" s="4">
        <v>11380</v>
      </c>
      <c r="K7" s="106"/>
      <c r="L7" s="50">
        <f t="shared" si="1"/>
        <v>4</v>
      </c>
      <c r="M7" s="68"/>
      <c r="N7" s="17" t="str">
        <f>IF(ISNA(MATCH(CONCATENATE(N$4,$A7),'Výsledková listina'!$N:$N,0)),"",INDEX('Výsledková listina'!$C:$C,MATCH(CONCATENATE(N$4,$A7),'Výsledková listina'!$N:$N,0),1))</f>
        <v>BARTOŠ Jiří</v>
      </c>
      <c r="O7" s="52" t="str">
        <f>IF(ISNA(MATCH(CONCATENATE(N$4,$A7),'Výsledková listina'!$N:$N,0)),"",INDEX('Výsledková listina'!$P:$P,MATCH(CONCATENATE(N$4,$A7),'Výsledková listina'!$N:$N,0),1))</f>
        <v>RSK LIPANI MIVARDI Třebechovice pod Orebem</v>
      </c>
      <c r="P7" s="4">
        <v>6230</v>
      </c>
      <c r="Q7" s="106"/>
      <c r="R7" s="50">
        <f t="shared" si="2"/>
        <v>7</v>
      </c>
      <c r="S7" s="68"/>
      <c r="T7" s="17" t="str">
        <f>IF(ISNA(MATCH(CONCATENATE(T$4,$A7),'Výsledková listina'!$N:$N,0)),"",INDEX('Výsledková listina'!$C:$C,MATCH(CONCATENATE(T$4,$A7),'Výsledková listina'!$N:$N,0),1))</f>
        <v>KOUCKÝ Miloslav</v>
      </c>
      <c r="U7" s="52" t="str">
        <f>IF(ISNA(MATCH(CONCATENATE(T$4,$A7),'Výsledková listina'!$N:$N,0)),"",INDEX('Výsledková listina'!$P:$P,MATCH(CONCATENATE(T$4,$A7),'Výsledková listina'!$N:$N,0),1))</f>
        <v>MAVER FEEDER TEAM MORAVIA - MRS</v>
      </c>
      <c r="V7" s="4">
        <v>1585</v>
      </c>
      <c r="W7" s="106"/>
      <c r="X7" s="50">
        <f t="shared" si="3"/>
        <v>8</v>
      </c>
      <c r="Y7" s="68"/>
      <c r="Z7" s="17" t="str">
        <f>IF(ISNA(MATCH(CONCATENATE(Z$4,$A7),'Výsledková listina'!$N:$N,0)),"",INDEX('Výsledková listina'!$C:$C,MATCH(CONCATENATE(Z$4,$A7),'Výsledková listina'!$N:$N,0),1))</f>
        <v>VIK Marek</v>
      </c>
      <c r="AA7" s="52" t="str">
        <f>IF(ISNA(MATCH(CONCATENATE(Z$4,$A7),'Výsledková listina'!$N:$N,0)),"",INDEX('Výsledková listina'!$P:$P,MATCH(CONCATENATE(Z$4,$A7),'Výsledková listina'!$N:$N,0),1))</f>
        <v>Feeder team MO Olomouc US sev. M. a S.</v>
      </c>
      <c r="AB7" s="4">
        <v>9470</v>
      </c>
      <c r="AC7" s="106"/>
      <c r="AD7" s="50">
        <f t="shared" si="4"/>
        <v>4</v>
      </c>
      <c r="AE7" s="68"/>
      <c r="AF7" s="17" t="str">
        <f>IF(ISNA(MATCH(CONCATENATE(AF$4,$A7),'Výsledková listina'!$N:$N,0)),"",INDEX('Výsledková listina'!$C:$C,MATCH(CONCATENATE(AF$4,$A7),'Výsledková listina'!$N:$N,0),1))</f>
        <v>ŠERÝ Kamil</v>
      </c>
      <c r="AG7" s="52" t="str">
        <f>IF(ISNA(MATCH(CONCATENATE(AF$4,$A7),'Výsledková listina'!$N:$N,0)),"",INDEX('Výsledková listina'!$P:$P,MATCH(CONCATENATE(AF$4,$A7),'Výsledková listina'!$N:$N,0),1))</f>
        <v>RSK LIPANI MIVARDI Třebechovice pod Orebem</v>
      </c>
      <c r="AH7" s="4">
        <v>5815</v>
      </c>
      <c r="AI7" s="106"/>
      <c r="AJ7" s="50">
        <f t="shared" si="5"/>
        <v>8</v>
      </c>
      <c r="AK7" s="68"/>
      <c r="AL7" s="17">
        <f>IF(ISNA(MATCH(CONCATENATE(AL$4,$A7),'Výsledková listina'!$N:$N,0)),"",INDEX('Výsledková listina'!$C:$C,MATCH(CONCATENATE(AL$4,$A7),'Výsledková listina'!$N:$N,0),1))</f>
      </c>
      <c r="AM7" s="52">
        <f>IF(ISNA(MATCH(CONCATENATE(AL$4,$A7),'Výsledková listina'!$N:$N,0)),"",INDEX('Výsledková listina'!$P:$P,MATCH(CONCATENATE(AL$4,$A7),'Výsledková listina'!$N:$N,0),1))</f>
      </c>
      <c r="AN7" s="4"/>
      <c r="AO7" s="106"/>
      <c r="AP7" s="50">
        <f t="shared" si="6"/>
      </c>
      <c r="AQ7" s="68"/>
      <c r="AR7" s="17">
        <f>IF(ISNA(MATCH(CONCATENATE(AR$4,$A7),'Výsledková listina'!$N:$N,0)),"",INDEX('Výsledková listina'!$C:$C,MATCH(CONCATENATE(AR$4,$A7),'Výsledková listina'!$N:$N,0),1))</f>
      </c>
      <c r="AS7" s="52">
        <f>IF(ISNA(MATCH(CONCATENATE(AR$4,$A7),'Výsledková listina'!$N:$N,0)),"",INDEX('Výsledková listina'!$P:$P,MATCH(CONCATENATE(AR$4,$A7),'Výsledková listina'!$N:$N,0),1))</f>
      </c>
      <c r="AT7" s="4"/>
      <c r="AU7" s="106"/>
      <c r="AV7" s="50">
        <f t="shared" si="7"/>
      </c>
      <c r="AW7" s="68"/>
      <c r="AX7" s="17">
        <f>IF(ISNA(MATCH(CONCATENATE(AX$4,$A7),'Výsledková listina'!$N:$N,0)),"",INDEX('Výsledková listina'!$C:$C,MATCH(CONCATENATE(AX$4,$A7),'Výsledková listina'!$N:$N,0),1))</f>
      </c>
      <c r="AY7" s="52">
        <f>IF(ISNA(MATCH(CONCATENATE(AX$4,$A7),'Výsledková listina'!$N:$N,0)),"",INDEX('Výsledková listina'!$P:$P,MATCH(CONCATENATE(AX$4,$A7),'Výsledková listina'!$N:$N,0),1))</f>
      </c>
      <c r="AZ7" s="4"/>
      <c r="BA7" s="106"/>
      <c r="BB7" s="50">
        <f t="shared" si="8"/>
      </c>
      <c r="BC7" s="68"/>
      <c r="BD7" s="17">
        <f>IF(ISNA(MATCH(CONCATENATE(BD$4,$A7),'Výsledková listina'!$N:$N,0)),"",INDEX('Výsledková listina'!$C:$C,MATCH(CONCATENATE(BD$4,$A7),'Výsledková listina'!$N:$N,0),1))</f>
      </c>
      <c r="BE7" s="52">
        <f>IF(ISNA(MATCH(CONCATENATE(BD$4,$A7),'Výsledková listina'!$N:$N,0)),"",INDEX('Výsledková listina'!$P:$P,MATCH(CONCATENATE(BD$4,$A7),'Výsledková listina'!$N:$N,0),1))</f>
      </c>
      <c r="BF7" s="4"/>
      <c r="BG7" s="106"/>
      <c r="BH7" s="50">
        <f t="shared" si="9"/>
      </c>
      <c r="BI7" s="68"/>
      <c r="BJ7" s="17">
        <f>IF(ISNA(MATCH(CONCATENATE(BJ$4,$A7),'Výsledková listina'!$N:$N,0)),"",INDEX('Výsledková listina'!$C:$C,MATCH(CONCATENATE(BJ$4,$A7),'Výsledková listina'!$N:$N,0),1))</f>
      </c>
      <c r="BK7" s="52">
        <f>IF(ISNA(MATCH(CONCATENATE(BJ$4,$A7),'Výsledková listina'!$N:$N,0)),"",INDEX('Výsledková listina'!$P:$P,MATCH(CONCATENATE(BJ$4,$A7),'Výsledková listina'!$N:$N,0),1))</f>
      </c>
      <c r="BL7" s="4"/>
      <c r="BM7" s="50">
        <f t="shared" si="10"/>
      </c>
      <c r="BN7" s="68"/>
      <c r="BO7" s="17">
        <f>IF(ISNA(MATCH(CONCATENATE(BO$4,$A7),'Výsledková listina'!$N:$N,0)),"",INDEX('Výsledková listina'!$C:$C,MATCH(CONCATENATE(BO$4,$A7),'Výsledková listina'!$N:$N,0),1))</f>
      </c>
      <c r="BP7" s="52">
        <f>IF(ISNA(MATCH(CONCATENATE(BO$4,$A7),'Výsledková listina'!$N:$N,0)),"",INDEX('Výsledková listina'!$P:$P,MATCH(CONCATENATE(BO$4,$A7),'Výsledková listina'!$N:$N,0),1))</f>
      </c>
      <c r="BQ7" s="4"/>
      <c r="BR7" s="50">
        <f t="shared" si="11"/>
      </c>
      <c r="BS7" s="68"/>
      <c r="BT7" s="17">
        <f>IF(ISNA(MATCH(CONCATENATE(BT$4,$A7),'Výsledková listina'!$N:$N,0)),"",INDEX('Výsledková listina'!$C:$C,MATCH(CONCATENATE(BT$4,$A7),'Výsledková listina'!$N:$N,0),1))</f>
      </c>
      <c r="BU7" s="52">
        <f>IF(ISNA(MATCH(CONCATENATE(BT$4,$A7),'Výsledková listina'!$N:$N,0)),"",INDEX('Výsledková listina'!$P:$P,MATCH(CONCATENATE(BT$4,$A7),'Výsledková listina'!$N:$N,0),1))</f>
      </c>
      <c r="BV7" s="4"/>
      <c r="BW7" s="50">
        <f t="shared" si="12"/>
      </c>
      <c r="BX7" s="68"/>
      <c r="BY7" s="17">
        <f>IF(ISNA(MATCH(CONCATENATE(BY$4,$A7),'Výsledková listina'!$N:$N,0)),"",INDEX('Výsledková listina'!$C:$C,MATCH(CONCATENATE(BY$4,$A7),'Výsledková listina'!$N:$N,0),1))</f>
      </c>
      <c r="BZ7" s="52">
        <f>IF(ISNA(MATCH(CONCATENATE(BY$4,$A7),'Výsledková listina'!$N:$N,0)),"",INDEX('Výsledková listina'!$P:$P,MATCH(CONCATENATE(BY$4,$A7),'Výsledková listina'!$N:$N,0),1))</f>
      </c>
      <c r="CA7" s="4"/>
      <c r="CB7" s="50">
        <f t="shared" si="13"/>
      </c>
      <c r="CC7" s="68"/>
      <c r="CD7" s="17">
        <f>IF(ISNA(MATCH(CONCATENATE(CD$4,$A7),'Výsledková listina'!$N:$N,0)),"",INDEX('Výsledková listina'!$C:$C,MATCH(CONCATENATE(CD$4,$A7),'Výsledková listina'!$N:$N,0),1))</f>
      </c>
      <c r="CE7" s="52">
        <f>IF(ISNA(MATCH(CONCATENATE(CD$4,$A7),'Výsledková listina'!$N:$N,0)),"",INDEX('Výsledková listina'!$P:$P,MATCH(CONCATENATE(CD$4,$A7),'Výsledková listina'!$N:$N,0),1))</f>
      </c>
      <c r="CF7" s="4"/>
      <c r="CG7" s="50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listina'!$N:$N,0)),"",INDEX('Výsledková listina'!$C:$C,MATCH(CONCATENATE(B$4,$A8),'Výsledková listina'!$N:$N,0),1))</f>
        <v>FLANDERKA Aleš</v>
      </c>
      <c r="C8" s="52" t="str">
        <f>IF(ISNA(MATCH(CONCATENATE(B$4,$A8),'Výsledková listina'!$N:$N,0)),"",INDEX('Výsledková listina'!$P:$P,MATCH(CONCATENATE(B$4,$A8),'Výsledková listina'!$N:$N,0),1))</f>
        <v>MO Kolín RIVE</v>
      </c>
      <c r="D8" s="4">
        <v>34610</v>
      </c>
      <c r="E8" s="106"/>
      <c r="F8" s="50">
        <f t="shared" si="0"/>
        <v>1</v>
      </c>
      <c r="G8" s="68"/>
      <c r="H8" s="17" t="str">
        <f>IF(ISNA(MATCH(CONCATENATE(H$4,$A8),'Výsledková listina'!$N:$N,0)),"",INDEX('Výsledková listina'!$C:$C,MATCH(CONCATENATE(H$4,$A8),'Výsledková listina'!$N:$N,0),1))</f>
        <v>KOUKAL Martin st.</v>
      </c>
      <c r="I8" s="52" t="str">
        <f>IF(ISNA(MATCH(CONCATENATE(H$4,$A8),'Výsledková listina'!$N:$N,0)),"",INDEX('Výsledková listina'!$P:$P,MATCH(CONCATENATE(H$4,$A8),'Výsledková listina'!$N:$N,0),1))</f>
        <v>ČRS MILO Loštice A</v>
      </c>
      <c r="J8" s="4">
        <v>1610</v>
      </c>
      <c r="K8" s="106"/>
      <c r="L8" s="50">
        <f t="shared" si="1"/>
        <v>9</v>
      </c>
      <c r="M8" s="68"/>
      <c r="N8" s="17" t="str">
        <f>IF(ISNA(MATCH(CONCATENATE(N$4,$A8),'Výsledková listina'!$N:$N,0)),"",INDEX('Výsledková listina'!$C:$C,MATCH(CONCATENATE(N$4,$A8),'Výsledková listina'!$N:$N,0),1))</f>
        <v>KOLEŇ Michal</v>
      </c>
      <c r="O8" s="52" t="str">
        <f>IF(ISNA(MATCH(CONCATENATE(N$4,$A8),'Výsledková listina'!$N:$N,0)),"",INDEX('Výsledková listina'!$P:$P,MATCH(CONCATENATE(N$4,$A8),'Výsledková listina'!$N:$N,0),1))</f>
        <v>MO ČRS Strakonive</v>
      </c>
      <c r="P8" s="4">
        <v>5705</v>
      </c>
      <c r="Q8" s="106"/>
      <c r="R8" s="50">
        <f t="shared" si="2"/>
        <v>8</v>
      </c>
      <c r="S8" s="68"/>
      <c r="T8" s="17" t="str">
        <f>IF(ISNA(MATCH(CONCATENATE(T$4,$A8),'Výsledková listina'!$N:$N,0)),"",INDEX('Výsledková listina'!$C:$C,MATCH(CONCATENATE(T$4,$A8),'Výsledková listina'!$N:$N,0),1))</f>
        <v>PETERKA Jaroslav</v>
      </c>
      <c r="U8" s="52" t="str">
        <f>IF(ISNA(MATCH(CONCATENATE(T$4,$A8),'Výsledková listina'!$N:$N,0)),"",INDEX('Výsledková listina'!$P:$P,MATCH(CONCATENATE(T$4,$A8),'Výsledková listina'!$N:$N,0),1))</f>
        <v>River Feeder Team MAVER MO P-9 Vysočany</v>
      </c>
      <c r="V8" s="4">
        <v>20070</v>
      </c>
      <c r="W8" s="106"/>
      <c r="X8" s="50">
        <f t="shared" si="3"/>
        <v>1</v>
      </c>
      <c r="Y8" s="68"/>
      <c r="Z8" s="17" t="str">
        <f>IF(ISNA(MATCH(CONCATENATE(Z$4,$A8),'Výsledková listina'!$N:$N,0)),"",INDEX('Výsledková listina'!$C:$C,MATCH(CONCATENATE(Z$4,$A8),'Výsledková listina'!$N:$N,0),1))</f>
        <v>Raclavský Vratislav</v>
      </c>
      <c r="AA8" s="52" t="str">
        <f>IF(ISNA(MATCH(CONCATENATE(Z$4,$A8),'Výsledková listina'!$N:$N,0)),"",INDEX('Výsledková listina'!$P:$P,MATCH(CONCATENATE(Z$4,$A8),'Výsledková listina'!$N:$N,0),1))</f>
        <v>Feeder Team Krnov ÚS SMS</v>
      </c>
      <c r="AB8" s="4">
        <v>3520</v>
      </c>
      <c r="AC8" s="106"/>
      <c r="AD8" s="50">
        <f t="shared" si="4"/>
        <v>6</v>
      </c>
      <c r="AE8" s="68"/>
      <c r="AF8" s="17" t="str">
        <f>IF(ISNA(MATCH(CONCATENATE(AF$4,$A8),'Výsledková listina'!$N:$N,0)),"",INDEX('Výsledková listina'!$C:$C,MATCH(CONCATENATE(AF$4,$A8),'Výsledková listina'!$N:$N,0),1))</f>
        <v>ZÁLEŠÁK Petr</v>
      </c>
      <c r="AG8" s="52" t="str">
        <f>IF(ISNA(MATCH(CONCATENATE(AF$4,$A8),'Výsledková listina'!$N:$N,0)),"",INDEX('Výsledková listina'!$P:$P,MATCH(CONCATENATE(AF$4,$A8),'Výsledková listina'!$N:$N,0),1))</f>
        <v>Milo Feeder Team JIHOSEVERÁCI - SMS</v>
      </c>
      <c r="AH8" s="4">
        <v>7640</v>
      </c>
      <c r="AI8" s="106"/>
      <c r="AJ8" s="50">
        <f t="shared" si="5"/>
        <v>7</v>
      </c>
      <c r="AK8" s="68"/>
      <c r="AL8" s="17">
        <f>IF(ISNA(MATCH(CONCATENATE(AL$4,$A8),'Výsledková listina'!$N:$N,0)),"",INDEX('Výsledková listina'!$C:$C,MATCH(CONCATENATE(AL$4,$A8),'Výsledková listina'!$N:$N,0),1))</f>
      </c>
      <c r="AM8" s="52">
        <f>IF(ISNA(MATCH(CONCATENATE(AL$4,$A8),'Výsledková listina'!$N:$N,0)),"",INDEX('Výsledková listina'!$P:$P,MATCH(CONCATENATE(AL$4,$A8),'Výsledková listina'!$N:$N,0),1))</f>
      </c>
      <c r="AN8" s="4"/>
      <c r="AO8" s="106"/>
      <c r="AP8" s="50">
        <f t="shared" si="6"/>
      </c>
      <c r="AQ8" s="68"/>
      <c r="AR8" s="17">
        <f>IF(ISNA(MATCH(CONCATENATE(AR$4,$A8),'Výsledková listina'!$N:$N,0)),"",INDEX('Výsledková listina'!$C:$C,MATCH(CONCATENATE(AR$4,$A8),'Výsledková listina'!$N:$N,0),1))</f>
      </c>
      <c r="AS8" s="52">
        <f>IF(ISNA(MATCH(CONCATENATE(AR$4,$A8),'Výsledková listina'!$N:$N,0)),"",INDEX('Výsledková listina'!$P:$P,MATCH(CONCATENATE(AR$4,$A8),'Výsledková listina'!$N:$N,0),1))</f>
      </c>
      <c r="AT8" s="4"/>
      <c r="AU8" s="106"/>
      <c r="AV8" s="50">
        <f t="shared" si="7"/>
      </c>
      <c r="AW8" s="68"/>
      <c r="AX8" s="17">
        <f>IF(ISNA(MATCH(CONCATENATE(AX$4,$A8),'Výsledková listina'!$N:$N,0)),"",INDEX('Výsledková listina'!$C:$C,MATCH(CONCATENATE(AX$4,$A8),'Výsledková listina'!$N:$N,0),1))</f>
      </c>
      <c r="AY8" s="52">
        <f>IF(ISNA(MATCH(CONCATENATE(AX$4,$A8),'Výsledková listina'!$N:$N,0)),"",INDEX('Výsledková listina'!$P:$P,MATCH(CONCATENATE(AX$4,$A8),'Výsledková listina'!$N:$N,0),1))</f>
      </c>
      <c r="AZ8" s="4"/>
      <c r="BA8" s="106"/>
      <c r="BB8" s="50">
        <f t="shared" si="8"/>
      </c>
      <c r="BC8" s="68"/>
      <c r="BD8" s="17">
        <f>IF(ISNA(MATCH(CONCATENATE(BD$4,$A8),'Výsledková listina'!$N:$N,0)),"",INDEX('Výsledková listina'!$C:$C,MATCH(CONCATENATE(BD$4,$A8),'Výsledková listina'!$N:$N,0),1))</f>
      </c>
      <c r="BE8" s="52">
        <f>IF(ISNA(MATCH(CONCATENATE(BD$4,$A8),'Výsledková listina'!$N:$N,0)),"",INDEX('Výsledková listina'!$P:$P,MATCH(CONCATENATE(BD$4,$A8),'Výsledková listina'!$N:$N,0),1))</f>
      </c>
      <c r="BF8" s="4"/>
      <c r="BG8" s="106"/>
      <c r="BH8" s="50">
        <f t="shared" si="9"/>
      </c>
      <c r="BI8" s="68"/>
      <c r="BJ8" s="17">
        <f>IF(ISNA(MATCH(CONCATENATE(BJ$4,$A8),'Výsledková listina'!$N:$N,0)),"",INDEX('Výsledková listina'!$C:$C,MATCH(CONCATENATE(BJ$4,$A8),'Výsledková listina'!$N:$N,0),1))</f>
      </c>
      <c r="BK8" s="52">
        <f>IF(ISNA(MATCH(CONCATENATE(BJ$4,$A8),'Výsledková listina'!$N:$N,0)),"",INDEX('Výsledková listina'!$P:$P,MATCH(CONCATENATE(BJ$4,$A8),'Výsledková listina'!$N:$N,0),1))</f>
      </c>
      <c r="BL8" s="4"/>
      <c r="BM8" s="50">
        <f t="shared" si="10"/>
      </c>
      <c r="BN8" s="68"/>
      <c r="BO8" s="17">
        <f>IF(ISNA(MATCH(CONCATENATE(BO$4,$A8),'Výsledková listina'!$N:$N,0)),"",INDEX('Výsledková listina'!$C:$C,MATCH(CONCATENATE(BO$4,$A8),'Výsledková listina'!$N:$N,0),1))</f>
      </c>
      <c r="BP8" s="52">
        <f>IF(ISNA(MATCH(CONCATENATE(BO$4,$A8),'Výsledková listina'!$N:$N,0)),"",INDEX('Výsledková listina'!$P:$P,MATCH(CONCATENATE(BO$4,$A8),'Výsledková listina'!$N:$N,0),1))</f>
      </c>
      <c r="BQ8" s="4"/>
      <c r="BR8" s="50">
        <f t="shared" si="11"/>
      </c>
      <c r="BS8" s="68"/>
      <c r="BT8" s="17">
        <f>IF(ISNA(MATCH(CONCATENATE(BT$4,$A8),'Výsledková listina'!$N:$N,0)),"",INDEX('Výsledková listina'!$C:$C,MATCH(CONCATENATE(BT$4,$A8),'Výsledková listina'!$N:$N,0),1))</f>
      </c>
      <c r="BU8" s="52">
        <f>IF(ISNA(MATCH(CONCATENATE(BT$4,$A8),'Výsledková listina'!$N:$N,0)),"",INDEX('Výsledková listina'!$P:$P,MATCH(CONCATENATE(BT$4,$A8),'Výsledková listina'!$N:$N,0),1))</f>
      </c>
      <c r="BV8" s="4"/>
      <c r="BW8" s="50">
        <f t="shared" si="12"/>
      </c>
      <c r="BX8" s="68"/>
      <c r="BY8" s="17">
        <f>IF(ISNA(MATCH(CONCATENATE(BY$4,$A8),'Výsledková listina'!$N:$N,0)),"",INDEX('Výsledková listina'!$C:$C,MATCH(CONCATENATE(BY$4,$A8),'Výsledková listina'!$N:$N,0),1))</f>
      </c>
      <c r="BZ8" s="52">
        <f>IF(ISNA(MATCH(CONCATENATE(BY$4,$A8),'Výsledková listina'!$N:$N,0)),"",INDEX('Výsledková listina'!$P:$P,MATCH(CONCATENATE(BY$4,$A8),'Výsledková listina'!$N:$N,0),1))</f>
      </c>
      <c r="CA8" s="4"/>
      <c r="CB8" s="50">
        <f t="shared" si="13"/>
      </c>
      <c r="CC8" s="68"/>
      <c r="CD8" s="17">
        <f>IF(ISNA(MATCH(CONCATENATE(CD$4,$A8),'Výsledková listina'!$N:$N,0)),"",INDEX('Výsledková listina'!$C:$C,MATCH(CONCATENATE(CD$4,$A8),'Výsledková listina'!$N:$N,0),1))</f>
      </c>
      <c r="CE8" s="52">
        <f>IF(ISNA(MATCH(CONCATENATE(CD$4,$A8),'Výsledková listina'!$N:$N,0)),"",INDEX('Výsledková listina'!$P:$P,MATCH(CONCATENATE(CD$4,$A8),'Výsledková listina'!$N:$N,0),1))</f>
      </c>
      <c r="CF8" s="4"/>
      <c r="CG8" s="50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listina'!$N:$N,0)),"",INDEX('Výsledková listina'!$C:$C,MATCH(CONCATENATE(B$4,$A9),'Výsledková listina'!$N:$N,0),1))</f>
        <v>TÖKÖLY Martin</v>
      </c>
      <c r="C9" s="52" t="str">
        <f>IF(ISNA(MATCH(CONCATENATE(B$4,$A9),'Výsledková listina'!$N:$N,0)),"",INDEX('Výsledková listina'!$P:$P,MATCH(CONCATENATE(B$4,$A9),'Výsledková listina'!$N:$N,0),1))</f>
        <v>MO ČRS Karviná MILO</v>
      </c>
      <c r="D9" s="4">
        <v>22050</v>
      </c>
      <c r="E9" s="106"/>
      <c r="F9" s="50">
        <f t="shared" si="0"/>
        <v>5</v>
      </c>
      <c r="G9" s="68"/>
      <c r="H9" s="17" t="str">
        <f>IF(ISNA(MATCH(CONCATENATE(H$4,$A9),'Výsledková listina'!$N:$N,0)),"",INDEX('Výsledková listina'!$C:$C,MATCH(CONCATENATE(H$4,$A9),'Výsledková listina'!$N:$N,0),1))</f>
        <v>POKORNÝ Roman ml.</v>
      </c>
      <c r="I9" s="52" t="str">
        <f>IF(ISNA(MATCH(CONCATENATE(H$4,$A9),'Výsledková listina'!$N:$N,0)),"",INDEX('Výsledková listina'!$P:$P,MATCH(CONCATENATE(H$4,$A9),'Výsledková listina'!$N:$N,0),1))</f>
        <v>RS Crazy Boys MO Hustopeče Maver</v>
      </c>
      <c r="J9" s="4">
        <v>15790</v>
      </c>
      <c r="K9" s="106"/>
      <c r="L9" s="50">
        <f t="shared" si="1"/>
        <v>3</v>
      </c>
      <c r="M9" s="68"/>
      <c r="N9" s="17" t="str">
        <f>IF(ISNA(MATCH(CONCATENATE(N$4,$A9),'Výsledková listina'!$N:$N,0)),"",INDEX('Výsledková listina'!$C:$C,MATCH(CONCATENATE(N$4,$A9),'Výsledková listina'!$N:$N,0),1))</f>
        <v>MIŠKOLCI Zoltán</v>
      </c>
      <c r="O9" s="52" t="str">
        <f>IF(ISNA(MATCH(CONCATENATE(N$4,$A9),'Výsledková listina'!$N:$N,0)),"",INDEX('Výsledková listina'!$P:$P,MATCH(CONCATENATE(N$4,$A9),'Výsledková listina'!$N:$N,0),1))</f>
        <v>SLOVENSKO</v>
      </c>
      <c r="P9" s="4">
        <v>8585</v>
      </c>
      <c r="Q9" s="106"/>
      <c r="R9" s="50">
        <f t="shared" si="2"/>
        <v>5</v>
      </c>
      <c r="S9" s="68"/>
      <c r="T9" s="17" t="str">
        <f>IF(ISNA(MATCH(CONCATENATE(T$4,$A9),'Výsledková listina'!$N:$N,0)),"",INDEX('Výsledková listina'!$C:$C,MATCH(CONCATENATE(T$4,$A9),'Výsledková listina'!$N:$N,0),1))</f>
        <v>KRÁL Víťa ml.</v>
      </c>
      <c r="U9" s="52" t="str">
        <f>IF(ISNA(MATCH(CONCATENATE(T$4,$A9),'Výsledková listina'!$N:$N,0)),"",INDEX('Výsledková listina'!$P:$P,MATCH(CONCATENATE(T$4,$A9),'Výsledková listina'!$N:$N,0),1))</f>
        <v>PRESTON Feeder Team – MRK.CZ - MRS</v>
      </c>
      <c r="V9" s="4">
        <v>3210</v>
      </c>
      <c r="W9" s="106"/>
      <c r="X9" s="50">
        <f t="shared" si="3"/>
        <v>5</v>
      </c>
      <c r="Y9" s="68"/>
      <c r="Z9" s="17" t="str">
        <f>IF(ISNA(MATCH(CONCATENATE(Z$4,$A9),'Výsledková listina'!$N:$N,0)),"",INDEX('Výsledková listina'!$C:$C,MATCH(CONCATENATE(Z$4,$A9),'Výsledková listina'!$N:$N,0),1))</f>
        <v>HÁJEK Ondřej</v>
      </c>
      <c r="AA9" s="52" t="str">
        <f>IF(ISNA(MATCH(CONCATENATE(Z$4,$A9),'Výsledková listina'!$N:$N,0)),"",INDEX('Výsledková listina'!$P:$P,MATCH(CONCATENATE(Z$4,$A9),'Výsledková listina'!$N:$N,0),1))</f>
        <v>River Feeder Team MAVER MO P-9 Vysočany</v>
      </c>
      <c r="AB9" s="4">
        <v>22920</v>
      </c>
      <c r="AC9" s="106"/>
      <c r="AD9" s="50">
        <f t="shared" si="4"/>
        <v>1</v>
      </c>
      <c r="AE9" s="68"/>
      <c r="AF9" s="17" t="str">
        <f>IF(ISNA(MATCH(CONCATENATE(AF$4,$A9),'Výsledková listina'!$N:$N,0)),"",INDEX('Výsledková listina'!$C:$C,MATCH(CONCATENATE(AF$4,$A9),'Výsledková listina'!$N:$N,0),1))</f>
        <v>BARTOŇ Štěpán</v>
      </c>
      <c r="AG9" s="52">
        <f>IF(ISNA(MATCH(CONCATENATE(AF$4,$A9),'Výsledková listina'!$N:$N,0)),"",INDEX('Výsledková listina'!$P:$P,MATCH(CONCATENATE(AF$4,$A9),'Výsledková listina'!$N:$N,0),1))</f>
      </c>
      <c r="AH9" s="4">
        <v>4215</v>
      </c>
      <c r="AI9" s="106"/>
      <c r="AJ9" s="50">
        <f t="shared" si="5"/>
        <v>10</v>
      </c>
      <c r="AK9" s="68"/>
      <c r="AL9" s="17">
        <f>IF(ISNA(MATCH(CONCATENATE(AL$4,$A9),'Výsledková listina'!$N:$N,0)),"",INDEX('Výsledková listina'!$C:$C,MATCH(CONCATENATE(AL$4,$A9),'Výsledková listina'!$N:$N,0),1))</f>
      </c>
      <c r="AM9" s="52">
        <f>IF(ISNA(MATCH(CONCATENATE(AL$4,$A9),'Výsledková listina'!$N:$N,0)),"",INDEX('Výsledková listina'!$P:$P,MATCH(CONCATENATE(AL$4,$A9),'Výsledková listina'!$N:$N,0),1))</f>
      </c>
      <c r="AN9" s="4"/>
      <c r="AO9" s="106"/>
      <c r="AP9" s="50">
        <f t="shared" si="6"/>
      </c>
      <c r="AQ9" s="68"/>
      <c r="AR9" s="17">
        <f>IF(ISNA(MATCH(CONCATENATE(AR$4,$A9),'Výsledková listina'!$N:$N,0)),"",INDEX('Výsledková listina'!$C:$C,MATCH(CONCATENATE(AR$4,$A9),'Výsledková listina'!$N:$N,0),1))</f>
      </c>
      <c r="AS9" s="52">
        <f>IF(ISNA(MATCH(CONCATENATE(AR$4,$A9),'Výsledková listina'!$N:$N,0)),"",INDEX('Výsledková listina'!$P:$P,MATCH(CONCATENATE(AR$4,$A9),'Výsledková listina'!$N:$N,0),1))</f>
      </c>
      <c r="AT9" s="4"/>
      <c r="AU9" s="106"/>
      <c r="AV9" s="50">
        <f t="shared" si="7"/>
      </c>
      <c r="AW9" s="68"/>
      <c r="AX9" s="17">
        <f>IF(ISNA(MATCH(CONCATENATE(AX$4,$A9),'Výsledková listina'!$N:$N,0)),"",INDEX('Výsledková listina'!$C:$C,MATCH(CONCATENATE(AX$4,$A9),'Výsledková listina'!$N:$N,0),1))</f>
      </c>
      <c r="AY9" s="52">
        <f>IF(ISNA(MATCH(CONCATENATE(AX$4,$A9),'Výsledková listina'!$N:$N,0)),"",INDEX('Výsledková listina'!$P:$P,MATCH(CONCATENATE(AX$4,$A9),'Výsledková listina'!$N:$N,0),1))</f>
      </c>
      <c r="AZ9" s="4"/>
      <c r="BA9" s="106"/>
      <c r="BB9" s="50">
        <f t="shared" si="8"/>
      </c>
      <c r="BC9" s="68"/>
      <c r="BD9" s="17">
        <f>IF(ISNA(MATCH(CONCATENATE(BD$4,$A9),'Výsledková listina'!$N:$N,0)),"",INDEX('Výsledková listina'!$C:$C,MATCH(CONCATENATE(BD$4,$A9),'Výsledková listina'!$N:$N,0),1))</f>
      </c>
      <c r="BE9" s="52">
        <f>IF(ISNA(MATCH(CONCATENATE(BD$4,$A9),'Výsledková listina'!$N:$N,0)),"",INDEX('Výsledková listina'!$P:$P,MATCH(CONCATENATE(BD$4,$A9),'Výsledková listina'!$N:$N,0),1))</f>
      </c>
      <c r="BF9" s="4"/>
      <c r="BG9" s="106"/>
      <c r="BH9" s="50">
        <f t="shared" si="9"/>
      </c>
      <c r="BI9" s="68"/>
      <c r="BJ9" s="17">
        <f>IF(ISNA(MATCH(CONCATENATE(BJ$4,$A9),'Výsledková listina'!$N:$N,0)),"",INDEX('Výsledková listina'!$C:$C,MATCH(CONCATENATE(BJ$4,$A9),'Výsledková listina'!$N:$N,0),1))</f>
      </c>
      <c r="BK9" s="52">
        <f>IF(ISNA(MATCH(CONCATENATE(BJ$4,$A9),'Výsledková listina'!$N:$N,0)),"",INDEX('Výsledková listina'!$P:$P,MATCH(CONCATENATE(BJ$4,$A9),'Výsledková listina'!$N:$N,0),1))</f>
      </c>
      <c r="BL9" s="4"/>
      <c r="BM9" s="50">
        <f t="shared" si="10"/>
      </c>
      <c r="BN9" s="68"/>
      <c r="BO9" s="17">
        <f>IF(ISNA(MATCH(CONCATENATE(BO$4,$A9),'Výsledková listina'!$N:$N,0)),"",INDEX('Výsledková listina'!$C:$C,MATCH(CONCATENATE(BO$4,$A9),'Výsledková listina'!$N:$N,0),1))</f>
      </c>
      <c r="BP9" s="52">
        <f>IF(ISNA(MATCH(CONCATENATE(BO$4,$A9),'Výsledková listina'!$N:$N,0)),"",INDEX('Výsledková listina'!$P:$P,MATCH(CONCATENATE(BO$4,$A9),'Výsledková listina'!$N:$N,0),1))</f>
      </c>
      <c r="BQ9" s="4"/>
      <c r="BR9" s="50">
        <f t="shared" si="11"/>
      </c>
      <c r="BS9" s="68"/>
      <c r="BT9" s="17">
        <f>IF(ISNA(MATCH(CONCATENATE(BT$4,$A9),'Výsledková listina'!$N:$N,0)),"",INDEX('Výsledková listina'!$C:$C,MATCH(CONCATENATE(BT$4,$A9),'Výsledková listina'!$N:$N,0),1))</f>
      </c>
      <c r="BU9" s="52">
        <f>IF(ISNA(MATCH(CONCATENATE(BT$4,$A9),'Výsledková listina'!$N:$N,0)),"",INDEX('Výsledková listina'!$P:$P,MATCH(CONCATENATE(BT$4,$A9),'Výsledková listina'!$N:$N,0),1))</f>
      </c>
      <c r="BV9" s="4"/>
      <c r="BW9" s="50">
        <f t="shared" si="12"/>
      </c>
      <c r="BX9" s="68"/>
      <c r="BY9" s="17">
        <f>IF(ISNA(MATCH(CONCATENATE(BY$4,$A9),'Výsledková listina'!$N:$N,0)),"",INDEX('Výsledková listina'!$C:$C,MATCH(CONCATENATE(BY$4,$A9),'Výsledková listina'!$N:$N,0),1))</f>
      </c>
      <c r="BZ9" s="52">
        <f>IF(ISNA(MATCH(CONCATENATE(BY$4,$A9),'Výsledková listina'!$N:$N,0)),"",INDEX('Výsledková listina'!$P:$P,MATCH(CONCATENATE(BY$4,$A9),'Výsledková listina'!$N:$N,0),1))</f>
      </c>
      <c r="CA9" s="4"/>
      <c r="CB9" s="50">
        <f t="shared" si="13"/>
      </c>
      <c r="CC9" s="68"/>
      <c r="CD9" s="17">
        <f>IF(ISNA(MATCH(CONCATENATE(CD$4,$A9),'Výsledková listina'!$N:$N,0)),"",INDEX('Výsledková listina'!$C:$C,MATCH(CONCATENATE(CD$4,$A9),'Výsledková listina'!$N:$N,0),1))</f>
      </c>
      <c r="CE9" s="52">
        <f>IF(ISNA(MATCH(CONCATENATE(CD$4,$A9),'Výsledková listina'!$N:$N,0)),"",INDEX('Výsledková listina'!$P:$P,MATCH(CONCATENATE(CD$4,$A9),'Výsledková listina'!$N:$N,0),1))</f>
      </c>
      <c r="CF9" s="4"/>
      <c r="CG9" s="50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listina'!$N:$N,0)),"",INDEX('Výsledková listina'!$C:$C,MATCH(CONCATENATE(B$4,$A10),'Výsledková listina'!$N:$N,0),1))</f>
        <v>VAVŘÍN Václav</v>
      </c>
      <c r="C10" s="52" t="str">
        <f>IF(ISNA(MATCH(CONCATENATE(B$4,$A10),'Výsledková listina'!$N:$N,0)),"",INDEX('Výsledková listina'!$P:$P,MATCH(CONCATENATE(B$4,$A10),'Výsledková listina'!$N:$N,0),1))</f>
        <v>Rybářský sportovní klub Pardubice – COLMIC</v>
      </c>
      <c r="D10" s="4">
        <v>32690</v>
      </c>
      <c r="E10" s="106"/>
      <c r="F10" s="50">
        <f t="shared" si="0"/>
        <v>3</v>
      </c>
      <c r="G10" s="68"/>
      <c r="H10" s="17" t="str">
        <f>IF(ISNA(MATCH(CONCATENATE(H$4,$A10),'Výsledková listina'!$N:$N,0)),"",INDEX('Výsledková listina'!$C:$C,MATCH(CONCATENATE(H$4,$A10),'Výsledková listina'!$N:$N,0),1))</f>
        <v>KOBLIHA Martin</v>
      </c>
      <c r="I10" s="52" t="str">
        <f>IF(ISNA(MATCH(CONCATENATE(H$4,$A10),'Výsledková listina'!$N:$N,0)),"",INDEX('Výsledková listina'!$P:$P,MATCH(CONCATENATE(H$4,$A10),'Výsledková listina'!$N:$N,0),1))</f>
        <v>MO MRS Uherské Hradiště - PRESTON</v>
      </c>
      <c r="J10" s="4">
        <v>2645</v>
      </c>
      <c r="K10" s="106"/>
      <c r="L10" s="50">
        <f t="shared" si="1"/>
        <v>8</v>
      </c>
      <c r="M10" s="68"/>
      <c r="N10" s="17" t="str">
        <f>IF(ISNA(MATCH(CONCATENATE(N$4,$A10),'Výsledková listina'!$N:$N,0)),"",INDEX('Výsledková listina'!$C:$C,MATCH(CONCATENATE(N$4,$A10),'Výsledková listina'!$N:$N,0),1))</f>
        <v>BARTOŠ Jan</v>
      </c>
      <c r="O10" s="52" t="str">
        <f>IF(ISNA(MATCH(CONCATENATE(N$4,$A10),'Výsledková listina'!$N:$N,0)),"",INDEX('Výsledková listina'!$P:$P,MATCH(CONCATENATE(N$4,$A10),'Výsledková listina'!$N:$N,0),1))</f>
        <v>RSK LIPANI MIVARDI Třebechovice pod Orebem</v>
      </c>
      <c r="P10" s="4">
        <v>3135</v>
      </c>
      <c r="Q10" s="106"/>
      <c r="R10" s="50">
        <f t="shared" si="2"/>
        <v>9</v>
      </c>
      <c r="S10" s="68"/>
      <c r="T10" s="17" t="str">
        <f>IF(ISNA(MATCH(CONCATENATE(T$4,$A10),'Výsledková listina'!$N:$N,0)),"",INDEX('Výsledková listina'!$C:$C,MATCH(CONCATENATE(T$4,$A10),'Výsledková listina'!$N:$N,0),1))</f>
        <v>PECHALOVÁ Andrea</v>
      </c>
      <c r="U10" s="52" t="str">
        <f>IF(ISNA(MATCH(CONCATENATE(T$4,$A10),'Výsledková listina'!$N:$N,0)),"",INDEX('Výsledková listina'!$P:$P,MATCH(CONCATENATE(T$4,$A10),'Výsledková listina'!$N:$N,0),1))</f>
        <v>VIPA TRABUCCO Feeder Team Jižní Morava - MRS</v>
      </c>
      <c r="V10" s="4">
        <v>860</v>
      </c>
      <c r="W10" s="106"/>
      <c r="X10" s="50">
        <f t="shared" si="3"/>
        <v>9</v>
      </c>
      <c r="Y10" s="68"/>
      <c r="Z10" s="17" t="str">
        <f>IF(ISNA(MATCH(CONCATENATE(Z$4,$A10),'Výsledková listina'!$N:$N,0)),"",INDEX('Výsledková listina'!$C:$C,MATCH(CONCATENATE(Z$4,$A10),'Výsledková listina'!$N:$N,0),1))</f>
        <v>ONDRÁČEK Petr</v>
      </c>
      <c r="AA10" s="52" t="str">
        <f>IF(ISNA(MATCH(CONCATENATE(Z$4,$A10),'Výsledková listina'!$N:$N,0)),"",INDEX('Výsledková listina'!$P:$P,MATCH(CONCATENATE(Z$4,$A10),'Výsledková listina'!$N:$N,0),1))</f>
        <v>MAVER Feeder Klub Třebíč</v>
      </c>
      <c r="AB10" s="4">
        <v>2045</v>
      </c>
      <c r="AC10" s="106"/>
      <c r="AD10" s="50">
        <f t="shared" si="4"/>
        <v>7</v>
      </c>
      <c r="AE10" s="68"/>
      <c r="AF10" s="17" t="str">
        <f>IF(ISNA(MATCH(CONCATENATE(AF$4,$A10),'Výsledková listina'!$N:$N,0)),"",INDEX('Výsledková listina'!$C:$C,MATCH(CONCATENATE(AF$4,$A10),'Výsledková listina'!$N:$N,0),1))</f>
        <v>KRÁL Víťa st.</v>
      </c>
      <c r="AG10" s="52" t="str">
        <f>IF(ISNA(MATCH(CONCATENATE(AF$4,$A10),'Výsledková listina'!$N:$N,0)),"",INDEX('Výsledková listina'!$P:$P,MATCH(CONCATENATE(AF$4,$A10),'Výsledková listina'!$N:$N,0),1))</f>
        <v>PRESTON Feeder Team – MRK.CZ - MRS</v>
      </c>
      <c r="AH10" s="4">
        <v>4775</v>
      </c>
      <c r="AI10" s="106"/>
      <c r="AJ10" s="50">
        <f t="shared" si="5"/>
        <v>9</v>
      </c>
      <c r="AK10" s="68"/>
      <c r="AL10" s="17">
        <f>IF(ISNA(MATCH(CONCATENATE(AL$4,$A10),'Výsledková listina'!$N:$N,0)),"",INDEX('Výsledková listina'!$C:$C,MATCH(CONCATENATE(AL$4,$A10),'Výsledková listina'!$N:$N,0),1))</f>
      </c>
      <c r="AM10" s="52">
        <f>IF(ISNA(MATCH(CONCATENATE(AL$4,$A10),'Výsledková listina'!$N:$N,0)),"",INDEX('Výsledková listina'!$P:$P,MATCH(CONCATENATE(AL$4,$A10),'Výsledková listina'!$N:$N,0),1))</f>
      </c>
      <c r="AN10" s="4"/>
      <c r="AO10" s="106"/>
      <c r="AP10" s="50">
        <f t="shared" si="6"/>
      </c>
      <c r="AQ10" s="68"/>
      <c r="AR10" s="17">
        <f>IF(ISNA(MATCH(CONCATENATE(AR$4,$A10),'Výsledková listina'!$N:$N,0)),"",INDEX('Výsledková listina'!$C:$C,MATCH(CONCATENATE(AR$4,$A10),'Výsledková listina'!$N:$N,0),1))</f>
      </c>
      <c r="AS10" s="52">
        <f>IF(ISNA(MATCH(CONCATENATE(AR$4,$A10),'Výsledková listina'!$N:$N,0)),"",INDEX('Výsledková listina'!$P:$P,MATCH(CONCATENATE(AR$4,$A10),'Výsledková listina'!$N:$N,0),1))</f>
      </c>
      <c r="AT10" s="4"/>
      <c r="AU10" s="106"/>
      <c r="AV10" s="50">
        <f t="shared" si="7"/>
      </c>
      <c r="AW10" s="68"/>
      <c r="AX10" s="17">
        <f>IF(ISNA(MATCH(CONCATENATE(AX$4,$A10),'Výsledková listina'!$N:$N,0)),"",INDEX('Výsledková listina'!$C:$C,MATCH(CONCATENATE(AX$4,$A10),'Výsledková listina'!$N:$N,0),1))</f>
      </c>
      <c r="AY10" s="52">
        <f>IF(ISNA(MATCH(CONCATENATE(AX$4,$A10),'Výsledková listina'!$N:$N,0)),"",INDEX('Výsledková listina'!$P:$P,MATCH(CONCATENATE(AX$4,$A10),'Výsledková listina'!$N:$N,0),1))</f>
      </c>
      <c r="AZ10" s="4"/>
      <c r="BA10" s="106"/>
      <c r="BB10" s="50">
        <f t="shared" si="8"/>
      </c>
      <c r="BC10" s="68"/>
      <c r="BD10" s="17">
        <f>IF(ISNA(MATCH(CONCATENATE(BD$4,$A10),'Výsledková listina'!$N:$N,0)),"",INDEX('Výsledková listina'!$C:$C,MATCH(CONCATENATE(BD$4,$A10),'Výsledková listina'!$N:$N,0),1))</f>
      </c>
      <c r="BE10" s="52">
        <f>IF(ISNA(MATCH(CONCATENATE(BD$4,$A10),'Výsledková listina'!$N:$N,0)),"",INDEX('Výsledková listina'!$P:$P,MATCH(CONCATENATE(BD$4,$A10),'Výsledková listina'!$N:$N,0),1))</f>
      </c>
      <c r="BF10" s="4"/>
      <c r="BG10" s="106"/>
      <c r="BH10" s="50">
        <f t="shared" si="9"/>
      </c>
      <c r="BI10" s="68"/>
      <c r="BJ10" s="17">
        <f>IF(ISNA(MATCH(CONCATENATE(BJ$4,$A10),'Výsledková listina'!$N:$N,0)),"",INDEX('Výsledková listina'!$C:$C,MATCH(CONCATENATE(BJ$4,$A10),'Výsledková listina'!$N:$N,0),1))</f>
      </c>
      <c r="BK10" s="52">
        <f>IF(ISNA(MATCH(CONCATENATE(BJ$4,$A10),'Výsledková listina'!$N:$N,0)),"",INDEX('Výsledková listina'!$P:$P,MATCH(CONCATENATE(BJ$4,$A10),'Výsledková listina'!$N:$N,0),1))</f>
      </c>
      <c r="BL10" s="4"/>
      <c r="BM10" s="50">
        <f t="shared" si="10"/>
      </c>
      <c r="BN10" s="68"/>
      <c r="BO10" s="17">
        <f>IF(ISNA(MATCH(CONCATENATE(BO$4,$A10),'Výsledková listina'!$N:$N,0)),"",INDEX('Výsledková listina'!$C:$C,MATCH(CONCATENATE(BO$4,$A10),'Výsledková listina'!$N:$N,0),1))</f>
      </c>
      <c r="BP10" s="52">
        <f>IF(ISNA(MATCH(CONCATENATE(BO$4,$A10),'Výsledková listina'!$N:$N,0)),"",INDEX('Výsledková listina'!$P:$P,MATCH(CONCATENATE(BO$4,$A10),'Výsledková listina'!$N:$N,0),1))</f>
      </c>
      <c r="BQ10" s="4"/>
      <c r="BR10" s="50">
        <f t="shared" si="11"/>
      </c>
      <c r="BS10" s="68"/>
      <c r="BT10" s="17">
        <f>IF(ISNA(MATCH(CONCATENATE(BT$4,$A10),'Výsledková listina'!$N:$N,0)),"",INDEX('Výsledková listina'!$C:$C,MATCH(CONCATENATE(BT$4,$A10),'Výsledková listina'!$N:$N,0),1))</f>
      </c>
      <c r="BU10" s="52">
        <f>IF(ISNA(MATCH(CONCATENATE(BT$4,$A10),'Výsledková listina'!$N:$N,0)),"",INDEX('Výsledková listina'!$P:$P,MATCH(CONCATENATE(BT$4,$A10),'Výsledková listina'!$N:$N,0),1))</f>
      </c>
      <c r="BV10" s="4"/>
      <c r="BW10" s="50">
        <f t="shared" si="12"/>
      </c>
      <c r="BX10" s="68"/>
      <c r="BY10" s="17">
        <f>IF(ISNA(MATCH(CONCATENATE(BY$4,$A10),'Výsledková listina'!$N:$N,0)),"",INDEX('Výsledková listina'!$C:$C,MATCH(CONCATENATE(BY$4,$A10),'Výsledková listina'!$N:$N,0),1))</f>
      </c>
      <c r="BZ10" s="52">
        <f>IF(ISNA(MATCH(CONCATENATE(BY$4,$A10),'Výsledková listina'!$N:$N,0)),"",INDEX('Výsledková listina'!$P:$P,MATCH(CONCATENATE(BY$4,$A10),'Výsledková listina'!$N:$N,0),1))</f>
      </c>
      <c r="CA10" s="4"/>
      <c r="CB10" s="50">
        <f t="shared" si="13"/>
      </c>
      <c r="CC10" s="68"/>
      <c r="CD10" s="17">
        <f>IF(ISNA(MATCH(CONCATENATE(CD$4,$A10),'Výsledková listina'!$N:$N,0)),"",INDEX('Výsledková listina'!$C:$C,MATCH(CONCATENATE(CD$4,$A10),'Výsledková listina'!$N:$N,0),1))</f>
      </c>
      <c r="CE10" s="52">
        <f>IF(ISNA(MATCH(CONCATENATE(CD$4,$A10),'Výsledková listina'!$N:$N,0)),"",INDEX('Výsledková listina'!$P:$P,MATCH(CONCATENATE(CD$4,$A10),'Výsledková listina'!$N:$N,0),1))</f>
      </c>
      <c r="CF10" s="4"/>
      <c r="CG10" s="50">
        <f t="shared" si="14"/>
      </c>
      <c r="CH10" s="68"/>
    </row>
    <row r="11" spans="1:86" s="10" customFormat="1" ht="34.5" customHeight="1">
      <c r="A11" s="5">
        <v>6</v>
      </c>
      <c r="B11" s="17" t="str">
        <f>IF(ISNA(MATCH(CONCATENATE(B$4,$A11),'Výsledková listina'!$N:$N,0)),"",INDEX('Výsledková listina'!$C:$C,MATCH(CONCATENATE(B$4,$A11),'Výsledková listina'!$N:$N,0),1))</f>
        <v>MATEJ Jiří</v>
      </c>
      <c r="C11" s="52" t="str">
        <f>IF(ISNA(MATCH(CONCATENATE(B$4,$A11),'Výsledková listina'!$N:$N,0)),"",INDEX('Výsledková listina'!$P:$P,MATCH(CONCATENATE(B$4,$A11),'Výsledková listina'!$N:$N,0),1))</f>
        <v>MO MRS Uherské Hradiště - PRESTON</v>
      </c>
      <c r="D11" s="4">
        <v>18870</v>
      </c>
      <c r="E11" s="106"/>
      <c r="F11" s="50">
        <f t="shared" si="0"/>
        <v>6</v>
      </c>
      <c r="G11" s="68"/>
      <c r="H11" s="17" t="str">
        <f>IF(ISNA(MATCH(CONCATENATE(H$4,$A11),'Výsledková listina'!$N:$N,0)),"",INDEX('Výsledková listina'!$C:$C,MATCH(CONCATENATE(H$4,$A11),'Výsledková listina'!$N:$N,0),1))</f>
        <v>PERGREFFI Luca </v>
      </c>
      <c r="I11" s="52" t="str">
        <f>IF(ISNA(MATCH(CONCATENATE(H$4,$A11),'Výsledková listina'!$N:$N,0)),"",INDEX('Výsledková listina'!$P:$P,MATCH(CONCATENATE(H$4,$A11),'Výsledková listina'!$N:$N,0),1))</f>
        <v>Rybářský sportovní klub Pardubice – COLMIC</v>
      </c>
      <c r="J11" s="4">
        <v>16520</v>
      </c>
      <c r="K11" s="106"/>
      <c r="L11" s="50">
        <f t="shared" si="1"/>
        <v>2</v>
      </c>
      <c r="M11" s="68"/>
      <c r="N11" s="17" t="str">
        <f>IF(ISNA(MATCH(CONCATENATE(N$4,$A11),'Výsledková listina'!$N:$N,0)),"",INDEX('Výsledková listina'!$C:$C,MATCH(CONCATENATE(N$4,$A11),'Výsledková listina'!$N:$N,0),1))</f>
        <v>NAGY Jano</v>
      </c>
      <c r="O11" s="52" t="str">
        <f>IF(ISNA(MATCH(CONCATENATE(N$4,$A11),'Výsledková listina'!$N:$N,0)),"",INDEX('Výsledková listina'!$P:$P,MATCH(CONCATENATE(N$4,$A11),'Výsledková listina'!$N:$N,0),1))</f>
        <v>SLOVENSKO</v>
      </c>
      <c r="P11" s="4">
        <v>11450</v>
      </c>
      <c r="Q11" s="106"/>
      <c r="R11" s="50">
        <f t="shared" si="2"/>
        <v>3</v>
      </c>
      <c r="S11" s="68"/>
      <c r="T11" s="17" t="str">
        <f>IF(ISNA(MATCH(CONCATENATE(T$4,$A11),'Výsledková listina'!$N:$N,0)),"",INDEX('Výsledková listina'!$C:$C,MATCH(CONCATENATE(T$4,$A11),'Výsledková listina'!$N:$N,0),1))</f>
        <v>HEROUT Radim</v>
      </c>
      <c r="U11" s="52" t="str">
        <f>IF(ISNA(MATCH(CONCATENATE(T$4,$A11),'Výsledková listina'!$N:$N,0)),"",INDEX('Výsledková listina'!$P:$P,MATCH(CONCATENATE(T$4,$A11),'Výsledková listina'!$N:$N,0),1))</f>
        <v>GARBOLINIO DELTA TEAM - MRS</v>
      </c>
      <c r="V11" s="4">
        <v>1950</v>
      </c>
      <c r="W11" s="106"/>
      <c r="X11" s="50">
        <f t="shared" si="3"/>
        <v>6</v>
      </c>
      <c r="Y11" s="68"/>
      <c r="Z11" s="17" t="str">
        <f>IF(ISNA(MATCH(CONCATENATE(Z$4,$A11),'Výsledková listina'!$N:$N,0)),"",INDEX('Výsledková listina'!$C:$C,MATCH(CONCATENATE(Z$4,$A11),'Výsledková listina'!$N:$N,0),1))</f>
        <v>Škandera Vlastimil </v>
      </c>
      <c r="AA11" s="52" t="str">
        <f>IF(ISNA(MATCH(CONCATENATE(Z$4,$A11),'Výsledková listina'!$N:$N,0)),"",INDEX('Výsledková listina'!$P:$P,MATCH(CONCATENATE(Z$4,$A11),'Výsledková listina'!$N:$N,0),1))</f>
        <v>Feeder Team Krnov ÚS SMS</v>
      </c>
      <c r="AB11" s="4">
        <v>0</v>
      </c>
      <c r="AC11" s="106"/>
      <c r="AD11" s="50">
        <f t="shared" si="4"/>
        <v>9</v>
      </c>
      <c r="AE11" s="68"/>
      <c r="AF11" s="17" t="str">
        <f>IF(ISNA(MATCH(CONCATENATE(AF$4,$A11),'Výsledková listina'!$N:$N,0)),"",INDEX('Výsledková listina'!$C:$C,MATCH(CONCATENATE(AF$4,$A11),'Výsledková listina'!$N:$N,0),1))</f>
        <v>ŠABATA Jakub</v>
      </c>
      <c r="AG11" s="52" t="str">
        <f>IF(ISNA(MATCH(CONCATENATE(AF$4,$A11),'Výsledková listina'!$N:$N,0)),"",INDEX('Výsledková listina'!$P:$P,MATCH(CONCATENATE(AF$4,$A11),'Výsledková listina'!$N:$N,0),1))</f>
        <v>MATRIX Fishing Feeder Team Územní svaz pro Severní Moravu a Slezsko</v>
      </c>
      <c r="AH11" s="4">
        <v>15090</v>
      </c>
      <c r="AI11" s="106"/>
      <c r="AJ11" s="50">
        <f t="shared" si="5"/>
        <v>3</v>
      </c>
      <c r="AK11" s="68"/>
      <c r="AL11" s="17">
        <f>IF(ISNA(MATCH(CONCATENATE(AL$4,$A11),'Výsledková listina'!$N:$N,0)),"",INDEX('Výsledková listina'!$C:$C,MATCH(CONCATENATE(AL$4,$A11),'Výsledková listina'!$N:$N,0),1))</f>
      </c>
      <c r="AM11" s="52">
        <f>IF(ISNA(MATCH(CONCATENATE(AL$4,$A11),'Výsledková listina'!$N:$N,0)),"",INDEX('Výsledková listina'!$P:$P,MATCH(CONCATENATE(AL$4,$A11),'Výsledková listina'!$N:$N,0),1))</f>
      </c>
      <c r="AN11" s="4"/>
      <c r="AO11" s="106"/>
      <c r="AP11" s="50">
        <f t="shared" si="6"/>
      </c>
      <c r="AQ11" s="68"/>
      <c r="AR11" s="17">
        <f>IF(ISNA(MATCH(CONCATENATE(AR$4,$A11),'Výsledková listina'!$N:$N,0)),"",INDEX('Výsledková listina'!$C:$C,MATCH(CONCATENATE(AR$4,$A11),'Výsledková listina'!$N:$N,0),1))</f>
      </c>
      <c r="AS11" s="52">
        <f>IF(ISNA(MATCH(CONCATENATE(AR$4,$A11),'Výsledková listina'!$N:$N,0)),"",INDEX('Výsledková listina'!$P:$P,MATCH(CONCATENATE(AR$4,$A11),'Výsledková listina'!$N:$N,0),1))</f>
      </c>
      <c r="AT11" s="4"/>
      <c r="AU11" s="106"/>
      <c r="AV11" s="50">
        <f t="shared" si="7"/>
      </c>
      <c r="AW11" s="68"/>
      <c r="AX11" s="17">
        <f>IF(ISNA(MATCH(CONCATENATE(AX$4,$A11),'Výsledková listina'!$N:$N,0)),"",INDEX('Výsledková listina'!$C:$C,MATCH(CONCATENATE(AX$4,$A11),'Výsledková listina'!$N:$N,0),1))</f>
      </c>
      <c r="AY11" s="52">
        <f>IF(ISNA(MATCH(CONCATENATE(AX$4,$A11),'Výsledková listina'!$N:$N,0)),"",INDEX('Výsledková listina'!$P:$P,MATCH(CONCATENATE(AX$4,$A11),'Výsledková listina'!$N:$N,0),1))</f>
      </c>
      <c r="AZ11" s="4"/>
      <c r="BA11" s="106"/>
      <c r="BB11" s="50">
        <f t="shared" si="8"/>
      </c>
      <c r="BC11" s="68"/>
      <c r="BD11" s="17">
        <f>IF(ISNA(MATCH(CONCATENATE(BD$4,$A11),'Výsledková listina'!$N:$N,0)),"",INDEX('Výsledková listina'!$C:$C,MATCH(CONCATENATE(BD$4,$A11),'Výsledková listina'!$N:$N,0),1))</f>
      </c>
      <c r="BE11" s="52">
        <f>IF(ISNA(MATCH(CONCATENATE(BD$4,$A11),'Výsledková listina'!$N:$N,0)),"",INDEX('Výsledková listina'!$P:$P,MATCH(CONCATENATE(BD$4,$A11),'Výsledková listina'!$N:$N,0),1))</f>
      </c>
      <c r="BF11" s="4"/>
      <c r="BG11" s="106"/>
      <c r="BH11" s="50">
        <f t="shared" si="9"/>
      </c>
      <c r="BI11" s="68"/>
      <c r="BJ11" s="17">
        <f>IF(ISNA(MATCH(CONCATENATE(BJ$4,$A11),'Výsledková listina'!$N:$N,0)),"",INDEX('Výsledková listina'!$C:$C,MATCH(CONCATENATE(BJ$4,$A11),'Výsledková listina'!$N:$N,0),1))</f>
      </c>
      <c r="BK11" s="52">
        <f>IF(ISNA(MATCH(CONCATENATE(BJ$4,$A11),'Výsledková listina'!$N:$N,0)),"",INDEX('Výsledková listina'!$P:$P,MATCH(CONCATENATE(BJ$4,$A11),'Výsledková listina'!$N:$N,0),1))</f>
      </c>
      <c r="BL11" s="4"/>
      <c r="BM11" s="50">
        <f t="shared" si="10"/>
      </c>
      <c r="BN11" s="68"/>
      <c r="BO11" s="17">
        <f>IF(ISNA(MATCH(CONCATENATE(BO$4,$A11),'Výsledková listina'!$N:$N,0)),"",INDEX('Výsledková listina'!$C:$C,MATCH(CONCATENATE(BO$4,$A11),'Výsledková listina'!$N:$N,0),1))</f>
      </c>
      <c r="BP11" s="52">
        <f>IF(ISNA(MATCH(CONCATENATE(BO$4,$A11),'Výsledková listina'!$N:$N,0)),"",INDEX('Výsledková listina'!$P:$P,MATCH(CONCATENATE(BO$4,$A11),'Výsledková listina'!$N:$N,0),1))</f>
      </c>
      <c r="BQ11" s="4"/>
      <c r="BR11" s="50">
        <f t="shared" si="11"/>
      </c>
      <c r="BS11" s="68"/>
      <c r="BT11" s="17">
        <f>IF(ISNA(MATCH(CONCATENATE(BT$4,$A11),'Výsledková listina'!$N:$N,0)),"",INDEX('Výsledková listina'!$C:$C,MATCH(CONCATENATE(BT$4,$A11),'Výsledková listina'!$N:$N,0),1))</f>
      </c>
      <c r="BU11" s="52">
        <f>IF(ISNA(MATCH(CONCATENATE(BT$4,$A11),'Výsledková listina'!$N:$N,0)),"",INDEX('Výsledková listina'!$P:$P,MATCH(CONCATENATE(BT$4,$A11),'Výsledková listina'!$N:$N,0),1))</f>
      </c>
      <c r="BV11" s="4"/>
      <c r="BW11" s="50">
        <f t="shared" si="12"/>
      </c>
      <c r="BX11" s="68"/>
      <c r="BY11" s="17">
        <f>IF(ISNA(MATCH(CONCATENATE(BY$4,$A11),'Výsledková listina'!$N:$N,0)),"",INDEX('Výsledková listina'!$C:$C,MATCH(CONCATENATE(BY$4,$A11),'Výsledková listina'!$N:$N,0),1))</f>
      </c>
      <c r="BZ11" s="52">
        <f>IF(ISNA(MATCH(CONCATENATE(BY$4,$A11),'Výsledková listina'!$N:$N,0)),"",INDEX('Výsledková listina'!$P:$P,MATCH(CONCATENATE(BY$4,$A11),'Výsledková listina'!$N:$N,0),1))</f>
      </c>
      <c r="CA11" s="4"/>
      <c r="CB11" s="50">
        <f t="shared" si="13"/>
      </c>
      <c r="CC11" s="68"/>
      <c r="CD11" s="17">
        <f>IF(ISNA(MATCH(CONCATENATE(CD$4,$A11),'Výsledková listina'!$N:$N,0)),"",INDEX('Výsledková listina'!$C:$C,MATCH(CONCATENATE(CD$4,$A11),'Výsledková listina'!$N:$N,0),1))</f>
      </c>
      <c r="CE11" s="52">
        <f>IF(ISNA(MATCH(CONCATENATE(CD$4,$A11),'Výsledková listina'!$N:$N,0)),"",INDEX('Výsledková listina'!$P:$P,MATCH(CONCATENATE(CD$4,$A11),'Výsledková listina'!$N:$N,0),1))</f>
      </c>
      <c r="CF11" s="4"/>
      <c r="CG11" s="50">
        <f t="shared" si="14"/>
      </c>
      <c r="CH11" s="68"/>
    </row>
    <row r="12" spans="1:86" s="10" customFormat="1" ht="34.5" customHeight="1">
      <c r="A12" s="5">
        <v>7</v>
      </c>
      <c r="B12" s="17" t="str">
        <f>IF(ISNA(MATCH(CONCATENATE(B$4,$A12),'Výsledková listina'!$N:$N,0)),"",INDEX('Výsledková listina'!$C:$C,MATCH(CONCATENATE(B$4,$A12),'Výsledková listina'!$N:$N,0),1))</f>
        <v>JAKEŠ Jan</v>
      </c>
      <c r="C12" s="52" t="str">
        <f>IF(ISNA(MATCH(CONCATENATE(B$4,$A12),'Výsledková listina'!$N:$N,0)),"",INDEX('Výsledková listina'!$P:$P,MATCH(CONCATENATE(B$4,$A12),'Výsledková listina'!$N:$N,0),1))</f>
        <v>MO MRS Uherské Hradiště - PRESTON</v>
      </c>
      <c r="D12" s="4">
        <v>10090</v>
      </c>
      <c r="E12" s="106"/>
      <c r="F12" s="50">
        <f t="shared" si="0"/>
        <v>9</v>
      </c>
      <c r="G12" s="68"/>
      <c r="H12" s="17" t="str">
        <f>IF(ISNA(MATCH(CONCATENATE(H$4,$A12),'Výsledková listina'!$N:$N,0)),"",INDEX('Výsledková listina'!$C:$C,MATCH(CONCATENATE(H$4,$A12),'Výsledková listina'!$N:$N,0),1))</f>
        <v>MAŠTERA Vojtěch</v>
      </c>
      <c r="I12" s="52" t="str">
        <f>IF(ISNA(MATCH(CONCATENATE(H$4,$A12),'Výsledková listina'!$N:$N,0)),"",INDEX('Výsledková listina'!$P:$P,MATCH(CONCATENATE(H$4,$A12),'Výsledková listina'!$N:$N,0),1))</f>
        <v>MO ČRS Jindřichův Hradec AWA-S – DRENNAN</v>
      </c>
      <c r="J12" s="4">
        <v>9145</v>
      </c>
      <c r="K12" s="106"/>
      <c r="L12" s="50">
        <f t="shared" si="1"/>
        <v>6</v>
      </c>
      <c r="M12" s="68"/>
      <c r="N12" s="17" t="str">
        <f>IF(ISNA(MATCH(CONCATENATE(N$4,$A12),'Výsledková listina'!$N:$N,0)),"",INDEX('Výsledková listina'!$C:$C,MATCH(CONCATENATE(N$4,$A12),'Výsledková listina'!$N:$N,0),1))</f>
        <v>VALDA MARTIN</v>
      </c>
      <c r="O12" s="52" t="str">
        <f>IF(ISNA(MATCH(CONCATENATE(N$4,$A12),'Výsledková listina'!$N:$N,0)),"",INDEX('Výsledková listina'!$P:$P,MATCH(CONCATENATE(N$4,$A12),'Výsledková listina'!$N:$N,0),1))</f>
        <v>MO ČRS Mělník SENSAS-COLMIC</v>
      </c>
      <c r="P12" s="4">
        <v>10790</v>
      </c>
      <c r="Q12" s="106"/>
      <c r="R12" s="50">
        <f t="shared" si="2"/>
        <v>4</v>
      </c>
      <c r="S12" s="68"/>
      <c r="T12" s="17" t="str">
        <f>IF(ISNA(MATCH(CONCATENATE(T$4,$A12),'Výsledková listina'!$N:$N,0)),"",INDEX('Výsledková listina'!$C:$C,MATCH(CONCATENATE(T$4,$A12),'Výsledková listina'!$N:$N,0),1))</f>
        <v>KRÁLOVÁ Nella</v>
      </c>
      <c r="U12" s="52" t="str">
        <f>IF(ISNA(MATCH(CONCATENATE(T$4,$A12),'Výsledková listina'!$N:$N,0)),"",INDEX('Výsledková listina'!$P:$P,MATCH(CONCATENATE(T$4,$A12),'Výsledková listina'!$N:$N,0),1))</f>
        <v>PRESTON Feeder Team – MRK.CZ - MRS</v>
      </c>
      <c r="V12" s="4">
        <v>0</v>
      </c>
      <c r="W12" s="106"/>
      <c r="X12" s="50">
        <f t="shared" si="3"/>
        <v>10</v>
      </c>
      <c r="Y12" s="68"/>
      <c r="Z12" s="17" t="str">
        <f>IF(ISNA(MATCH(CONCATENATE(Z$4,$A12),'Výsledková listina'!$N:$N,0)),"",INDEX('Výsledková listina'!$C:$C,MATCH(CONCATENATE(Z$4,$A12),'Výsledková listina'!$N:$N,0),1))</f>
        <v>TOMŠÍK Jan</v>
      </c>
      <c r="AA12" s="52" t="str">
        <f>IF(ISNA(MATCH(CONCATENATE(Z$4,$A12),'Výsledková listina'!$N:$N,0)),"",INDEX('Výsledková listina'!$P:$P,MATCH(CONCATENATE(Z$4,$A12),'Výsledková listina'!$N:$N,0),1))</f>
        <v>MAVER FEEDER TEAM MORAVIA - MRS</v>
      </c>
      <c r="AB12" s="4">
        <v>13150</v>
      </c>
      <c r="AC12" s="106"/>
      <c r="AD12" s="50">
        <f t="shared" si="4"/>
        <v>2</v>
      </c>
      <c r="AE12" s="68"/>
      <c r="AF12" s="17" t="str">
        <f>IF(ISNA(MATCH(CONCATENATE(AF$4,$A12),'Výsledková listina'!$N:$N,0)),"",INDEX('Výsledková listina'!$C:$C,MATCH(CONCATENATE(AF$4,$A12),'Výsledková listina'!$N:$N,0),1))</f>
        <v>OLIVA Vladimír</v>
      </c>
      <c r="AG12" s="52" t="str">
        <f>IF(ISNA(MATCH(CONCATENATE(AF$4,$A12),'Výsledková listina'!$N:$N,0)),"",INDEX('Výsledková listina'!$P:$P,MATCH(CONCATENATE(AF$4,$A12),'Výsledková listina'!$N:$N,0),1))</f>
        <v>MAVER Feeder Klub Třebíč</v>
      </c>
      <c r="AH12" s="4">
        <v>19410</v>
      </c>
      <c r="AI12" s="106"/>
      <c r="AJ12" s="50">
        <f t="shared" si="5"/>
        <v>2</v>
      </c>
      <c r="AK12" s="68"/>
      <c r="AL12" s="17">
        <f>IF(ISNA(MATCH(CONCATENATE(AL$4,$A12),'Výsledková listina'!$N:$N,0)),"",INDEX('Výsledková listina'!$C:$C,MATCH(CONCATENATE(AL$4,$A12),'Výsledková listina'!$N:$N,0),1))</f>
      </c>
      <c r="AM12" s="52">
        <f>IF(ISNA(MATCH(CONCATENATE(AL$4,$A12),'Výsledková listina'!$N:$N,0)),"",INDEX('Výsledková listina'!$P:$P,MATCH(CONCATENATE(AL$4,$A12),'Výsledková listina'!$N:$N,0),1))</f>
      </c>
      <c r="AN12" s="4"/>
      <c r="AO12" s="106"/>
      <c r="AP12" s="50">
        <f t="shared" si="6"/>
      </c>
      <c r="AQ12" s="68"/>
      <c r="AR12" s="17">
        <f>IF(ISNA(MATCH(CONCATENATE(AR$4,$A12),'Výsledková listina'!$N:$N,0)),"",INDEX('Výsledková listina'!$C:$C,MATCH(CONCATENATE(AR$4,$A12),'Výsledková listina'!$N:$N,0),1))</f>
      </c>
      <c r="AS12" s="52">
        <f>IF(ISNA(MATCH(CONCATENATE(AR$4,$A12),'Výsledková listina'!$N:$N,0)),"",INDEX('Výsledková listina'!$P:$P,MATCH(CONCATENATE(AR$4,$A12),'Výsledková listina'!$N:$N,0),1))</f>
      </c>
      <c r="AT12" s="4"/>
      <c r="AU12" s="106"/>
      <c r="AV12" s="50">
        <f t="shared" si="7"/>
      </c>
      <c r="AW12" s="68"/>
      <c r="AX12" s="17">
        <f>IF(ISNA(MATCH(CONCATENATE(AX$4,$A12),'Výsledková listina'!$N:$N,0)),"",INDEX('Výsledková listina'!$C:$C,MATCH(CONCATENATE(AX$4,$A12),'Výsledková listina'!$N:$N,0),1))</f>
      </c>
      <c r="AY12" s="52">
        <f>IF(ISNA(MATCH(CONCATENATE(AX$4,$A12),'Výsledková listina'!$N:$N,0)),"",INDEX('Výsledková listina'!$P:$P,MATCH(CONCATENATE(AX$4,$A12),'Výsledková listina'!$N:$N,0),1))</f>
      </c>
      <c r="AZ12" s="4"/>
      <c r="BA12" s="106"/>
      <c r="BB12" s="50">
        <f t="shared" si="8"/>
      </c>
      <c r="BC12" s="68"/>
      <c r="BD12" s="17">
        <f>IF(ISNA(MATCH(CONCATENATE(BD$4,$A12),'Výsledková listina'!$N:$N,0)),"",INDEX('Výsledková listina'!$C:$C,MATCH(CONCATENATE(BD$4,$A12),'Výsledková listina'!$N:$N,0),1))</f>
      </c>
      <c r="BE12" s="52">
        <f>IF(ISNA(MATCH(CONCATENATE(BD$4,$A12),'Výsledková listina'!$N:$N,0)),"",INDEX('Výsledková listina'!$P:$P,MATCH(CONCATENATE(BD$4,$A12),'Výsledková listina'!$N:$N,0),1))</f>
      </c>
      <c r="BF12" s="4"/>
      <c r="BG12" s="106"/>
      <c r="BH12" s="50">
        <f t="shared" si="9"/>
      </c>
      <c r="BI12" s="68"/>
      <c r="BJ12" s="17">
        <f>IF(ISNA(MATCH(CONCATENATE(BJ$4,$A12),'Výsledková listina'!$N:$N,0)),"",INDEX('Výsledková listina'!$C:$C,MATCH(CONCATENATE(BJ$4,$A12),'Výsledková listina'!$N:$N,0),1))</f>
      </c>
      <c r="BK12" s="52">
        <f>IF(ISNA(MATCH(CONCATENATE(BJ$4,$A12),'Výsledková listina'!$N:$N,0)),"",INDEX('Výsledková listina'!$P:$P,MATCH(CONCATENATE(BJ$4,$A12),'Výsledková listina'!$N:$N,0),1))</f>
      </c>
      <c r="BL12" s="4"/>
      <c r="BM12" s="50">
        <f t="shared" si="10"/>
      </c>
      <c r="BN12" s="68"/>
      <c r="BO12" s="17">
        <f>IF(ISNA(MATCH(CONCATENATE(BO$4,$A12),'Výsledková listina'!$N:$N,0)),"",INDEX('Výsledková listina'!$C:$C,MATCH(CONCATENATE(BO$4,$A12),'Výsledková listina'!$N:$N,0),1))</f>
      </c>
      <c r="BP12" s="52">
        <f>IF(ISNA(MATCH(CONCATENATE(BO$4,$A12),'Výsledková listina'!$N:$N,0)),"",INDEX('Výsledková listina'!$P:$P,MATCH(CONCATENATE(BO$4,$A12),'Výsledková listina'!$N:$N,0),1))</f>
      </c>
      <c r="BQ12" s="4"/>
      <c r="BR12" s="50">
        <f t="shared" si="11"/>
      </c>
      <c r="BS12" s="68"/>
      <c r="BT12" s="17">
        <f>IF(ISNA(MATCH(CONCATENATE(BT$4,$A12),'Výsledková listina'!$N:$N,0)),"",INDEX('Výsledková listina'!$C:$C,MATCH(CONCATENATE(BT$4,$A12),'Výsledková listina'!$N:$N,0),1))</f>
      </c>
      <c r="BU12" s="52">
        <f>IF(ISNA(MATCH(CONCATENATE(BT$4,$A12),'Výsledková listina'!$N:$N,0)),"",INDEX('Výsledková listina'!$P:$P,MATCH(CONCATENATE(BT$4,$A12),'Výsledková listina'!$N:$N,0),1))</f>
      </c>
      <c r="BV12" s="4"/>
      <c r="BW12" s="50">
        <f t="shared" si="12"/>
      </c>
      <c r="BX12" s="68"/>
      <c r="BY12" s="17">
        <f>IF(ISNA(MATCH(CONCATENATE(BY$4,$A12),'Výsledková listina'!$N:$N,0)),"",INDEX('Výsledková listina'!$C:$C,MATCH(CONCATENATE(BY$4,$A12),'Výsledková listina'!$N:$N,0),1))</f>
      </c>
      <c r="BZ12" s="52">
        <f>IF(ISNA(MATCH(CONCATENATE(BY$4,$A12),'Výsledková listina'!$N:$N,0)),"",INDEX('Výsledková listina'!$P:$P,MATCH(CONCATENATE(BY$4,$A12),'Výsledková listina'!$N:$N,0),1))</f>
      </c>
      <c r="CA12" s="4"/>
      <c r="CB12" s="50">
        <f t="shared" si="13"/>
      </c>
      <c r="CC12" s="68"/>
      <c r="CD12" s="17">
        <f>IF(ISNA(MATCH(CONCATENATE(CD$4,$A12),'Výsledková listina'!$N:$N,0)),"",INDEX('Výsledková listina'!$C:$C,MATCH(CONCATENATE(CD$4,$A12),'Výsledková listina'!$N:$N,0),1))</f>
      </c>
      <c r="CE12" s="52">
        <f>IF(ISNA(MATCH(CONCATENATE(CD$4,$A12),'Výsledková listina'!$N:$N,0)),"",INDEX('Výsledková listina'!$P:$P,MATCH(CONCATENATE(CD$4,$A12),'Výsledková listina'!$N:$N,0),1))</f>
      </c>
      <c r="CF12" s="4"/>
      <c r="CG12" s="50">
        <f t="shared" si="14"/>
      </c>
      <c r="CH12" s="68"/>
    </row>
    <row r="13" spans="1:86" s="10" customFormat="1" ht="34.5" customHeight="1">
      <c r="A13" s="5">
        <v>8</v>
      </c>
      <c r="B13" s="17" t="str">
        <f>IF(ISNA(MATCH(CONCATENATE(B$4,$A13),'Výsledková listina'!$N:$N,0)),"",INDEX('Výsledková listina'!$C:$C,MATCH(CONCATENATE(B$4,$A13),'Výsledková listina'!$N:$N,0),1))</f>
        <v>BEDNAŘÍK Dušan</v>
      </c>
      <c r="C13" s="52" t="str">
        <f>IF(ISNA(MATCH(CONCATENATE(B$4,$A13),'Výsledková listina'!$N:$N,0)),"",INDEX('Výsledková listina'!$P:$P,MATCH(CONCATENATE(B$4,$A13),'Výsledková listina'!$N:$N,0),1))</f>
        <v>MO ČRS Mohelnice MIVARDI</v>
      </c>
      <c r="D13" s="4">
        <v>18850</v>
      </c>
      <c r="E13" s="106"/>
      <c r="F13" s="50">
        <f t="shared" si="0"/>
        <v>7</v>
      </c>
      <c r="G13" s="68"/>
      <c r="H13" s="17" t="str">
        <f>IF(ISNA(MATCH(CONCATENATE(H$4,$A13),'Výsledková listina'!$N:$N,0)),"",INDEX('Výsledková listina'!$C:$C,MATCH(CONCATENATE(H$4,$A13),'Výsledková listina'!$N:$N,0),1))</f>
        <v>MICHALOVIČ Tomáš</v>
      </c>
      <c r="I13" s="52" t="str">
        <f>IF(ISNA(MATCH(CONCATENATE(H$4,$A13),'Výsledková listina'!$N:$N,0)),"",INDEX('Výsledková listina'!$P:$P,MATCH(CONCATENATE(H$4,$A13),'Výsledková listina'!$N:$N,0),1))</f>
        <v>MO ČRS Mohelnice MIVARDI</v>
      </c>
      <c r="J13" s="4">
        <v>17790</v>
      </c>
      <c r="K13" s="106"/>
      <c r="L13" s="50">
        <f t="shared" si="1"/>
        <v>1</v>
      </c>
      <c r="M13" s="68"/>
      <c r="N13" s="17" t="str">
        <f>IF(ISNA(MATCH(CONCATENATE(N$4,$A13),'Výsledková listina'!$N:$N,0)),"",INDEX('Výsledková listina'!$C:$C,MATCH(CONCATENATE(N$4,$A13),'Výsledková listina'!$N:$N,0),1))</f>
        <v>CHROMÝ Radomír</v>
      </c>
      <c r="O13" s="52" t="str">
        <f>IF(ISNA(MATCH(CONCATENATE(N$4,$A13),'Výsledková listina'!$N:$N,0)),"",INDEX('Výsledková listina'!$P:$P,MATCH(CONCATENATE(N$4,$A13),'Výsledková listina'!$N:$N,0),1))</f>
        <v>ČRS MIVARDI CZ Mohelnice</v>
      </c>
      <c r="P13" s="4">
        <v>19610</v>
      </c>
      <c r="Q13" s="106"/>
      <c r="R13" s="50">
        <f t="shared" si="2"/>
        <v>1</v>
      </c>
      <c r="S13" s="68"/>
      <c r="T13" s="17" t="str">
        <f>IF(ISNA(MATCH(CONCATENATE(T$4,$A13),'Výsledková listina'!$N:$N,0)),"",INDEX('Výsledková listina'!$C:$C,MATCH(CONCATENATE(T$4,$A13),'Výsledková listina'!$N:$N,0),1))</f>
        <v>LALÁK Jiří</v>
      </c>
      <c r="U13" s="52" t="str">
        <f>IF(ISNA(MATCH(CONCATENATE(T$4,$A13),'Výsledková listina'!$N:$N,0)),"",INDEX('Výsledková listina'!$P:$P,MATCH(CONCATENATE(T$4,$A13),'Výsledková listina'!$N:$N,0),1))</f>
        <v>Feeder Team Krnov ÚS SMS</v>
      </c>
      <c r="V13" s="4">
        <v>4255</v>
      </c>
      <c r="W13" s="106"/>
      <c r="X13" s="50">
        <f t="shared" si="3"/>
        <v>4</v>
      </c>
      <c r="Y13" s="68"/>
      <c r="Z13" s="17" t="str">
        <f>IF(ISNA(MATCH(CONCATENATE(Z$4,$A13),'Výsledková listina'!$N:$N,0)),"",INDEX('Výsledková listina'!$C:$C,MATCH(CONCATENATE(Z$4,$A13),'Výsledková listina'!$N:$N,0),1))</f>
        <v>KEJNAR Zdeněk</v>
      </c>
      <c r="AA13" s="52" t="str">
        <f>IF(ISNA(MATCH(CONCATENATE(Z$4,$A13),'Výsledková listina'!$N:$N,0)),"",INDEX('Výsledková listina'!$P:$P,MATCH(CONCATENATE(Z$4,$A13),'Výsledková listina'!$N:$N,0),1))</f>
        <v>Prostějov feeder team - MRS</v>
      </c>
      <c r="AB13" s="4">
        <v>12350</v>
      </c>
      <c r="AC13" s="106"/>
      <c r="AD13" s="50">
        <f t="shared" si="4"/>
        <v>3</v>
      </c>
      <c r="AE13" s="68"/>
      <c r="AF13" s="17" t="str">
        <f>IF(ISNA(MATCH(CONCATENATE(AF$4,$A13),'Výsledková listina'!$N:$N,0)),"",INDEX('Výsledková listina'!$C:$C,MATCH(CONCATENATE(AF$4,$A13),'Výsledková listina'!$N:$N,0),1))</f>
        <v>SRB Roman</v>
      </c>
      <c r="AG13" s="52" t="str">
        <f>IF(ISNA(MATCH(CONCATENATE(AF$4,$A13),'Výsledková listina'!$N:$N,0)),"",INDEX('Výsledková listina'!$P:$P,MATCH(CONCATENATE(AF$4,$A13),'Výsledková listina'!$N:$N,0),1))</f>
        <v>RIVE CZ</v>
      </c>
      <c r="AH13" s="4">
        <v>27600</v>
      </c>
      <c r="AI13" s="106"/>
      <c r="AJ13" s="50">
        <f t="shared" si="5"/>
        <v>1</v>
      </c>
      <c r="AK13" s="68"/>
      <c r="AL13" s="17">
        <f>IF(ISNA(MATCH(CONCATENATE(AL$4,$A13),'Výsledková listina'!$N:$N,0)),"",INDEX('Výsledková listina'!$C:$C,MATCH(CONCATENATE(AL$4,$A13),'Výsledková listina'!$N:$N,0),1))</f>
      </c>
      <c r="AM13" s="52">
        <f>IF(ISNA(MATCH(CONCATENATE(AL$4,$A13),'Výsledková listina'!$N:$N,0)),"",INDEX('Výsledková listina'!$P:$P,MATCH(CONCATENATE(AL$4,$A13),'Výsledková listina'!$N:$N,0),1))</f>
      </c>
      <c r="AN13" s="4"/>
      <c r="AO13" s="106"/>
      <c r="AP13" s="50">
        <f t="shared" si="6"/>
      </c>
      <c r="AQ13" s="68"/>
      <c r="AR13" s="17">
        <f>IF(ISNA(MATCH(CONCATENATE(AR$4,$A13),'Výsledková listina'!$N:$N,0)),"",INDEX('Výsledková listina'!$C:$C,MATCH(CONCATENATE(AR$4,$A13),'Výsledková listina'!$N:$N,0),1))</f>
      </c>
      <c r="AS13" s="52">
        <f>IF(ISNA(MATCH(CONCATENATE(AR$4,$A13),'Výsledková listina'!$N:$N,0)),"",INDEX('Výsledková listina'!$P:$P,MATCH(CONCATENATE(AR$4,$A13),'Výsledková listina'!$N:$N,0),1))</f>
      </c>
      <c r="AT13" s="4"/>
      <c r="AU13" s="106"/>
      <c r="AV13" s="50">
        <f t="shared" si="7"/>
      </c>
      <c r="AW13" s="68"/>
      <c r="AX13" s="17">
        <f>IF(ISNA(MATCH(CONCATENATE(AX$4,$A13),'Výsledková listina'!$N:$N,0)),"",INDEX('Výsledková listina'!$C:$C,MATCH(CONCATENATE(AX$4,$A13),'Výsledková listina'!$N:$N,0),1))</f>
      </c>
      <c r="AY13" s="52">
        <f>IF(ISNA(MATCH(CONCATENATE(AX$4,$A13),'Výsledková listina'!$N:$N,0)),"",INDEX('Výsledková listina'!$P:$P,MATCH(CONCATENATE(AX$4,$A13),'Výsledková listina'!$N:$N,0),1))</f>
      </c>
      <c r="AZ13" s="4"/>
      <c r="BA13" s="106"/>
      <c r="BB13" s="50">
        <f t="shared" si="8"/>
      </c>
      <c r="BC13" s="68"/>
      <c r="BD13" s="17">
        <f>IF(ISNA(MATCH(CONCATENATE(BD$4,$A13),'Výsledková listina'!$N:$N,0)),"",INDEX('Výsledková listina'!$C:$C,MATCH(CONCATENATE(BD$4,$A13),'Výsledková listina'!$N:$N,0),1))</f>
      </c>
      <c r="BE13" s="52">
        <f>IF(ISNA(MATCH(CONCATENATE(BD$4,$A13),'Výsledková listina'!$N:$N,0)),"",INDEX('Výsledková listina'!$P:$P,MATCH(CONCATENATE(BD$4,$A13),'Výsledková listina'!$N:$N,0),1))</f>
      </c>
      <c r="BF13" s="4"/>
      <c r="BG13" s="106"/>
      <c r="BH13" s="50">
        <f t="shared" si="9"/>
      </c>
      <c r="BI13" s="68"/>
      <c r="BJ13" s="17">
        <f>IF(ISNA(MATCH(CONCATENATE(BJ$4,$A13),'Výsledková listina'!$N:$N,0)),"",INDEX('Výsledková listina'!$C:$C,MATCH(CONCATENATE(BJ$4,$A13),'Výsledková listina'!$N:$N,0),1))</f>
      </c>
      <c r="BK13" s="52">
        <f>IF(ISNA(MATCH(CONCATENATE(BJ$4,$A13),'Výsledková listina'!$N:$N,0)),"",INDEX('Výsledková listina'!$P:$P,MATCH(CONCATENATE(BJ$4,$A13),'Výsledková listina'!$N:$N,0),1))</f>
      </c>
      <c r="BL13" s="4"/>
      <c r="BM13" s="50">
        <f t="shared" si="10"/>
      </c>
      <c r="BN13" s="68"/>
      <c r="BO13" s="17">
        <f>IF(ISNA(MATCH(CONCATENATE(BO$4,$A13),'Výsledková listina'!$N:$N,0)),"",INDEX('Výsledková listina'!$C:$C,MATCH(CONCATENATE(BO$4,$A13),'Výsledková listina'!$N:$N,0),1))</f>
      </c>
      <c r="BP13" s="52">
        <f>IF(ISNA(MATCH(CONCATENATE(BO$4,$A13),'Výsledková listina'!$N:$N,0)),"",INDEX('Výsledková listina'!$P:$P,MATCH(CONCATENATE(BO$4,$A13),'Výsledková listina'!$N:$N,0),1))</f>
      </c>
      <c r="BQ13" s="4"/>
      <c r="BR13" s="50">
        <f t="shared" si="11"/>
      </c>
      <c r="BS13" s="68"/>
      <c r="BT13" s="17">
        <f>IF(ISNA(MATCH(CONCATENATE(BT$4,$A13),'Výsledková listina'!$N:$N,0)),"",INDEX('Výsledková listina'!$C:$C,MATCH(CONCATENATE(BT$4,$A13),'Výsledková listina'!$N:$N,0),1))</f>
      </c>
      <c r="BU13" s="52">
        <f>IF(ISNA(MATCH(CONCATENATE(BT$4,$A13),'Výsledková listina'!$N:$N,0)),"",INDEX('Výsledková listina'!$P:$P,MATCH(CONCATENATE(BT$4,$A13),'Výsledková listina'!$N:$N,0),1))</f>
      </c>
      <c r="BV13" s="4"/>
      <c r="BW13" s="50">
        <f t="shared" si="12"/>
      </c>
      <c r="BX13" s="68"/>
      <c r="BY13" s="17">
        <f>IF(ISNA(MATCH(CONCATENATE(BY$4,$A13),'Výsledková listina'!$N:$N,0)),"",INDEX('Výsledková listina'!$C:$C,MATCH(CONCATENATE(BY$4,$A13),'Výsledková listina'!$N:$N,0),1))</f>
      </c>
      <c r="BZ13" s="52">
        <f>IF(ISNA(MATCH(CONCATENATE(BY$4,$A13),'Výsledková listina'!$N:$N,0)),"",INDEX('Výsledková listina'!$P:$P,MATCH(CONCATENATE(BY$4,$A13),'Výsledková listina'!$N:$N,0),1))</f>
      </c>
      <c r="CA13" s="4"/>
      <c r="CB13" s="50">
        <f t="shared" si="13"/>
      </c>
      <c r="CC13" s="68"/>
      <c r="CD13" s="17">
        <f>IF(ISNA(MATCH(CONCATENATE(CD$4,$A13),'Výsledková listina'!$N:$N,0)),"",INDEX('Výsledková listina'!$C:$C,MATCH(CONCATENATE(CD$4,$A13),'Výsledková listina'!$N:$N,0),1))</f>
      </c>
      <c r="CE13" s="52">
        <f>IF(ISNA(MATCH(CONCATENATE(CD$4,$A13),'Výsledková listina'!$N:$N,0)),"",INDEX('Výsledková listina'!$P:$P,MATCH(CONCATENATE(CD$4,$A13),'Výsledková listina'!$N:$N,0),1))</f>
      </c>
      <c r="CF13" s="4"/>
      <c r="CG13" s="50">
        <f t="shared" si="14"/>
      </c>
      <c r="CH13" s="68"/>
    </row>
    <row r="14" spans="1:86" s="10" customFormat="1" ht="34.5" customHeight="1">
      <c r="A14" s="5">
        <v>9</v>
      </c>
      <c r="B14" s="17" t="str">
        <f>IF(ISNA(MATCH(CONCATENATE(B$4,$A14),'Výsledková listina'!$N:$N,0)),"",INDEX('Výsledková listina'!$C:$C,MATCH(CONCATENATE(B$4,$A14),'Výsledková listina'!$N:$N,0),1))</f>
        <v>PRŮŠA Vladimír</v>
      </c>
      <c r="C14" s="52" t="str">
        <f>IF(ISNA(MATCH(CONCATENATE(B$4,$A14),'Výsledková listina'!$N:$N,0)),"",INDEX('Výsledková listina'!$P:$P,MATCH(CONCATENATE(B$4,$A14),'Výsledková listina'!$N:$N,0),1))</f>
        <v>MRS - Poháry sport hobby M. Budějovice - Maver</v>
      </c>
      <c r="D14" s="4">
        <v>5950</v>
      </c>
      <c r="E14" s="106"/>
      <c r="F14" s="50">
        <f t="shared" si="0"/>
        <v>10</v>
      </c>
      <c r="G14" s="68"/>
      <c r="H14" s="17" t="str">
        <f>IF(ISNA(MATCH(CONCATENATE(H$4,$A14),'Výsledková listina'!$N:$N,0)),"",INDEX('Výsledková listina'!$C:$C,MATCH(CONCATENATE(H$4,$A14),'Výsledková listina'!$N:$N,0),1))</f>
        <v>KOUKAL Martin ml.</v>
      </c>
      <c r="I14" s="52" t="str">
        <f>IF(ISNA(MATCH(CONCATENATE(H$4,$A14),'Výsledková listina'!$N:$N,0)),"",INDEX('Výsledková listina'!$P:$P,MATCH(CONCATENATE(H$4,$A14),'Výsledková listina'!$N:$N,0),1))</f>
        <v>ČRS MILO Loštice A</v>
      </c>
      <c r="J14" s="4">
        <v>6230</v>
      </c>
      <c r="K14" s="106"/>
      <c r="L14" s="50">
        <f t="shared" si="1"/>
        <v>7</v>
      </c>
      <c r="M14" s="68"/>
      <c r="N14" s="17" t="str">
        <f>IF(ISNA(MATCH(CONCATENATE(N$4,$A14),'Výsledková listina'!$N:$N,0)),"",INDEX('Výsledková listina'!$C:$C,MATCH(CONCATENATE(N$4,$A14),'Výsledková listina'!$N:$N,0),1))</f>
        <v>KOPA Stanislav</v>
      </c>
      <c r="O14" s="52" t="str">
        <f>IF(ISNA(MATCH(CONCATENATE(N$4,$A14),'Výsledková listina'!$N:$N,0)),"",INDEX('Výsledková listina'!$P:$P,MATCH(CONCATENATE(N$4,$A14),'Výsledková listina'!$N:$N,0),1))</f>
        <v>ČRS MILO Loštice A</v>
      </c>
      <c r="P14" s="4">
        <v>6735</v>
      </c>
      <c r="Q14" s="106"/>
      <c r="R14" s="50">
        <f t="shared" si="2"/>
        <v>6</v>
      </c>
      <c r="S14" s="68"/>
      <c r="T14" s="17" t="str">
        <f>IF(ISNA(MATCH(CONCATENATE(T$4,$A14),'Výsledková listina'!$N:$N,0)),"",INDEX('Výsledková listina'!$C:$C,MATCH(CONCATENATE(T$4,$A14),'Výsledková listina'!$N:$N,0),1))</f>
        <v>ZÁLEŠÁKOVÁ Sabina</v>
      </c>
      <c r="U14" s="52" t="str">
        <f>IF(ISNA(MATCH(CONCATENATE(T$4,$A14),'Výsledková listina'!$N:$N,0)),"",INDEX('Výsledková listina'!$P:$P,MATCH(CONCATENATE(T$4,$A14),'Výsledková listina'!$N:$N,0),1))</f>
        <v>Milo Feeder Team JIHOSEVERÁCI - SMS</v>
      </c>
      <c r="V14" s="4">
        <v>1605</v>
      </c>
      <c r="W14" s="106"/>
      <c r="X14" s="50">
        <f t="shared" si="3"/>
        <v>7</v>
      </c>
      <c r="Y14" s="68"/>
      <c r="Z14" s="17" t="str">
        <f>IF(ISNA(MATCH(CONCATENATE(Z$4,$A14),'Výsledková listina'!$N:$N,0)),"",INDEX('Výsledková listina'!$C:$C,MATCH(CONCATENATE(Z$4,$A14),'Výsledková listina'!$N:$N,0),1))</f>
        <v>MALINOVSKÝ Petr</v>
      </c>
      <c r="AA14" s="52" t="str">
        <f>IF(ISNA(MATCH(CONCATENATE(Z$4,$A14),'Výsledková listina'!$N:$N,0)),"",INDEX('Výsledková listina'!$P:$P,MATCH(CONCATENATE(Z$4,$A14),'Výsledková listina'!$N:$N,0),1))</f>
        <v>Feeder Team Krnov ÚS SMS</v>
      </c>
      <c r="AB14" s="4">
        <v>7970</v>
      </c>
      <c r="AC14" s="106"/>
      <c r="AD14" s="50">
        <f t="shared" si="4"/>
        <v>5</v>
      </c>
      <c r="AE14" s="68"/>
      <c r="AF14" s="17" t="str">
        <f>IF(ISNA(MATCH(CONCATENATE(AF$4,$A14),'Výsledková listina'!$N:$N,0)),"",INDEX('Výsledková listina'!$C:$C,MATCH(CONCATENATE(AF$4,$A14),'Výsledková listina'!$N:$N,0),1))</f>
        <v>KLIMENTÍK Jaroslav</v>
      </c>
      <c r="AG14" s="52" t="str">
        <f>IF(ISNA(MATCH(CONCATENATE(AF$4,$A14),'Výsledková listina'!$N:$N,0)),"",INDEX('Výsledková listina'!$P:$P,MATCH(CONCATENATE(AF$4,$A14),'Výsledková listina'!$N:$N,0),1))</f>
        <v>Mušováci FEEDER Team - MRS</v>
      </c>
      <c r="AH14" s="4">
        <v>9260</v>
      </c>
      <c r="AI14" s="106"/>
      <c r="AJ14" s="50">
        <f t="shared" si="5"/>
        <v>6</v>
      </c>
      <c r="AK14" s="68"/>
      <c r="AL14" s="17">
        <f>IF(ISNA(MATCH(CONCATENATE(AL$4,$A14),'Výsledková listina'!$N:$N,0)),"",INDEX('Výsledková listina'!$C:$C,MATCH(CONCATENATE(AL$4,$A14),'Výsledková listina'!$N:$N,0),1))</f>
      </c>
      <c r="AM14" s="52">
        <f>IF(ISNA(MATCH(CONCATENATE(AL$4,$A14),'Výsledková listina'!$N:$N,0)),"",INDEX('Výsledková listina'!$P:$P,MATCH(CONCATENATE(AL$4,$A14),'Výsledková listina'!$N:$N,0),1))</f>
      </c>
      <c r="AN14" s="4"/>
      <c r="AO14" s="106"/>
      <c r="AP14" s="50">
        <f t="shared" si="6"/>
      </c>
      <c r="AQ14" s="68"/>
      <c r="AR14" s="17">
        <f>IF(ISNA(MATCH(CONCATENATE(AR$4,$A14),'Výsledková listina'!$N:$N,0)),"",INDEX('Výsledková listina'!$C:$C,MATCH(CONCATENATE(AR$4,$A14),'Výsledková listina'!$N:$N,0),1))</f>
      </c>
      <c r="AS14" s="52">
        <f>IF(ISNA(MATCH(CONCATENATE(AR$4,$A14),'Výsledková listina'!$N:$N,0)),"",INDEX('Výsledková listina'!$P:$P,MATCH(CONCATENATE(AR$4,$A14),'Výsledková listina'!$N:$N,0),1))</f>
      </c>
      <c r="AT14" s="4"/>
      <c r="AU14" s="106"/>
      <c r="AV14" s="50">
        <f t="shared" si="7"/>
      </c>
      <c r="AW14" s="68"/>
      <c r="AX14" s="17">
        <f>IF(ISNA(MATCH(CONCATENATE(AX$4,$A14),'Výsledková listina'!$N:$N,0)),"",INDEX('Výsledková listina'!$C:$C,MATCH(CONCATENATE(AX$4,$A14),'Výsledková listina'!$N:$N,0),1))</f>
      </c>
      <c r="AY14" s="52">
        <f>IF(ISNA(MATCH(CONCATENATE(AX$4,$A14),'Výsledková listina'!$N:$N,0)),"",INDEX('Výsledková listina'!$P:$P,MATCH(CONCATENATE(AX$4,$A14),'Výsledková listina'!$N:$N,0),1))</f>
      </c>
      <c r="AZ14" s="4"/>
      <c r="BA14" s="106"/>
      <c r="BB14" s="50">
        <f t="shared" si="8"/>
      </c>
      <c r="BC14" s="68"/>
      <c r="BD14" s="17">
        <f>IF(ISNA(MATCH(CONCATENATE(BD$4,$A14),'Výsledková listina'!$N:$N,0)),"",INDEX('Výsledková listina'!$C:$C,MATCH(CONCATENATE(BD$4,$A14),'Výsledková listina'!$N:$N,0),1))</f>
      </c>
      <c r="BE14" s="52">
        <f>IF(ISNA(MATCH(CONCATENATE(BD$4,$A14),'Výsledková listina'!$N:$N,0)),"",INDEX('Výsledková listina'!$P:$P,MATCH(CONCATENATE(BD$4,$A14),'Výsledková listina'!$N:$N,0),1))</f>
      </c>
      <c r="BF14" s="4"/>
      <c r="BG14" s="106"/>
      <c r="BH14" s="50">
        <f t="shared" si="9"/>
      </c>
      <c r="BI14" s="68"/>
      <c r="BJ14" s="17">
        <f>IF(ISNA(MATCH(CONCATENATE(BJ$4,$A14),'Výsledková listina'!$N:$N,0)),"",INDEX('Výsledková listina'!$C:$C,MATCH(CONCATENATE(BJ$4,$A14),'Výsledková listina'!$N:$N,0),1))</f>
      </c>
      <c r="BK14" s="52">
        <f>IF(ISNA(MATCH(CONCATENATE(BJ$4,$A14),'Výsledková listina'!$N:$N,0)),"",INDEX('Výsledková listina'!$P:$P,MATCH(CONCATENATE(BJ$4,$A14),'Výsledková listina'!$N:$N,0),1))</f>
      </c>
      <c r="BL14" s="4"/>
      <c r="BM14" s="50">
        <f t="shared" si="10"/>
      </c>
      <c r="BN14" s="68"/>
      <c r="BO14" s="17">
        <f>IF(ISNA(MATCH(CONCATENATE(BO$4,$A14),'Výsledková listina'!$N:$N,0)),"",INDEX('Výsledková listina'!$C:$C,MATCH(CONCATENATE(BO$4,$A14),'Výsledková listina'!$N:$N,0),1))</f>
      </c>
      <c r="BP14" s="52">
        <f>IF(ISNA(MATCH(CONCATENATE(BO$4,$A14),'Výsledková listina'!$N:$N,0)),"",INDEX('Výsledková listina'!$P:$P,MATCH(CONCATENATE(BO$4,$A14),'Výsledková listina'!$N:$N,0),1))</f>
      </c>
      <c r="BQ14" s="4"/>
      <c r="BR14" s="50">
        <f t="shared" si="11"/>
      </c>
      <c r="BS14" s="68"/>
      <c r="BT14" s="17">
        <f>IF(ISNA(MATCH(CONCATENATE(BT$4,$A14),'Výsledková listina'!$N:$N,0)),"",INDEX('Výsledková listina'!$C:$C,MATCH(CONCATENATE(BT$4,$A14),'Výsledková listina'!$N:$N,0),1))</f>
      </c>
      <c r="BU14" s="52">
        <f>IF(ISNA(MATCH(CONCATENATE(BT$4,$A14),'Výsledková listina'!$N:$N,0)),"",INDEX('Výsledková listina'!$P:$P,MATCH(CONCATENATE(BT$4,$A14),'Výsledková listina'!$N:$N,0),1))</f>
      </c>
      <c r="BV14" s="4"/>
      <c r="BW14" s="50">
        <f t="shared" si="12"/>
      </c>
      <c r="BX14" s="68"/>
      <c r="BY14" s="17">
        <f>IF(ISNA(MATCH(CONCATENATE(BY$4,$A14),'Výsledková listina'!$N:$N,0)),"",INDEX('Výsledková listina'!$C:$C,MATCH(CONCATENATE(BY$4,$A14),'Výsledková listina'!$N:$N,0),1))</f>
      </c>
      <c r="BZ14" s="52">
        <f>IF(ISNA(MATCH(CONCATENATE(BY$4,$A14),'Výsledková listina'!$N:$N,0)),"",INDEX('Výsledková listina'!$P:$P,MATCH(CONCATENATE(BY$4,$A14),'Výsledková listina'!$N:$N,0),1))</f>
      </c>
      <c r="CA14" s="4"/>
      <c r="CB14" s="50">
        <f t="shared" si="13"/>
      </c>
      <c r="CC14" s="68"/>
      <c r="CD14" s="17">
        <f>IF(ISNA(MATCH(CONCATENATE(CD$4,$A14),'Výsledková listina'!$N:$N,0)),"",INDEX('Výsledková listina'!$C:$C,MATCH(CONCATENATE(CD$4,$A14),'Výsledková listina'!$N:$N,0),1))</f>
      </c>
      <c r="CE14" s="52">
        <f>IF(ISNA(MATCH(CONCATENATE(CD$4,$A14),'Výsledková listina'!$N:$N,0)),"",INDEX('Výsledková listina'!$P:$P,MATCH(CONCATENATE(CD$4,$A14),'Výsledková listina'!$N:$N,0),1))</f>
      </c>
      <c r="CF14" s="4"/>
      <c r="CG14" s="50">
        <f t="shared" si="14"/>
      </c>
      <c r="CH14" s="68"/>
    </row>
    <row r="15" spans="1:86" s="10" customFormat="1" ht="34.5" customHeight="1">
      <c r="A15" s="5">
        <v>10</v>
      </c>
      <c r="B15" s="17" t="str">
        <f>IF(ISNA(MATCH(CONCATENATE(B$4,$A15),'Výsledková listina'!$N:$N,0)),"",INDEX('Výsledková listina'!$C:$C,MATCH(CONCATENATE(B$4,$A15),'Výsledková listina'!$N:$N,0),1))</f>
        <v>KONOPÁSEK Josef</v>
      </c>
      <c r="C15" s="52" t="str">
        <f>IF(ISNA(MATCH(CONCATENATE(B$4,$A15),'Výsledková listina'!$N:$N,0)),"",INDEX('Výsledková listina'!$P:$P,MATCH(CONCATENATE(B$4,$A15),'Výsledková listina'!$N:$N,0),1))</f>
        <v>Rybářský sportovní klub Pardubice – COLMIC</v>
      </c>
      <c r="D15" s="4">
        <v>34350</v>
      </c>
      <c r="E15" s="106"/>
      <c r="F15" s="50">
        <f t="shared" si="0"/>
        <v>2</v>
      </c>
      <c r="G15" s="68"/>
      <c r="H15" s="17">
        <f>IF(ISNA(MATCH(CONCATENATE(H$4,$A15),'Výsledková listina'!$N:$N,0)),"",INDEX('Výsledková listina'!$C:$C,MATCH(CONCATENATE(H$4,$A15),'Výsledková listina'!$N:$N,0),1))</f>
      </c>
      <c r="I15" s="52">
        <f>IF(ISNA(MATCH(CONCATENATE(H$4,$A15),'Výsledková listina'!$N:$N,0)),"",INDEX('Výsledková listina'!$P:$P,MATCH(CONCATENATE(H$4,$A15),'Výsledková listina'!$N:$N,0),1))</f>
      </c>
      <c r="J15" s="4"/>
      <c r="K15" s="106"/>
      <c r="L15" s="50">
        <f t="shared" si="1"/>
      </c>
      <c r="M15" s="68"/>
      <c r="N15" s="17">
        <f>IF(ISNA(MATCH(CONCATENATE(N$4,$A15),'Výsledková listina'!$N:$N,0)),"",INDEX('Výsledková listina'!$C:$C,MATCH(CONCATENATE(N$4,$A15),'Výsledková listina'!$N:$N,0),1))</f>
      </c>
      <c r="O15" s="52">
        <f>IF(ISNA(MATCH(CONCATENATE(N$4,$A15),'Výsledková listina'!$N:$N,0)),"",INDEX('Výsledková listina'!$P:$P,MATCH(CONCATENATE(N$4,$A15),'Výsledková listina'!$N:$N,0),1))</f>
      </c>
      <c r="P15" s="4"/>
      <c r="Q15" s="106"/>
      <c r="R15" s="50">
        <f t="shared" si="2"/>
      </c>
      <c r="S15" s="68"/>
      <c r="T15" s="17" t="str">
        <f>IF(ISNA(MATCH(CONCATENATE(T$4,$A15),'Výsledková listina'!$N:$N,0)),"",INDEX('Výsledková listina'!$C:$C,MATCH(CONCATENATE(T$4,$A15),'Výsledková listina'!$N:$N,0),1))</f>
        <v>VYDRA Filip</v>
      </c>
      <c r="U15" s="52" t="str">
        <f>IF(ISNA(MATCH(CONCATENATE(T$4,$A15),'Výsledková listina'!$N:$N,0)),"",INDEX('Výsledková listina'!$P:$P,MATCH(CONCATENATE(T$4,$A15),'Výsledková listina'!$N:$N,0),1))</f>
        <v>RIVE CZ</v>
      </c>
      <c r="V15" s="4">
        <v>10200</v>
      </c>
      <c r="W15" s="106"/>
      <c r="X15" s="50">
        <f t="shared" si="3"/>
        <v>3</v>
      </c>
      <c r="Y15" s="68"/>
      <c r="Z15" s="17">
        <f>IF(ISNA(MATCH(CONCATENATE(Z$4,$A15),'Výsledková listina'!$N:$N,0)),"",INDEX('Výsledková listina'!$C:$C,MATCH(CONCATENATE(Z$4,$A15),'Výsledková listina'!$N:$N,0),1))</f>
      </c>
      <c r="AA15" s="52">
        <f>IF(ISNA(MATCH(CONCATENATE(Z$4,$A15),'Výsledková listina'!$N:$N,0)),"",INDEX('Výsledková listina'!$P:$P,MATCH(CONCATENATE(Z$4,$A15),'Výsledková listina'!$N:$N,0),1))</f>
      </c>
      <c r="AB15" s="4"/>
      <c r="AC15" s="106"/>
      <c r="AD15" s="50">
        <f t="shared" si="4"/>
      </c>
      <c r="AE15" s="68"/>
      <c r="AF15" s="17" t="str">
        <f>IF(ISNA(MATCH(CONCATENATE(AF$4,$A15),'Výsledková listina'!$N:$N,0)),"",INDEX('Výsledková listina'!$C:$C,MATCH(CONCATENATE(AF$4,$A15),'Výsledková listina'!$N:$N,0),1))</f>
        <v>STÁREK Jan</v>
      </c>
      <c r="AG15" s="52" t="str">
        <f>IF(ISNA(MATCH(CONCATENATE(AF$4,$A15),'Výsledková listina'!$N:$N,0)),"",INDEX('Výsledková listina'!$P:$P,MATCH(CONCATENATE(AF$4,$A15),'Výsledková listina'!$N:$N,0),1))</f>
        <v>MAVER FEEDER TEAM MORAVIA - MRS</v>
      </c>
      <c r="AH15" s="4">
        <v>12540</v>
      </c>
      <c r="AI15" s="106"/>
      <c r="AJ15" s="50">
        <f t="shared" si="5"/>
        <v>4</v>
      </c>
      <c r="AK15" s="68"/>
      <c r="AL15" s="17">
        <f>IF(ISNA(MATCH(CONCATENATE(AL$4,$A15),'Výsledková listina'!$N:$N,0)),"",INDEX('Výsledková listina'!$C:$C,MATCH(CONCATENATE(AL$4,$A15),'Výsledková listina'!$N:$N,0),1))</f>
      </c>
      <c r="AM15" s="52">
        <f>IF(ISNA(MATCH(CONCATENATE(AL$4,$A15),'Výsledková listina'!$N:$N,0)),"",INDEX('Výsledková listina'!$P:$P,MATCH(CONCATENATE(AL$4,$A15),'Výsledková listina'!$N:$N,0),1))</f>
      </c>
      <c r="AN15" s="4"/>
      <c r="AO15" s="106"/>
      <c r="AP15" s="50">
        <f t="shared" si="6"/>
      </c>
      <c r="AQ15" s="68"/>
      <c r="AR15" s="17">
        <f>IF(ISNA(MATCH(CONCATENATE(AR$4,$A15),'Výsledková listina'!$N:$N,0)),"",INDEX('Výsledková listina'!$C:$C,MATCH(CONCATENATE(AR$4,$A15),'Výsledková listina'!$N:$N,0),1))</f>
      </c>
      <c r="AS15" s="52">
        <f>IF(ISNA(MATCH(CONCATENATE(AR$4,$A15),'Výsledková listina'!$N:$N,0)),"",INDEX('Výsledková listina'!$P:$P,MATCH(CONCATENATE(AR$4,$A15),'Výsledková listina'!$N:$N,0),1))</f>
      </c>
      <c r="AT15" s="4"/>
      <c r="AU15" s="106"/>
      <c r="AV15" s="50">
        <f t="shared" si="7"/>
      </c>
      <c r="AW15" s="68"/>
      <c r="AX15" s="17">
        <f>IF(ISNA(MATCH(CONCATENATE(AX$4,$A15),'Výsledková listina'!$N:$N,0)),"",INDEX('Výsledková listina'!$C:$C,MATCH(CONCATENATE(AX$4,$A15),'Výsledková listina'!$N:$N,0),1))</f>
      </c>
      <c r="AY15" s="52">
        <f>IF(ISNA(MATCH(CONCATENATE(AX$4,$A15),'Výsledková listina'!$N:$N,0)),"",INDEX('Výsledková listina'!$P:$P,MATCH(CONCATENATE(AX$4,$A15),'Výsledková listina'!$N:$N,0),1))</f>
      </c>
      <c r="AZ15" s="4"/>
      <c r="BA15" s="106"/>
      <c r="BB15" s="50">
        <f t="shared" si="8"/>
      </c>
      <c r="BC15" s="68"/>
      <c r="BD15" s="17">
        <f>IF(ISNA(MATCH(CONCATENATE(BD$4,$A15),'Výsledková listina'!$N:$N,0)),"",INDEX('Výsledková listina'!$C:$C,MATCH(CONCATENATE(BD$4,$A15),'Výsledková listina'!$N:$N,0),1))</f>
      </c>
      <c r="BE15" s="52">
        <f>IF(ISNA(MATCH(CONCATENATE(BD$4,$A15),'Výsledková listina'!$N:$N,0)),"",INDEX('Výsledková listina'!$P:$P,MATCH(CONCATENATE(BD$4,$A15),'Výsledková listina'!$N:$N,0),1))</f>
      </c>
      <c r="BF15" s="4"/>
      <c r="BG15" s="106"/>
      <c r="BH15" s="50">
        <f t="shared" si="9"/>
      </c>
      <c r="BI15" s="68"/>
      <c r="BJ15" s="17">
        <f>IF(ISNA(MATCH(CONCATENATE(BJ$4,$A15),'Výsledková listina'!$N:$N,0)),"",INDEX('Výsledková listina'!$C:$C,MATCH(CONCATENATE(BJ$4,$A15),'Výsledková listina'!$N:$N,0),1))</f>
      </c>
      <c r="BK15" s="52">
        <f>IF(ISNA(MATCH(CONCATENATE(BJ$4,$A15),'Výsledková listina'!$N:$N,0)),"",INDEX('Výsledková listina'!$P:$P,MATCH(CONCATENATE(BJ$4,$A15),'Výsledková listina'!$N:$N,0),1))</f>
      </c>
      <c r="BL15" s="4"/>
      <c r="BM15" s="50">
        <f t="shared" si="10"/>
      </c>
      <c r="BN15" s="68"/>
      <c r="BO15" s="17">
        <f>IF(ISNA(MATCH(CONCATENATE(BO$4,$A15),'Výsledková listina'!$N:$N,0)),"",INDEX('Výsledková listina'!$C:$C,MATCH(CONCATENATE(BO$4,$A15),'Výsledková listina'!$N:$N,0),1))</f>
      </c>
      <c r="BP15" s="52">
        <f>IF(ISNA(MATCH(CONCATENATE(BO$4,$A15),'Výsledková listina'!$N:$N,0)),"",INDEX('Výsledková listina'!$P:$P,MATCH(CONCATENATE(BO$4,$A15),'Výsledková listina'!$N:$N,0),1))</f>
      </c>
      <c r="BQ15" s="4"/>
      <c r="BR15" s="50">
        <f t="shared" si="11"/>
      </c>
      <c r="BS15" s="68"/>
      <c r="BT15" s="17">
        <f>IF(ISNA(MATCH(CONCATENATE(BT$4,$A15),'Výsledková listina'!$N:$N,0)),"",INDEX('Výsledková listina'!$C:$C,MATCH(CONCATENATE(BT$4,$A15),'Výsledková listina'!$N:$N,0),1))</f>
      </c>
      <c r="BU15" s="52">
        <f>IF(ISNA(MATCH(CONCATENATE(BT$4,$A15),'Výsledková listina'!$N:$N,0)),"",INDEX('Výsledková listina'!$P:$P,MATCH(CONCATENATE(BT$4,$A15),'Výsledková listina'!$N:$N,0),1))</f>
      </c>
      <c r="BV15" s="4"/>
      <c r="BW15" s="50">
        <f t="shared" si="12"/>
      </c>
      <c r="BX15" s="68"/>
      <c r="BY15" s="17">
        <f>IF(ISNA(MATCH(CONCATENATE(BY$4,$A15),'Výsledková listina'!$N:$N,0)),"",INDEX('Výsledková listina'!$C:$C,MATCH(CONCATENATE(BY$4,$A15),'Výsledková listina'!$N:$N,0),1))</f>
      </c>
      <c r="BZ15" s="52">
        <f>IF(ISNA(MATCH(CONCATENATE(BY$4,$A15),'Výsledková listina'!$N:$N,0)),"",INDEX('Výsledková listina'!$P:$P,MATCH(CONCATENATE(BY$4,$A15),'Výsledková listina'!$N:$N,0),1))</f>
      </c>
      <c r="CA15" s="4"/>
      <c r="CB15" s="50">
        <f t="shared" si="13"/>
      </c>
      <c r="CC15" s="68"/>
      <c r="CD15" s="17">
        <f>IF(ISNA(MATCH(CONCATENATE(CD$4,$A15),'Výsledková listina'!$N:$N,0)),"",INDEX('Výsledková listina'!$C:$C,MATCH(CONCATENATE(CD$4,$A15),'Výsledková listina'!$N:$N,0),1))</f>
      </c>
      <c r="CE15" s="52">
        <f>IF(ISNA(MATCH(CONCATENATE(CD$4,$A15),'Výsledková listina'!$N:$N,0)),"",INDEX('Výsledková listina'!$P:$P,MATCH(CONCATENATE(CD$4,$A15),'Výsledková listina'!$N:$N,0),1))</f>
      </c>
      <c r="CF15" s="4"/>
      <c r="CG15" s="50">
        <f t="shared" si="14"/>
      </c>
      <c r="CH15" s="68"/>
    </row>
    <row r="16" spans="1:86" s="10" customFormat="1" ht="34.5" customHeight="1">
      <c r="A16" s="5">
        <v>11</v>
      </c>
      <c r="B16" s="17">
        <f>IF(ISNA(MATCH(CONCATENATE(B$4,$A16),'Výsledková listina'!$N:$N,0)),"",INDEX('Výsledková listina'!$C:$C,MATCH(CONCATENATE(B$4,$A16),'Výsledková listina'!$N:$N,0),1))</f>
      </c>
      <c r="C16" s="52">
        <f>IF(ISNA(MATCH(CONCATENATE(B$4,$A16),'Výsledková listina'!$N:$N,0)),"",INDEX('Výsledková listina'!$P:$P,MATCH(CONCATENATE(B$4,$A16),'Výsledková listina'!$N:$N,0),1))</f>
      </c>
      <c r="D16" s="4"/>
      <c r="E16" s="106"/>
      <c r="F16" s="50">
        <f t="shared" si="0"/>
      </c>
      <c r="G16" s="68"/>
      <c r="H16" s="17">
        <f>IF(ISNA(MATCH(CONCATENATE(H$4,$A16),'Výsledková listina'!$N:$N,0)),"",INDEX('Výsledková listina'!$C:$C,MATCH(CONCATENATE(H$4,$A16),'Výsledková listina'!$N:$N,0),1))</f>
      </c>
      <c r="I16" s="52">
        <f>IF(ISNA(MATCH(CONCATENATE(H$4,$A16),'Výsledková listina'!$N:$N,0)),"",INDEX('Výsledková listina'!$P:$P,MATCH(CONCATENATE(H$4,$A16),'Výsledková listina'!$N:$N,0),1))</f>
      </c>
      <c r="J16" s="4"/>
      <c r="K16" s="106"/>
      <c r="L16" s="50">
        <f t="shared" si="1"/>
      </c>
      <c r="M16" s="68"/>
      <c r="N16" s="17">
        <f>IF(ISNA(MATCH(CONCATENATE(N$4,$A16),'Výsledková listina'!$N:$N,0)),"",INDEX('Výsledková listina'!$C:$C,MATCH(CONCATENATE(N$4,$A16),'Výsledková listina'!$N:$N,0),1))</f>
      </c>
      <c r="O16" s="52">
        <f>IF(ISNA(MATCH(CONCATENATE(N$4,$A16),'Výsledková listina'!$N:$N,0)),"",INDEX('Výsledková listina'!$P:$P,MATCH(CONCATENATE(N$4,$A16),'Výsledková listina'!$N:$N,0),1))</f>
      </c>
      <c r="P16" s="4"/>
      <c r="Q16" s="106"/>
      <c r="R16" s="50">
        <f t="shared" si="2"/>
      </c>
      <c r="S16" s="68"/>
      <c r="T16" s="17">
        <f>IF(ISNA(MATCH(CONCATENATE(T$4,$A16),'Výsledková listina'!$N:$N,0)),"",INDEX('Výsledková listina'!$C:$C,MATCH(CONCATENATE(T$4,$A16),'Výsledková listina'!$N:$N,0),1))</f>
      </c>
      <c r="U16" s="52">
        <f>IF(ISNA(MATCH(CONCATENATE(T$4,$A16),'Výsledková listina'!$N:$N,0)),"",INDEX('Výsledková listina'!$P:$P,MATCH(CONCATENATE(T$4,$A16),'Výsledková listina'!$N:$N,0),1))</f>
      </c>
      <c r="V16" s="4"/>
      <c r="W16" s="106"/>
      <c r="X16" s="50">
        <f t="shared" si="3"/>
      </c>
      <c r="Y16" s="68"/>
      <c r="Z16" s="17">
        <f>IF(ISNA(MATCH(CONCATENATE(Z$4,$A16),'Výsledková listina'!$N:$N,0)),"",INDEX('Výsledková listina'!$C:$C,MATCH(CONCATENATE(Z$4,$A16),'Výsledková listina'!$N:$N,0),1))</f>
      </c>
      <c r="AA16" s="52">
        <f>IF(ISNA(MATCH(CONCATENATE(Z$4,$A16),'Výsledková listina'!$N:$N,0)),"",INDEX('Výsledková listina'!$P:$P,MATCH(CONCATENATE(Z$4,$A16),'Výsledková listina'!$N:$N,0),1))</f>
      </c>
      <c r="AB16" s="4"/>
      <c r="AC16" s="106"/>
      <c r="AD16" s="50">
        <f t="shared" si="4"/>
      </c>
      <c r="AE16" s="68"/>
      <c r="AF16" s="17">
        <f>IF(ISNA(MATCH(CONCATENATE(AF$4,$A16),'Výsledková listina'!$N:$N,0)),"",INDEX('Výsledková listina'!$C:$C,MATCH(CONCATENATE(AF$4,$A16),'Výsledková listina'!$N:$N,0),1))</f>
      </c>
      <c r="AG16" s="52">
        <f>IF(ISNA(MATCH(CONCATENATE(AF$4,$A16),'Výsledková listina'!$N:$N,0)),"",INDEX('Výsledková listina'!$P:$P,MATCH(CONCATENATE(AF$4,$A16),'Výsledková listina'!$N:$N,0),1))</f>
      </c>
      <c r="AH16" s="4"/>
      <c r="AI16" s="106"/>
      <c r="AJ16" s="50">
        <f t="shared" si="5"/>
      </c>
      <c r="AK16" s="68"/>
      <c r="AL16" s="17">
        <f>IF(ISNA(MATCH(CONCATENATE(AL$4,$A16),'Výsledková listina'!$N:$N,0)),"",INDEX('Výsledková listina'!$C:$C,MATCH(CONCATENATE(AL$4,$A16),'Výsledková listina'!$N:$N,0),1))</f>
      </c>
      <c r="AM16" s="52">
        <f>IF(ISNA(MATCH(CONCATENATE(AL$4,$A16),'Výsledková listina'!$N:$N,0)),"",INDEX('Výsledková listina'!$P:$P,MATCH(CONCATENATE(AL$4,$A16),'Výsledková listina'!$N:$N,0),1))</f>
      </c>
      <c r="AN16" s="4"/>
      <c r="AO16" s="106"/>
      <c r="AP16" s="50">
        <f t="shared" si="6"/>
      </c>
      <c r="AQ16" s="68"/>
      <c r="AR16" s="17">
        <f>IF(ISNA(MATCH(CONCATENATE(AR$4,$A16),'Výsledková listina'!$N:$N,0)),"",INDEX('Výsledková listina'!$C:$C,MATCH(CONCATENATE(AR$4,$A16),'Výsledková listina'!$N:$N,0),1))</f>
      </c>
      <c r="AS16" s="52">
        <f>IF(ISNA(MATCH(CONCATENATE(AR$4,$A16),'Výsledková listina'!$N:$N,0)),"",INDEX('Výsledková listina'!$P:$P,MATCH(CONCATENATE(AR$4,$A16),'Výsledková listina'!$N:$N,0),1))</f>
      </c>
      <c r="AT16" s="4"/>
      <c r="AU16" s="106"/>
      <c r="AV16" s="50">
        <f t="shared" si="7"/>
      </c>
      <c r="AW16" s="68"/>
      <c r="AX16" s="17">
        <f>IF(ISNA(MATCH(CONCATENATE(AX$4,$A16),'Výsledková listina'!$N:$N,0)),"",INDEX('Výsledková listina'!$C:$C,MATCH(CONCATENATE(AX$4,$A16),'Výsledková listina'!$N:$N,0),1))</f>
      </c>
      <c r="AY16" s="52">
        <f>IF(ISNA(MATCH(CONCATENATE(AX$4,$A16),'Výsledková listina'!$N:$N,0)),"",INDEX('Výsledková listina'!$P:$P,MATCH(CONCATENATE(AX$4,$A16),'Výsledková listina'!$N:$N,0),1))</f>
      </c>
      <c r="AZ16" s="4"/>
      <c r="BA16" s="106"/>
      <c r="BB16" s="50">
        <f t="shared" si="8"/>
      </c>
      <c r="BC16" s="68"/>
      <c r="BD16" s="17">
        <f>IF(ISNA(MATCH(CONCATENATE(BD$4,$A16),'Výsledková listina'!$N:$N,0)),"",INDEX('Výsledková listina'!$C:$C,MATCH(CONCATENATE(BD$4,$A16),'Výsledková listina'!$N:$N,0),1))</f>
      </c>
      <c r="BE16" s="52">
        <f>IF(ISNA(MATCH(CONCATENATE(BD$4,$A16),'Výsledková listina'!$N:$N,0)),"",INDEX('Výsledková listina'!$P:$P,MATCH(CONCATENATE(BD$4,$A16),'Výsledková listina'!$N:$N,0),1))</f>
      </c>
      <c r="BF16" s="4"/>
      <c r="BG16" s="106"/>
      <c r="BH16" s="50">
        <f t="shared" si="9"/>
      </c>
      <c r="BI16" s="68"/>
      <c r="BJ16" s="17">
        <f>IF(ISNA(MATCH(CONCATENATE(BJ$4,$A16),'Výsledková listina'!$N:$N,0)),"",INDEX('Výsledková listina'!$C:$C,MATCH(CONCATENATE(BJ$4,$A16),'Výsledková listina'!$N:$N,0),1))</f>
      </c>
      <c r="BK16" s="52">
        <f>IF(ISNA(MATCH(CONCATENATE(BJ$4,$A16),'Výsledková listina'!$N:$N,0)),"",INDEX('Výsledková listina'!$P:$P,MATCH(CONCATENATE(BJ$4,$A16),'Výsledková listina'!$N:$N,0),1))</f>
      </c>
      <c r="BL16" s="4"/>
      <c r="BM16" s="50">
        <f t="shared" si="10"/>
      </c>
      <c r="BN16" s="68"/>
      <c r="BO16" s="17">
        <f>IF(ISNA(MATCH(CONCATENATE(BO$4,$A16),'Výsledková listina'!$N:$N,0)),"",INDEX('Výsledková listina'!$C:$C,MATCH(CONCATENATE(BO$4,$A16),'Výsledková listina'!$N:$N,0),1))</f>
      </c>
      <c r="BP16" s="52">
        <f>IF(ISNA(MATCH(CONCATENATE(BO$4,$A16),'Výsledková listina'!$N:$N,0)),"",INDEX('Výsledková listina'!$P:$P,MATCH(CONCATENATE(BO$4,$A16),'Výsledková listina'!$N:$N,0),1))</f>
      </c>
      <c r="BQ16" s="4"/>
      <c r="BR16" s="50">
        <f t="shared" si="11"/>
      </c>
      <c r="BS16" s="68"/>
      <c r="BT16" s="17">
        <f>IF(ISNA(MATCH(CONCATENATE(BT$4,$A16),'Výsledková listina'!$N:$N,0)),"",INDEX('Výsledková listina'!$C:$C,MATCH(CONCATENATE(BT$4,$A16),'Výsledková listina'!$N:$N,0),1))</f>
      </c>
      <c r="BU16" s="52">
        <f>IF(ISNA(MATCH(CONCATENATE(BT$4,$A16),'Výsledková listina'!$N:$N,0)),"",INDEX('Výsledková listina'!$P:$P,MATCH(CONCATENATE(BT$4,$A16),'Výsledková listina'!$N:$N,0),1))</f>
      </c>
      <c r="BV16" s="4"/>
      <c r="BW16" s="50">
        <f t="shared" si="12"/>
      </c>
      <c r="BX16" s="68"/>
      <c r="BY16" s="17">
        <f>IF(ISNA(MATCH(CONCATENATE(BY$4,$A16),'Výsledková listina'!$N:$N,0)),"",INDEX('Výsledková listina'!$C:$C,MATCH(CONCATENATE(BY$4,$A16),'Výsledková listina'!$N:$N,0),1))</f>
      </c>
      <c r="BZ16" s="52">
        <f>IF(ISNA(MATCH(CONCATENATE(BY$4,$A16),'Výsledková listina'!$N:$N,0)),"",INDEX('Výsledková listina'!$P:$P,MATCH(CONCATENATE(BY$4,$A16),'Výsledková listina'!$N:$N,0),1))</f>
      </c>
      <c r="CA16" s="4"/>
      <c r="CB16" s="50">
        <f t="shared" si="13"/>
      </c>
      <c r="CC16" s="68"/>
      <c r="CD16" s="17">
        <f>IF(ISNA(MATCH(CONCATENATE(CD$4,$A16),'Výsledková listina'!$N:$N,0)),"",INDEX('Výsledková listina'!$C:$C,MATCH(CONCATENATE(CD$4,$A16),'Výsledková listina'!$N:$N,0),1))</f>
      </c>
      <c r="CE16" s="52">
        <f>IF(ISNA(MATCH(CONCATENATE(CD$4,$A16),'Výsledková listina'!$N:$N,0)),"",INDEX('Výsledková listina'!$P:$P,MATCH(CONCATENATE(CD$4,$A16),'Výsledková listina'!$N:$N,0),1))</f>
      </c>
      <c r="CF16" s="4"/>
      <c r="CG16" s="50">
        <f t="shared" si="14"/>
      </c>
      <c r="CH16" s="68"/>
    </row>
    <row r="17" spans="1:86" s="10" customFormat="1" ht="34.5" customHeight="1">
      <c r="A17" s="5">
        <v>12</v>
      </c>
      <c r="B17" s="17">
        <f>IF(ISNA(MATCH(CONCATENATE(B$4,$A17),'Výsledková listina'!$N:$N,0)),"",INDEX('Výsledková listina'!$C:$C,MATCH(CONCATENATE(B$4,$A17),'Výsledková listina'!$N:$N,0),1))</f>
      </c>
      <c r="C17" s="52">
        <f>IF(ISNA(MATCH(CONCATENATE(B$4,$A17),'Výsledková listina'!$N:$N,0)),"",INDEX('Výsledková listina'!$P:$P,MATCH(CONCATENATE(B$4,$A17),'Výsledková listina'!$N:$N,0),1))</f>
      </c>
      <c r="D17" s="4"/>
      <c r="E17" s="106"/>
      <c r="F17" s="50">
        <f t="shared" si="0"/>
      </c>
      <c r="G17" s="68"/>
      <c r="H17" s="17">
        <f>IF(ISNA(MATCH(CONCATENATE(H$4,$A17),'Výsledková listina'!$N:$N,0)),"",INDEX('Výsledková listina'!$C:$C,MATCH(CONCATENATE(H$4,$A17),'Výsledková listina'!$N:$N,0),1))</f>
      </c>
      <c r="I17" s="52">
        <f>IF(ISNA(MATCH(CONCATENATE(H$4,$A17),'Výsledková listina'!$N:$N,0)),"",INDEX('Výsledková listina'!$P:$P,MATCH(CONCATENATE(H$4,$A17),'Výsledková listina'!$N:$N,0),1))</f>
      </c>
      <c r="J17" s="4"/>
      <c r="K17" s="106"/>
      <c r="L17" s="50">
        <f t="shared" si="1"/>
      </c>
      <c r="M17" s="68"/>
      <c r="N17" s="17">
        <f>IF(ISNA(MATCH(CONCATENATE(N$4,$A17),'Výsledková listina'!$N:$N,0)),"",INDEX('Výsledková listina'!$C:$C,MATCH(CONCATENATE(N$4,$A17),'Výsledková listina'!$N:$N,0),1))</f>
      </c>
      <c r="O17" s="52">
        <f>IF(ISNA(MATCH(CONCATENATE(N$4,$A17),'Výsledková listina'!$N:$N,0)),"",INDEX('Výsledková listina'!$P:$P,MATCH(CONCATENATE(N$4,$A17),'Výsledková listina'!$N:$N,0),1))</f>
      </c>
      <c r="P17" s="4"/>
      <c r="Q17" s="106"/>
      <c r="R17" s="50">
        <f t="shared" si="2"/>
      </c>
      <c r="S17" s="68"/>
      <c r="T17" s="17">
        <f>IF(ISNA(MATCH(CONCATENATE(T$4,$A17),'Výsledková listina'!$N:$N,0)),"",INDEX('Výsledková listina'!$C:$C,MATCH(CONCATENATE(T$4,$A17),'Výsledková listina'!$N:$N,0),1))</f>
      </c>
      <c r="U17" s="52">
        <f>IF(ISNA(MATCH(CONCATENATE(T$4,$A17),'Výsledková listina'!$N:$N,0)),"",INDEX('Výsledková listina'!$P:$P,MATCH(CONCATENATE(T$4,$A17),'Výsledková listina'!$N:$N,0),1))</f>
      </c>
      <c r="V17" s="4"/>
      <c r="W17" s="106"/>
      <c r="X17" s="50">
        <f t="shared" si="3"/>
      </c>
      <c r="Y17" s="68"/>
      <c r="Z17" s="17">
        <f>IF(ISNA(MATCH(CONCATENATE(Z$4,$A17),'Výsledková listina'!$N:$N,0)),"",INDEX('Výsledková listina'!$C:$C,MATCH(CONCATENATE(Z$4,$A17),'Výsledková listina'!$N:$N,0),1))</f>
      </c>
      <c r="AA17" s="52">
        <f>IF(ISNA(MATCH(CONCATENATE(Z$4,$A17),'Výsledková listina'!$N:$N,0)),"",INDEX('Výsledková listina'!$P:$P,MATCH(CONCATENATE(Z$4,$A17),'Výsledková listina'!$N:$N,0),1))</f>
      </c>
      <c r="AB17" s="4"/>
      <c r="AC17" s="106"/>
      <c r="AD17" s="50">
        <f t="shared" si="4"/>
      </c>
      <c r="AE17" s="68"/>
      <c r="AF17" s="17">
        <f>IF(ISNA(MATCH(CONCATENATE(AF$4,$A17),'Výsledková listina'!$N:$N,0)),"",INDEX('Výsledková listina'!$C:$C,MATCH(CONCATENATE(AF$4,$A17),'Výsledková listina'!$N:$N,0),1))</f>
      </c>
      <c r="AG17" s="52">
        <f>IF(ISNA(MATCH(CONCATENATE(AF$4,$A17),'Výsledková listina'!$N:$N,0)),"",INDEX('Výsledková listina'!$P:$P,MATCH(CONCATENATE(AF$4,$A17),'Výsledková listina'!$N:$N,0),1))</f>
      </c>
      <c r="AH17" s="4"/>
      <c r="AI17" s="106"/>
      <c r="AJ17" s="50">
        <f t="shared" si="5"/>
      </c>
      <c r="AK17" s="68"/>
      <c r="AL17" s="17">
        <f>IF(ISNA(MATCH(CONCATENATE(AL$4,$A17),'Výsledková listina'!$N:$N,0)),"",INDEX('Výsledková listina'!$C:$C,MATCH(CONCATENATE(AL$4,$A17),'Výsledková listina'!$N:$N,0),1))</f>
      </c>
      <c r="AM17" s="52">
        <f>IF(ISNA(MATCH(CONCATENATE(AL$4,$A17),'Výsledková listina'!$N:$N,0)),"",INDEX('Výsledková listina'!$P:$P,MATCH(CONCATENATE(AL$4,$A17),'Výsledková listina'!$N:$N,0),1))</f>
      </c>
      <c r="AN17" s="4"/>
      <c r="AO17" s="106"/>
      <c r="AP17" s="50">
        <f t="shared" si="6"/>
      </c>
      <c r="AQ17" s="68"/>
      <c r="AR17" s="17">
        <f>IF(ISNA(MATCH(CONCATENATE(AR$4,$A17),'Výsledková listina'!$N:$N,0)),"",INDEX('Výsledková listina'!$C:$C,MATCH(CONCATENATE(AR$4,$A17),'Výsledková listina'!$N:$N,0),1))</f>
      </c>
      <c r="AS17" s="52">
        <f>IF(ISNA(MATCH(CONCATENATE(AR$4,$A17),'Výsledková listina'!$N:$N,0)),"",INDEX('Výsledková listina'!$P:$P,MATCH(CONCATENATE(AR$4,$A17),'Výsledková listina'!$N:$N,0),1))</f>
      </c>
      <c r="AT17" s="4"/>
      <c r="AU17" s="106"/>
      <c r="AV17" s="50">
        <f t="shared" si="7"/>
      </c>
      <c r="AW17" s="68"/>
      <c r="AX17" s="17">
        <f>IF(ISNA(MATCH(CONCATENATE(AX$4,$A17),'Výsledková listina'!$N:$N,0)),"",INDEX('Výsledková listina'!$C:$C,MATCH(CONCATENATE(AX$4,$A17),'Výsledková listina'!$N:$N,0),1))</f>
      </c>
      <c r="AY17" s="52">
        <f>IF(ISNA(MATCH(CONCATENATE(AX$4,$A17),'Výsledková listina'!$N:$N,0)),"",INDEX('Výsledková listina'!$P:$P,MATCH(CONCATENATE(AX$4,$A17),'Výsledková listina'!$N:$N,0),1))</f>
      </c>
      <c r="AZ17" s="4"/>
      <c r="BA17" s="106"/>
      <c r="BB17" s="50">
        <f t="shared" si="8"/>
      </c>
      <c r="BC17" s="68"/>
      <c r="BD17" s="17">
        <f>IF(ISNA(MATCH(CONCATENATE(BD$4,$A17),'Výsledková listina'!$N:$N,0)),"",INDEX('Výsledková listina'!$C:$C,MATCH(CONCATENATE(BD$4,$A17),'Výsledková listina'!$N:$N,0),1))</f>
      </c>
      <c r="BE17" s="52">
        <f>IF(ISNA(MATCH(CONCATENATE(BD$4,$A17),'Výsledková listina'!$N:$N,0)),"",INDEX('Výsledková listina'!$P:$P,MATCH(CONCATENATE(BD$4,$A17),'Výsledková listina'!$N:$N,0),1))</f>
      </c>
      <c r="BF17" s="4"/>
      <c r="BG17" s="106"/>
      <c r="BH17" s="50">
        <f t="shared" si="9"/>
      </c>
      <c r="BI17" s="68"/>
      <c r="BJ17" s="17">
        <f>IF(ISNA(MATCH(CONCATENATE(BJ$4,$A17),'Výsledková listina'!$N:$N,0)),"",INDEX('Výsledková listina'!$C:$C,MATCH(CONCATENATE(BJ$4,$A17),'Výsledková listina'!$N:$N,0),1))</f>
      </c>
      <c r="BK17" s="52">
        <f>IF(ISNA(MATCH(CONCATENATE(BJ$4,$A17),'Výsledková listina'!$N:$N,0)),"",INDEX('Výsledková listina'!$P:$P,MATCH(CONCATENATE(BJ$4,$A17),'Výsledková listina'!$N:$N,0),1))</f>
      </c>
      <c r="BL17" s="4"/>
      <c r="BM17" s="50">
        <f t="shared" si="10"/>
      </c>
      <c r="BN17" s="68"/>
      <c r="BO17" s="17">
        <f>IF(ISNA(MATCH(CONCATENATE(BO$4,$A17),'Výsledková listina'!$N:$N,0)),"",INDEX('Výsledková listina'!$C:$C,MATCH(CONCATENATE(BO$4,$A17),'Výsledková listina'!$N:$N,0),1))</f>
      </c>
      <c r="BP17" s="52">
        <f>IF(ISNA(MATCH(CONCATENATE(BO$4,$A17),'Výsledková listina'!$N:$N,0)),"",INDEX('Výsledková listina'!$P:$P,MATCH(CONCATENATE(BO$4,$A17),'Výsledková listina'!$N:$N,0),1))</f>
      </c>
      <c r="BQ17" s="4"/>
      <c r="BR17" s="50">
        <f t="shared" si="11"/>
      </c>
      <c r="BS17" s="68"/>
      <c r="BT17" s="17">
        <f>IF(ISNA(MATCH(CONCATENATE(BT$4,$A17),'Výsledková listina'!$N:$N,0)),"",INDEX('Výsledková listina'!$C:$C,MATCH(CONCATENATE(BT$4,$A17),'Výsledková listina'!$N:$N,0),1))</f>
      </c>
      <c r="BU17" s="52">
        <f>IF(ISNA(MATCH(CONCATENATE(BT$4,$A17),'Výsledková listina'!$N:$N,0)),"",INDEX('Výsledková listina'!$P:$P,MATCH(CONCATENATE(BT$4,$A17),'Výsledková listina'!$N:$N,0),1))</f>
      </c>
      <c r="BV17" s="4"/>
      <c r="BW17" s="50">
        <f t="shared" si="12"/>
      </c>
      <c r="BX17" s="68"/>
      <c r="BY17" s="17">
        <f>IF(ISNA(MATCH(CONCATENATE(BY$4,$A17),'Výsledková listina'!$N:$N,0)),"",INDEX('Výsledková listina'!$C:$C,MATCH(CONCATENATE(BY$4,$A17),'Výsledková listina'!$N:$N,0),1))</f>
      </c>
      <c r="BZ17" s="52">
        <f>IF(ISNA(MATCH(CONCATENATE(BY$4,$A17),'Výsledková listina'!$N:$N,0)),"",INDEX('Výsledková listina'!$P:$P,MATCH(CONCATENATE(BY$4,$A17),'Výsledková listina'!$N:$N,0),1))</f>
      </c>
      <c r="CA17" s="4"/>
      <c r="CB17" s="50">
        <f t="shared" si="13"/>
      </c>
      <c r="CC17" s="68"/>
      <c r="CD17" s="17">
        <f>IF(ISNA(MATCH(CONCATENATE(CD$4,$A17),'Výsledková listina'!$N:$N,0)),"",INDEX('Výsledková listina'!$C:$C,MATCH(CONCATENATE(CD$4,$A17),'Výsledková listina'!$N:$N,0),1))</f>
      </c>
      <c r="CE17" s="52">
        <f>IF(ISNA(MATCH(CONCATENATE(CD$4,$A17),'Výsledková listina'!$N:$N,0)),"",INDEX('Výsledková listina'!$P:$P,MATCH(CONCATENATE(CD$4,$A17),'Výsledková listina'!$N:$N,0),1))</f>
      </c>
      <c r="CF17" s="4"/>
      <c r="CG17" s="50">
        <f t="shared" si="14"/>
      </c>
      <c r="CH17" s="68"/>
    </row>
    <row r="18" spans="1:86" s="10" customFormat="1" ht="34.5" customHeight="1">
      <c r="A18" s="5">
        <v>13</v>
      </c>
      <c r="B18" s="17">
        <f>IF(ISNA(MATCH(CONCATENATE(B$4,$A18),'Výsledková listina'!$N:$N,0)),"",INDEX('Výsledková listina'!$C:$C,MATCH(CONCATENATE(B$4,$A18),'Výsledková listina'!$N:$N,0),1))</f>
      </c>
      <c r="C18" s="52">
        <f>IF(ISNA(MATCH(CONCATENATE(B$4,$A18),'Výsledková listina'!$N:$N,0)),"",INDEX('Výsledková listina'!$P:$P,MATCH(CONCATENATE(B$4,$A18),'Výsledková listina'!$N:$N,0),1))</f>
      </c>
      <c r="D18" s="4"/>
      <c r="E18" s="106"/>
      <c r="F18" s="50">
        <f t="shared" si="0"/>
      </c>
      <c r="G18" s="68"/>
      <c r="H18" s="17">
        <f>IF(ISNA(MATCH(CONCATENATE(H$4,$A18),'Výsledková listina'!$N:$N,0)),"",INDEX('Výsledková listina'!$C:$C,MATCH(CONCATENATE(H$4,$A18),'Výsledková listina'!$N:$N,0),1))</f>
      </c>
      <c r="I18" s="52">
        <f>IF(ISNA(MATCH(CONCATENATE(H$4,$A18),'Výsledková listina'!$N:$N,0)),"",INDEX('Výsledková listina'!$P:$P,MATCH(CONCATENATE(H$4,$A18),'Výsledková listina'!$N:$N,0),1))</f>
      </c>
      <c r="J18" s="4"/>
      <c r="K18" s="106"/>
      <c r="L18" s="50">
        <f t="shared" si="1"/>
      </c>
      <c r="M18" s="68"/>
      <c r="N18" s="17">
        <f>IF(ISNA(MATCH(CONCATENATE(N$4,$A18),'Výsledková listina'!$N:$N,0)),"",INDEX('Výsledková listina'!$C:$C,MATCH(CONCATENATE(N$4,$A18),'Výsledková listina'!$N:$N,0),1))</f>
      </c>
      <c r="O18" s="52">
        <f>IF(ISNA(MATCH(CONCATENATE(N$4,$A18),'Výsledková listina'!$N:$N,0)),"",INDEX('Výsledková listina'!$P:$P,MATCH(CONCATENATE(N$4,$A18),'Výsledková listina'!$N:$N,0),1))</f>
      </c>
      <c r="P18" s="4"/>
      <c r="Q18" s="106"/>
      <c r="R18" s="50">
        <f t="shared" si="2"/>
      </c>
      <c r="S18" s="68"/>
      <c r="T18" s="17">
        <f>IF(ISNA(MATCH(CONCATENATE(T$4,$A18),'Výsledková listina'!$N:$N,0)),"",INDEX('Výsledková listina'!$C:$C,MATCH(CONCATENATE(T$4,$A18),'Výsledková listina'!$N:$N,0),1))</f>
      </c>
      <c r="U18" s="52">
        <f>IF(ISNA(MATCH(CONCATENATE(T$4,$A18),'Výsledková listina'!$N:$N,0)),"",INDEX('Výsledková listina'!$P:$P,MATCH(CONCATENATE(T$4,$A18),'Výsledková listina'!$N:$N,0),1))</f>
      </c>
      <c r="V18" s="4"/>
      <c r="W18" s="106"/>
      <c r="X18" s="50">
        <f t="shared" si="3"/>
      </c>
      <c r="Y18" s="68"/>
      <c r="Z18" s="17">
        <f>IF(ISNA(MATCH(CONCATENATE(Z$4,$A18),'Výsledková listina'!$N:$N,0)),"",INDEX('Výsledková listina'!$C:$C,MATCH(CONCATENATE(Z$4,$A18),'Výsledková listina'!$N:$N,0),1))</f>
      </c>
      <c r="AA18" s="52">
        <f>IF(ISNA(MATCH(CONCATENATE(Z$4,$A18),'Výsledková listina'!$N:$N,0)),"",INDEX('Výsledková listina'!$P:$P,MATCH(CONCATENATE(Z$4,$A18),'Výsledková listina'!$N:$N,0),1))</f>
      </c>
      <c r="AB18" s="4"/>
      <c r="AC18" s="106"/>
      <c r="AD18" s="50">
        <f t="shared" si="4"/>
      </c>
      <c r="AE18" s="68"/>
      <c r="AF18" s="17">
        <f>IF(ISNA(MATCH(CONCATENATE(AF$4,$A18),'Výsledková listina'!$N:$N,0)),"",INDEX('Výsledková listina'!$C:$C,MATCH(CONCATENATE(AF$4,$A18),'Výsledková listina'!$N:$N,0),1))</f>
      </c>
      <c r="AG18" s="52">
        <f>IF(ISNA(MATCH(CONCATENATE(AF$4,$A18),'Výsledková listina'!$N:$N,0)),"",INDEX('Výsledková listina'!$P:$P,MATCH(CONCATENATE(AF$4,$A18),'Výsledková listina'!$N:$N,0),1))</f>
      </c>
      <c r="AH18" s="4"/>
      <c r="AI18" s="106"/>
      <c r="AJ18" s="50">
        <f t="shared" si="5"/>
      </c>
      <c r="AK18" s="68"/>
      <c r="AL18" s="17">
        <f>IF(ISNA(MATCH(CONCATENATE(AL$4,$A18),'Výsledková listina'!$N:$N,0)),"",INDEX('Výsledková listina'!$C:$C,MATCH(CONCATENATE(AL$4,$A18),'Výsledková listina'!$N:$N,0),1))</f>
      </c>
      <c r="AM18" s="52">
        <f>IF(ISNA(MATCH(CONCATENATE(AL$4,$A18),'Výsledková listina'!$N:$N,0)),"",INDEX('Výsledková listina'!$P:$P,MATCH(CONCATENATE(AL$4,$A18),'Výsledková listina'!$N:$N,0),1))</f>
      </c>
      <c r="AN18" s="4"/>
      <c r="AO18" s="106"/>
      <c r="AP18" s="50">
        <f t="shared" si="6"/>
      </c>
      <c r="AQ18" s="68"/>
      <c r="AR18" s="17">
        <f>IF(ISNA(MATCH(CONCATENATE(AR$4,$A18),'Výsledková listina'!$N:$N,0)),"",INDEX('Výsledková listina'!$C:$C,MATCH(CONCATENATE(AR$4,$A18),'Výsledková listina'!$N:$N,0),1))</f>
      </c>
      <c r="AS18" s="52">
        <f>IF(ISNA(MATCH(CONCATENATE(AR$4,$A18),'Výsledková listina'!$N:$N,0)),"",INDEX('Výsledková listina'!$P:$P,MATCH(CONCATENATE(AR$4,$A18),'Výsledková listina'!$N:$N,0),1))</f>
      </c>
      <c r="AT18" s="4"/>
      <c r="AU18" s="106"/>
      <c r="AV18" s="50">
        <f t="shared" si="7"/>
      </c>
      <c r="AW18" s="68"/>
      <c r="AX18" s="17">
        <f>IF(ISNA(MATCH(CONCATENATE(AX$4,$A18),'Výsledková listina'!$N:$N,0)),"",INDEX('Výsledková listina'!$C:$C,MATCH(CONCATENATE(AX$4,$A18),'Výsledková listina'!$N:$N,0),1))</f>
      </c>
      <c r="AY18" s="52">
        <f>IF(ISNA(MATCH(CONCATENATE(AX$4,$A18),'Výsledková listina'!$N:$N,0)),"",INDEX('Výsledková listina'!$P:$P,MATCH(CONCATENATE(AX$4,$A18),'Výsledková listina'!$N:$N,0),1))</f>
      </c>
      <c r="AZ18" s="4"/>
      <c r="BA18" s="106"/>
      <c r="BB18" s="50">
        <f t="shared" si="8"/>
      </c>
      <c r="BC18" s="68"/>
      <c r="BD18" s="17">
        <f>IF(ISNA(MATCH(CONCATENATE(BD$4,$A18),'Výsledková listina'!$N:$N,0)),"",INDEX('Výsledková listina'!$C:$C,MATCH(CONCATENATE(BD$4,$A18),'Výsledková listina'!$N:$N,0),1))</f>
      </c>
      <c r="BE18" s="52">
        <f>IF(ISNA(MATCH(CONCATENATE(BD$4,$A18),'Výsledková listina'!$N:$N,0)),"",INDEX('Výsledková listina'!$P:$P,MATCH(CONCATENATE(BD$4,$A18),'Výsledková listina'!$N:$N,0),1))</f>
      </c>
      <c r="BF18" s="4"/>
      <c r="BG18" s="106"/>
      <c r="BH18" s="50">
        <f t="shared" si="9"/>
      </c>
      <c r="BI18" s="68"/>
      <c r="BJ18" s="17">
        <f>IF(ISNA(MATCH(CONCATENATE(BJ$4,$A18),'Výsledková listina'!$N:$N,0)),"",INDEX('Výsledková listina'!$C:$C,MATCH(CONCATENATE(BJ$4,$A18),'Výsledková listina'!$N:$N,0),1))</f>
      </c>
      <c r="BK18" s="52">
        <f>IF(ISNA(MATCH(CONCATENATE(BJ$4,$A18),'Výsledková listina'!$N:$N,0)),"",INDEX('Výsledková listina'!$P:$P,MATCH(CONCATENATE(BJ$4,$A18),'Výsledková listina'!$N:$N,0),1))</f>
      </c>
      <c r="BL18" s="4"/>
      <c r="BM18" s="50">
        <f t="shared" si="10"/>
      </c>
      <c r="BN18" s="68"/>
      <c r="BO18" s="17">
        <f>IF(ISNA(MATCH(CONCATENATE(BO$4,$A18),'Výsledková listina'!$N:$N,0)),"",INDEX('Výsledková listina'!$C:$C,MATCH(CONCATENATE(BO$4,$A18),'Výsledková listina'!$N:$N,0),1))</f>
      </c>
      <c r="BP18" s="52">
        <f>IF(ISNA(MATCH(CONCATENATE(BO$4,$A18),'Výsledková listina'!$N:$N,0)),"",INDEX('Výsledková listina'!$P:$P,MATCH(CONCATENATE(BO$4,$A18),'Výsledková listina'!$N:$N,0),1))</f>
      </c>
      <c r="BQ18" s="4"/>
      <c r="BR18" s="50">
        <f t="shared" si="11"/>
      </c>
      <c r="BS18" s="68"/>
      <c r="BT18" s="17">
        <f>IF(ISNA(MATCH(CONCATENATE(BT$4,$A18),'Výsledková listina'!$N:$N,0)),"",INDEX('Výsledková listina'!$C:$C,MATCH(CONCATENATE(BT$4,$A18),'Výsledková listina'!$N:$N,0),1))</f>
      </c>
      <c r="BU18" s="52">
        <f>IF(ISNA(MATCH(CONCATENATE(BT$4,$A18),'Výsledková listina'!$N:$N,0)),"",INDEX('Výsledková listina'!$P:$P,MATCH(CONCATENATE(BT$4,$A18),'Výsledková listina'!$N:$N,0),1))</f>
      </c>
      <c r="BV18" s="4"/>
      <c r="BW18" s="50">
        <f t="shared" si="12"/>
      </c>
      <c r="BX18" s="68"/>
      <c r="BY18" s="17">
        <f>IF(ISNA(MATCH(CONCATENATE(BY$4,$A18),'Výsledková listina'!$N:$N,0)),"",INDEX('Výsledková listina'!$C:$C,MATCH(CONCATENATE(BY$4,$A18),'Výsledková listina'!$N:$N,0),1))</f>
      </c>
      <c r="BZ18" s="52">
        <f>IF(ISNA(MATCH(CONCATENATE(BY$4,$A18),'Výsledková listina'!$N:$N,0)),"",INDEX('Výsledková listina'!$P:$P,MATCH(CONCATENATE(BY$4,$A18),'Výsledková listina'!$N:$N,0),1))</f>
      </c>
      <c r="CA18" s="4"/>
      <c r="CB18" s="50">
        <f t="shared" si="13"/>
      </c>
      <c r="CC18" s="68"/>
      <c r="CD18" s="17">
        <f>IF(ISNA(MATCH(CONCATENATE(CD$4,$A18),'Výsledková listina'!$N:$N,0)),"",INDEX('Výsledková listina'!$C:$C,MATCH(CONCATENATE(CD$4,$A18),'Výsledková listina'!$N:$N,0),1))</f>
      </c>
      <c r="CE18" s="52">
        <f>IF(ISNA(MATCH(CONCATENATE(CD$4,$A18),'Výsledková listina'!$N:$N,0)),"",INDEX('Výsledková listina'!$P:$P,MATCH(CONCATENATE(CD$4,$A18),'Výsledková listina'!$N:$N,0),1))</f>
      </c>
      <c r="CF18" s="4"/>
      <c r="CG18" s="50">
        <f t="shared" si="14"/>
      </c>
      <c r="CH18" s="68"/>
    </row>
    <row r="19" spans="1:86" s="10" customFormat="1" ht="34.5" customHeight="1">
      <c r="A19" s="5">
        <v>14</v>
      </c>
      <c r="B19" s="17">
        <f>IF(ISNA(MATCH(CONCATENATE(B$4,$A19),'Výsledková listina'!$N:$N,0)),"",INDEX('Výsledková listina'!$C:$C,MATCH(CONCATENATE(B$4,$A19),'Výsledková listina'!$N:$N,0),1))</f>
      </c>
      <c r="C19" s="52">
        <f>IF(ISNA(MATCH(CONCATENATE(B$4,$A19),'Výsledková listina'!$N:$N,0)),"",INDEX('Výsledková listina'!$P:$P,MATCH(CONCATENATE(B$4,$A19),'Výsledková listina'!$N:$N,0),1))</f>
      </c>
      <c r="D19" s="4"/>
      <c r="E19" s="106"/>
      <c r="F19" s="50">
        <f t="shared" si="0"/>
      </c>
      <c r="G19" s="68"/>
      <c r="H19" s="17">
        <f>IF(ISNA(MATCH(CONCATENATE(H$4,$A19),'Výsledková listina'!$N:$N,0)),"",INDEX('Výsledková listina'!$C:$C,MATCH(CONCATENATE(H$4,$A19),'Výsledková listina'!$N:$N,0),1))</f>
      </c>
      <c r="I19" s="52">
        <f>IF(ISNA(MATCH(CONCATENATE(H$4,$A19),'Výsledková listina'!$N:$N,0)),"",INDEX('Výsledková listina'!$P:$P,MATCH(CONCATENATE(H$4,$A19),'Výsledková listina'!$N:$N,0),1))</f>
      </c>
      <c r="J19" s="4"/>
      <c r="K19" s="106"/>
      <c r="L19" s="50">
        <f t="shared" si="1"/>
      </c>
      <c r="M19" s="68"/>
      <c r="N19" s="17">
        <f>IF(ISNA(MATCH(CONCATENATE(N$4,$A19),'Výsledková listina'!$N:$N,0)),"",INDEX('Výsledková listina'!$C:$C,MATCH(CONCATENATE(N$4,$A19),'Výsledková listina'!$N:$N,0),1))</f>
      </c>
      <c r="O19" s="52">
        <f>IF(ISNA(MATCH(CONCATENATE(N$4,$A19),'Výsledková listina'!$N:$N,0)),"",INDEX('Výsledková listina'!$P:$P,MATCH(CONCATENATE(N$4,$A19),'Výsledková listina'!$N:$N,0),1))</f>
      </c>
      <c r="P19" s="4"/>
      <c r="Q19" s="106"/>
      <c r="R19" s="50">
        <f t="shared" si="2"/>
      </c>
      <c r="S19" s="68"/>
      <c r="T19" s="17">
        <f>IF(ISNA(MATCH(CONCATENATE(T$4,$A19),'Výsledková listina'!$N:$N,0)),"",INDEX('Výsledková listina'!$C:$C,MATCH(CONCATENATE(T$4,$A19),'Výsledková listina'!$N:$N,0),1))</f>
      </c>
      <c r="U19" s="52">
        <f>IF(ISNA(MATCH(CONCATENATE(T$4,$A19),'Výsledková listina'!$N:$N,0)),"",INDEX('Výsledková listina'!$P:$P,MATCH(CONCATENATE(T$4,$A19),'Výsledková listina'!$N:$N,0),1))</f>
      </c>
      <c r="V19" s="4"/>
      <c r="W19" s="106"/>
      <c r="X19" s="50">
        <f t="shared" si="3"/>
      </c>
      <c r="Y19" s="68"/>
      <c r="Z19" s="17">
        <f>IF(ISNA(MATCH(CONCATENATE(Z$4,$A19),'Výsledková listina'!$N:$N,0)),"",INDEX('Výsledková listina'!$C:$C,MATCH(CONCATENATE(Z$4,$A19),'Výsledková listina'!$N:$N,0),1))</f>
      </c>
      <c r="AA19" s="52">
        <f>IF(ISNA(MATCH(CONCATENATE(Z$4,$A19),'Výsledková listina'!$N:$N,0)),"",INDEX('Výsledková listina'!$P:$P,MATCH(CONCATENATE(Z$4,$A19),'Výsledková listina'!$N:$N,0),1))</f>
      </c>
      <c r="AB19" s="4"/>
      <c r="AC19" s="106"/>
      <c r="AD19" s="50">
        <f t="shared" si="4"/>
      </c>
      <c r="AE19" s="68"/>
      <c r="AF19" s="17">
        <f>IF(ISNA(MATCH(CONCATENATE(AF$4,$A19),'Výsledková listina'!$N:$N,0)),"",INDEX('Výsledková listina'!$C:$C,MATCH(CONCATENATE(AF$4,$A19),'Výsledková listina'!$N:$N,0),1))</f>
      </c>
      <c r="AG19" s="52">
        <f>IF(ISNA(MATCH(CONCATENATE(AF$4,$A19),'Výsledková listina'!$N:$N,0)),"",INDEX('Výsledková listina'!$P:$P,MATCH(CONCATENATE(AF$4,$A19),'Výsledková listina'!$N:$N,0),1))</f>
      </c>
      <c r="AH19" s="4"/>
      <c r="AI19" s="106"/>
      <c r="AJ19" s="50">
        <f t="shared" si="5"/>
      </c>
      <c r="AK19" s="68"/>
      <c r="AL19" s="17">
        <f>IF(ISNA(MATCH(CONCATENATE(AL$4,$A19),'Výsledková listina'!$N:$N,0)),"",INDEX('Výsledková listina'!$C:$C,MATCH(CONCATENATE(AL$4,$A19),'Výsledková listina'!$N:$N,0),1))</f>
      </c>
      <c r="AM19" s="52">
        <f>IF(ISNA(MATCH(CONCATENATE(AL$4,$A19),'Výsledková listina'!$N:$N,0)),"",INDEX('Výsledková listina'!$P:$P,MATCH(CONCATENATE(AL$4,$A19),'Výsledková listina'!$N:$N,0),1))</f>
      </c>
      <c r="AN19" s="4"/>
      <c r="AO19" s="106"/>
      <c r="AP19" s="50">
        <f t="shared" si="6"/>
      </c>
      <c r="AQ19" s="68"/>
      <c r="AR19" s="17">
        <f>IF(ISNA(MATCH(CONCATENATE(AR$4,$A19),'Výsledková listina'!$N:$N,0)),"",INDEX('Výsledková listina'!$C:$C,MATCH(CONCATENATE(AR$4,$A19),'Výsledková listina'!$N:$N,0),1))</f>
      </c>
      <c r="AS19" s="52">
        <f>IF(ISNA(MATCH(CONCATENATE(AR$4,$A19),'Výsledková listina'!$N:$N,0)),"",INDEX('Výsledková listina'!$P:$P,MATCH(CONCATENATE(AR$4,$A19),'Výsledková listina'!$N:$N,0),1))</f>
      </c>
      <c r="AT19" s="4"/>
      <c r="AU19" s="106"/>
      <c r="AV19" s="50">
        <f t="shared" si="7"/>
      </c>
      <c r="AW19" s="68"/>
      <c r="AX19" s="17">
        <f>IF(ISNA(MATCH(CONCATENATE(AX$4,$A19),'Výsledková listina'!$N:$N,0)),"",INDEX('Výsledková listina'!$C:$C,MATCH(CONCATENATE(AX$4,$A19),'Výsledková listina'!$N:$N,0),1))</f>
      </c>
      <c r="AY19" s="52">
        <f>IF(ISNA(MATCH(CONCATENATE(AX$4,$A19),'Výsledková listina'!$N:$N,0)),"",INDEX('Výsledková listina'!$P:$P,MATCH(CONCATENATE(AX$4,$A19),'Výsledková listina'!$N:$N,0),1))</f>
      </c>
      <c r="AZ19" s="4"/>
      <c r="BA19" s="106"/>
      <c r="BB19" s="50">
        <f t="shared" si="8"/>
      </c>
      <c r="BC19" s="68"/>
      <c r="BD19" s="17">
        <f>IF(ISNA(MATCH(CONCATENATE(BD$4,$A19),'Výsledková listina'!$N:$N,0)),"",INDEX('Výsledková listina'!$C:$C,MATCH(CONCATENATE(BD$4,$A19),'Výsledková listina'!$N:$N,0),1))</f>
      </c>
      <c r="BE19" s="52">
        <f>IF(ISNA(MATCH(CONCATENATE(BD$4,$A19),'Výsledková listina'!$N:$N,0)),"",INDEX('Výsledková listina'!$P:$P,MATCH(CONCATENATE(BD$4,$A19),'Výsledková listina'!$N:$N,0),1))</f>
      </c>
      <c r="BF19" s="4"/>
      <c r="BG19" s="106"/>
      <c r="BH19" s="50">
        <f t="shared" si="9"/>
      </c>
      <c r="BI19" s="68"/>
      <c r="BJ19" s="17">
        <f>IF(ISNA(MATCH(CONCATENATE(BJ$4,$A19),'Výsledková listina'!$N:$N,0)),"",INDEX('Výsledková listina'!$C:$C,MATCH(CONCATENATE(BJ$4,$A19),'Výsledková listina'!$N:$N,0),1))</f>
      </c>
      <c r="BK19" s="52">
        <f>IF(ISNA(MATCH(CONCATENATE(BJ$4,$A19),'Výsledková listina'!$N:$N,0)),"",INDEX('Výsledková listina'!$P:$P,MATCH(CONCATENATE(BJ$4,$A19),'Výsledková listina'!$N:$N,0),1))</f>
      </c>
      <c r="BL19" s="4"/>
      <c r="BM19" s="50">
        <f t="shared" si="10"/>
      </c>
      <c r="BN19" s="68"/>
      <c r="BO19" s="17">
        <f>IF(ISNA(MATCH(CONCATENATE(BO$4,$A19),'Výsledková listina'!$N:$N,0)),"",INDEX('Výsledková listina'!$C:$C,MATCH(CONCATENATE(BO$4,$A19),'Výsledková listina'!$N:$N,0),1))</f>
      </c>
      <c r="BP19" s="52">
        <f>IF(ISNA(MATCH(CONCATENATE(BO$4,$A19),'Výsledková listina'!$N:$N,0)),"",INDEX('Výsledková listina'!$P:$P,MATCH(CONCATENATE(BO$4,$A19),'Výsledková listina'!$N:$N,0),1))</f>
      </c>
      <c r="BQ19" s="4"/>
      <c r="BR19" s="50">
        <f t="shared" si="11"/>
      </c>
      <c r="BS19" s="68"/>
      <c r="BT19" s="17">
        <f>IF(ISNA(MATCH(CONCATENATE(BT$4,$A19),'Výsledková listina'!$N:$N,0)),"",INDEX('Výsledková listina'!$C:$C,MATCH(CONCATENATE(BT$4,$A19),'Výsledková listina'!$N:$N,0),1))</f>
      </c>
      <c r="BU19" s="52">
        <f>IF(ISNA(MATCH(CONCATENATE(BT$4,$A19),'Výsledková listina'!$N:$N,0)),"",INDEX('Výsledková listina'!$P:$P,MATCH(CONCATENATE(BT$4,$A19),'Výsledková listina'!$N:$N,0),1))</f>
      </c>
      <c r="BV19" s="4"/>
      <c r="BW19" s="50">
        <f t="shared" si="12"/>
      </c>
      <c r="BX19" s="68"/>
      <c r="BY19" s="17">
        <f>IF(ISNA(MATCH(CONCATENATE(BY$4,$A19),'Výsledková listina'!$N:$N,0)),"",INDEX('Výsledková listina'!$C:$C,MATCH(CONCATENATE(BY$4,$A19),'Výsledková listina'!$N:$N,0),1))</f>
      </c>
      <c r="BZ19" s="52">
        <f>IF(ISNA(MATCH(CONCATENATE(BY$4,$A19),'Výsledková listina'!$N:$N,0)),"",INDEX('Výsledková listina'!$P:$P,MATCH(CONCATENATE(BY$4,$A19),'Výsledková listina'!$N:$N,0),1))</f>
      </c>
      <c r="CA19" s="4"/>
      <c r="CB19" s="50">
        <f t="shared" si="13"/>
      </c>
      <c r="CC19" s="68"/>
      <c r="CD19" s="17">
        <f>IF(ISNA(MATCH(CONCATENATE(CD$4,$A19),'Výsledková listina'!$N:$N,0)),"",INDEX('Výsledková listina'!$C:$C,MATCH(CONCATENATE(CD$4,$A19),'Výsledková listina'!$N:$N,0),1))</f>
      </c>
      <c r="CE19" s="52">
        <f>IF(ISNA(MATCH(CONCATENATE(CD$4,$A19),'Výsledková listina'!$N:$N,0)),"",INDEX('Výsledková listina'!$P:$P,MATCH(CONCATENATE(CD$4,$A19),'Výsledková listina'!$N:$N,0),1))</f>
      </c>
      <c r="CF19" s="4"/>
      <c r="CG19" s="50">
        <f t="shared" si="14"/>
      </c>
      <c r="CH19" s="68"/>
    </row>
    <row r="20" spans="1:86" s="10" customFormat="1" ht="34.5" customHeight="1">
      <c r="A20" s="5">
        <v>15</v>
      </c>
      <c r="B20" s="17">
        <f>IF(ISNA(MATCH(CONCATENATE(B$4,$A20),'Výsledková listina'!$N:$N,0)),"",INDEX('Výsledková listina'!$C:$C,MATCH(CONCATENATE(B$4,$A20),'Výsledková listina'!$N:$N,0),1))</f>
      </c>
      <c r="C20" s="52">
        <f>IF(ISNA(MATCH(CONCATENATE(B$4,$A20),'Výsledková listina'!$N:$N,0)),"",INDEX('Výsledková listina'!$P:$P,MATCH(CONCATENATE(B$4,$A20),'Výsledková listina'!$N:$N,0),1))</f>
      </c>
      <c r="D20" s="4"/>
      <c r="E20" s="106"/>
      <c r="F20" s="50">
        <f t="shared" si="0"/>
      </c>
      <c r="G20" s="68"/>
      <c r="H20" s="17">
        <f>IF(ISNA(MATCH(CONCATENATE(H$4,$A20),'Výsledková listina'!$N:$N,0)),"",INDEX('Výsledková listina'!$C:$C,MATCH(CONCATENATE(H$4,$A20),'Výsledková listina'!$N:$N,0),1))</f>
      </c>
      <c r="I20" s="52">
        <f>IF(ISNA(MATCH(CONCATENATE(H$4,$A20),'Výsledková listina'!$N:$N,0)),"",INDEX('Výsledková listina'!$P:$P,MATCH(CONCATENATE(H$4,$A20),'Výsledková listina'!$N:$N,0),1))</f>
      </c>
      <c r="J20" s="4"/>
      <c r="K20" s="106"/>
      <c r="L20" s="50">
        <f t="shared" si="1"/>
      </c>
      <c r="M20" s="68"/>
      <c r="N20" s="17">
        <f>IF(ISNA(MATCH(CONCATENATE(N$4,$A20),'Výsledková listina'!$N:$N,0)),"",INDEX('Výsledková listina'!$C:$C,MATCH(CONCATENATE(N$4,$A20),'Výsledková listina'!$N:$N,0),1))</f>
      </c>
      <c r="O20" s="52">
        <f>IF(ISNA(MATCH(CONCATENATE(N$4,$A20),'Výsledková listina'!$N:$N,0)),"",INDEX('Výsledková listina'!$P:$P,MATCH(CONCATENATE(N$4,$A20),'Výsledková listina'!$N:$N,0),1))</f>
      </c>
      <c r="P20" s="4"/>
      <c r="Q20" s="106"/>
      <c r="R20" s="50">
        <f t="shared" si="2"/>
      </c>
      <c r="S20" s="68"/>
      <c r="T20" s="17">
        <f>IF(ISNA(MATCH(CONCATENATE(T$4,$A20),'Výsledková listina'!$N:$N,0)),"",INDEX('Výsledková listina'!$C:$C,MATCH(CONCATENATE(T$4,$A20),'Výsledková listina'!$N:$N,0),1))</f>
      </c>
      <c r="U20" s="52">
        <f>IF(ISNA(MATCH(CONCATENATE(T$4,$A20),'Výsledková listina'!$N:$N,0)),"",INDEX('Výsledková listina'!$P:$P,MATCH(CONCATENATE(T$4,$A20),'Výsledková listina'!$N:$N,0),1))</f>
      </c>
      <c r="V20" s="4"/>
      <c r="W20" s="106"/>
      <c r="X20" s="50">
        <f t="shared" si="3"/>
      </c>
      <c r="Y20" s="68"/>
      <c r="Z20" s="17">
        <f>IF(ISNA(MATCH(CONCATENATE(Z$4,$A20),'Výsledková listina'!$N:$N,0)),"",INDEX('Výsledková listina'!$C:$C,MATCH(CONCATENATE(Z$4,$A20),'Výsledková listina'!$N:$N,0),1))</f>
      </c>
      <c r="AA20" s="52">
        <f>IF(ISNA(MATCH(CONCATENATE(Z$4,$A20),'Výsledková listina'!$N:$N,0)),"",INDEX('Výsledková listina'!$P:$P,MATCH(CONCATENATE(Z$4,$A20),'Výsledková listina'!$N:$N,0),1))</f>
      </c>
      <c r="AB20" s="4"/>
      <c r="AC20" s="106"/>
      <c r="AD20" s="50">
        <f t="shared" si="4"/>
      </c>
      <c r="AE20" s="68"/>
      <c r="AF20" s="17">
        <f>IF(ISNA(MATCH(CONCATENATE(AF$4,$A20),'Výsledková listina'!$N:$N,0)),"",INDEX('Výsledková listina'!$C:$C,MATCH(CONCATENATE(AF$4,$A20),'Výsledková listina'!$N:$N,0),1))</f>
      </c>
      <c r="AG20" s="52">
        <f>IF(ISNA(MATCH(CONCATENATE(AF$4,$A20),'Výsledková listina'!$N:$N,0)),"",INDEX('Výsledková listina'!$P:$P,MATCH(CONCATENATE(AF$4,$A20),'Výsledková listina'!$N:$N,0),1))</f>
      </c>
      <c r="AH20" s="4"/>
      <c r="AI20" s="106"/>
      <c r="AJ20" s="50">
        <f t="shared" si="5"/>
      </c>
      <c r="AK20" s="68"/>
      <c r="AL20" s="17">
        <f>IF(ISNA(MATCH(CONCATENATE(AL$4,$A20),'Výsledková listina'!$N:$N,0)),"",INDEX('Výsledková listina'!$C:$C,MATCH(CONCATENATE(AL$4,$A20),'Výsledková listina'!$N:$N,0),1))</f>
      </c>
      <c r="AM20" s="52">
        <f>IF(ISNA(MATCH(CONCATENATE(AL$4,$A20),'Výsledková listina'!$N:$N,0)),"",INDEX('Výsledková listina'!$P:$P,MATCH(CONCATENATE(AL$4,$A20),'Výsledková listina'!$N:$N,0),1))</f>
      </c>
      <c r="AN20" s="4"/>
      <c r="AO20" s="106"/>
      <c r="AP20" s="50">
        <f t="shared" si="6"/>
      </c>
      <c r="AQ20" s="68"/>
      <c r="AR20" s="17">
        <f>IF(ISNA(MATCH(CONCATENATE(AR$4,$A20),'Výsledková listina'!$N:$N,0)),"",INDEX('Výsledková listina'!$C:$C,MATCH(CONCATENATE(AR$4,$A20),'Výsledková listina'!$N:$N,0),1))</f>
      </c>
      <c r="AS20" s="52">
        <f>IF(ISNA(MATCH(CONCATENATE(AR$4,$A20),'Výsledková listina'!$N:$N,0)),"",INDEX('Výsledková listina'!$P:$P,MATCH(CONCATENATE(AR$4,$A20),'Výsledková listina'!$N:$N,0),1))</f>
      </c>
      <c r="AT20" s="4"/>
      <c r="AU20" s="106"/>
      <c r="AV20" s="50">
        <f t="shared" si="7"/>
      </c>
      <c r="AW20" s="68"/>
      <c r="AX20" s="17">
        <f>IF(ISNA(MATCH(CONCATENATE(AX$4,$A20),'Výsledková listina'!$N:$N,0)),"",INDEX('Výsledková listina'!$C:$C,MATCH(CONCATENATE(AX$4,$A20),'Výsledková listina'!$N:$N,0),1))</f>
      </c>
      <c r="AY20" s="52">
        <f>IF(ISNA(MATCH(CONCATENATE(AX$4,$A20),'Výsledková listina'!$N:$N,0)),"",INDEX('Výsledková listina'!$P:$P,MATCH(CONCATENATE(AX$4,$A20),'Výsledková listina'!$N:$N,0),1))</f>
      </c>
      <c r="AZ20" s="4"/>
      <c r="BA20" s="106"/>
      <c r="BB20" s="50">
        <f t="shared" si="8"/>
      </c>
      <c r="BC20" s="68"/>
      <c r="BD20" s="17">
        <f>IF(ISNA(MATCH(CONCATENATE(BD$4,$A20),'Výsledková listina'!$N:$N,0)),"",INDEX('Výsledková listina'!$C:$C,MATCH(CONCATENATE(BD$4,$A20),'Výsledková listina'!$N:$N,0),1))</f>
      </c>
      <c r="BE20" s="52">
        <f>IF(ISNA(MATCH(CONCATENATE(BD$4,$A20),'Výsledková listina'!$N:$N,0)),"",INDEX('Výsledková listina'!$P:$P,MATCH(CONCATENATE(BD$4,$A20),'Výsledková listina'!$N:$N,0),1))</f>
      </c>
      <c r="BF20" s="4"/>
      <c r="BG20" s="106"/>
      <c r="BH20" s="50">
        <f t="shared" si="9"/>
      </c>
      <c r="BI20" s="68"/>
      <c r="BJ20" s="17">
        <f>IF(ISNA(MATCH(CONCATENATE(BJ$4,$A20),'Výsledková listina'!$N:$N,0)),"",INDEX('Výsledková listina'!$C:$C,MATCH(CONCATENATE(BJ$4,$A20),'Výsledková listina'!$N:$N,0),1))</f>
      </c>
      <c r="BK20" s="52">
        <f>IF(ISNA(MATCH(CONCATENATE(BJ$4,$A20),'Výsledková listina'!$N:$N,0)),"",INDEX('Výsledková listina'!$P:$P,MATCH(CONCATENATE(BJ$4,$A20),'Výsledková listina'!$N:$N,0),1))</f>
      </c>
      <c r="BL20" s="4"/>
      <c r="BM20" s="50">
        <f t="shared" si="10"/>
      </c>
      <c r="BN20" s="68"/>
      <c r="BO20" s="17">
        <f>IF(ISNA(MATCH(CONCATENATE(BO$4,$A20),'Výsledková listina'!$N:$N,0)),"",INDEX('Výsledková listina'!$C:$C,MATCH(CONCATENATE(BO$4,$A20),'Výsledková listina'!$N:$N,0),1))</f>
      </c>
      <c r="BP20" s="52">
        <f>IF(ISNA(MATCH(CONCATENATE(BO$4,$A20),'Výsledková listina'!$N:$N,0)),"",INDEX('Výsledková listina'!$P:$P,MATCH(CONCATENATE(BO$4,$A20),'Výsledková listina'!$N:$N,0),1))</f>
      </c>
      <c r="BQ20" s="4"/>
      <c r="BR20" s="50">
        <f t="shared" si="11"/>
      </c>
      <c r="BS20" s="68"/>
      <c r="BT20" s="17">
        <f>IF(ISNA(MATCH(CONCATENATE(BT$4,$A20),'Výsledková listina'!$N:$N,0)),"",INDEX('Výsledková listina'!$C:$C,MATCH(CONCATENATE(BT$4,$A20),'Výsledková listina'!$N:$N,0),1))</f>
      </c>
      <c r="BU20" s="52">
        <f>IF(ISNA(MATCH(CONCATENATE(BT$4,$A20),'Výsledková listina'!$N:$N,0)),"",INDEX('Výsledková listina'!$P:$P,MATCH(CONCATENATE(BT$4,$A20),'Výsledková listina'!$N:$N,0),1))</f>
      </c>
      <c r="BV20" s="4"/>
      <c r="BW20" s="50">
        <f t="shared" si="12"/>
      </c>
      <c r="BX20" s="68"/>
      <c r="BY20" s="17">
        <f>IF(ISNA(MATCH(CONCATENATE(BY$4,$A20),'Výsledková listina'!$N:$N,0)),"",INDEX('Výsledková listina'!$C:$C,MATCH(CONCATENATE(BY$4,$A20),'Výsledková listina'!$N:$N,0),1))</f>
      </c>
      <c r="BZ20" s="52">
        <f>IF(ISNA(MATCH(CONCATENATE(BY$4,$A20),'Výsledková listina'!$N:$N,0)),"",INDEX('Výsledková listina'!$P:$P,MATCH(CONCATENATE(BY$4,$A20),'Výsledková listina'!$N:$N,0),1))</f>
      </c>
      <c r="CA20" s="4"/>
      <c r="CB20" s="50">
        <f t="shared" si="13"/>
      </c>
      <c r="CC20" s="68"/>
      <c r="CD20" s="17">
        <f>IF(ISNA(MATCH(CONCATENATE(CD$4,$A20),'Výsledková listina'!$N:$N,0)),"",INDEX('Výsledková listina'!$C:$C,MATCH(CONCATENATE(CD$4,$A20),'Výsledková listina'!$N:$N,0),1))</f>
      </c>
      <c r="CE20" s="52">
        <f>IF(ISNA(MATCH(CONCATENATE(CD$4,$A20),'Výsledková listina'!$N:$N,0)),"",INDEX('Výsledková listina'!$P:$P,MATCH(CONCATENATE(CD$4,$A20),'Výsledková listina'!$N:$N,0),1))</f>
      </c>
      <c r="CF20" s="4"/>
      <c r="CG20" s="50">
        <f t="shared" si="14"/>
      </c>
      <c r="CH20" s="68"/>
    </row>
    <row r="21" spans="1:86" s="10" customFormat="1" ht="34.5" customHeight="1">
      <c r="A21" s="5">
        <v>16</v>
      </c>
      <c r="B21" s="17">
        <f>IF(ISNA(MATCH(CONCATENATE(B$4,$A21),'Výsledková listina'!$N:$N,0)),"",INDEX('Výsledková listina'!$C:$C,MATCH(CONCATENATE(B$4,$A21),'Výsledková listina'!$N:$N,0),1))</f>
      </c>
      <c r="C21" s="52">
        <f>IF(ISNA(MATCH(CONCATENATE(B$4,$A21),'Výsledková listina'!$N:$N,0)),"",INDEX('Výsledková listina'!$P:$P,MATCH(CONCATENATE(B$4,$A21),'Výsledková listina'!$N:$N,0),1))</f>
      </c>
      <c r="D21" s="4"/>
      <c r="E21" s="106"/>
      <c r="F21" s="50">
        <f t="shared" si="0"/>
      </c>
      <c r="G21" s="68"/>
      <c r="H21" s="17">
        <f>IF(ISNA(MATCH(CONCATENATE(H$4,$A21),'Výsledková listina'!$N:$N,0)),"",INDEX('Výsledková listina'!$C:$C,MATCH(CONCATENATE(H$4,$A21),'Výsledková listina'!$N:$N,0),1))</f>
      </c>
      <c r="I21" s="52">
        <f>IF(ISNA(MATCH(CONCATENATE(H$4,$A21),'Výsledková listina'!$N:$N,0)),"",INDEX('Výsledková listina'!$P:$P,MATCH(CONCATENATE(H$4,$A21),'Výsledková listina'!$N:$N,0),1))</f>
      </c>
      <c r="J21" s="4"/>
      <c r="K21" s="106"/>
      <c r="L21" s="50">
        <f t="shared" si="1"/>
      </c>
      <c r="M21" s="68"/>
      <c r="N21" s="17">
        <f>IF(ISNA(MATCH(CONCATENATE(N$4,$A21),'Výsledková listina'!$N:$N,0)),"",INDEX('Výsledková listina'!$C:$C,MATCH(CONCATENATE(N$4,$A21),'Výsledková listina'!$N:$N,0),1))</f>
      </c>
      <c r="O21" s="52">
        <f>IF(ISNA(MATCH(CONCATENATE(N$4,$A21),'Výsledková listina'!$N:$N,0)),"",INDEX('Výsledková listina'!$P:$P,MATCH(CONCATENATE(N$4,$A21),'Výsledková listina'!$N:$N,0),1))</f>
      </c>
      <c r="P21" s="4"/>
      <c r="Q21" s="106"/>
      <c r="R21" s="50">
        <f t="shared" si="2"/>
      </c>
      <c r="S21" s="68"/>
      <c r="T21" s="17">
        <f>IF(ISNA(MATCH(CONCATENATE(T$4,$A21),'Výsledková listina'!$N:$N,0)),"",INDEX('Výsledková listina'!$C:$C,MATCH(CONCATENATE(T$4,$A21),'Výsledková listina'!$N:$N,0),1))</f>
      </c>
      <c r="U21" s="52">
        <f>IF(ISNA(MATCH(CONCATENATE(T$4,$A21),'Výsledková listina'!$N:$N,0)),"",INDEX('Výsledková listina'!$P:$P,MATCH(CONCATENATE(T$4,$A21),'Výsledková listina'!$N:$N,0),1))</f>
      </c>
      <c r="V21" s="4"/>
      <c r="W21" s="106"/>
      <c r="X21" s="50">
        <f t="shared" si="3"/>
      </c>
      <c r="Y21" s="68"/>
      <c r="Z21" s="17">
        <f>IF(ISNA(MATCH(CONCATENATE(Z$4,$A21),'Výsledková listina'!$N:$N,0)),"",INDEX('Výsledková listina'!$C:$C,MATCH(CONCATENATE(Z$4,$A21),'Výsledková listina'!$N:$N,0),1))</f>
      </c>
      <c r="AA21" s="52">
        <f>IF(ISNA(MATCH(CONCATENATE(Z$4,$A21),'Výsledková listina'!$N:$N,0)),"",INDEX('Výsledková listina'!$P:$P,MATCH(CONCATENATE(Z$4,$A21),'Výsledková listina'!$N:$N,0),1))</f>
      </c>
      <c r="AB21" s="4"/>
      <c r="AC21" s="106"/>
      <c r="AD21" s="50">
        <f t="shared" si="4"/>
      </c>
      <c r="AE21" s="68"/>
      <c r="AF21" s="17">
        <f>IF(ISNA(MATCH(CONCATENATE(AF$4,$A21),'Výsledková listina'!$N:$N,0)),"",INDEX('Výsledková listina'!$C:$C,MATCH(CONCATENATE(AF$4,$A21),'Výsledková listina'!$N:$N,0),1))</f>
      </c>
      <c r="AG21" s="52">
        <f>IF(ISNA(MATCH(CONCATENATE(AF$4,$A21),'Výsledková listina'!$N:$N,0)),"",INDEX('Výsledková listina'!$P:$P,MATCH(CONCATENATE(AF$4,$A21),'Výsledková listina'!$N:$N,0),1))</f>
      </c>
      <c r="AH21" s="4"/>
      <c r="AI21" s="106"/>
      <c r="AJ21" s="50">
        <f t="shared" si="5"/>
      </c>
      <c r="AK21" s="68"/>
      <c r="AL21" s="17">
        <f>IF(ISNA(MATCH(CONCATENATE(AL$4,$A21),'Výsledková listina'!$N:$N,0)),"",INDEX('Výsledková listina'!$C:$C,MATCH(CONCATENATE(AL$4,$A21),'Výsledková listina'!$N:$N,0),1))</f>
      </c>
      <c r="AM21" s="52">
        <f>IF(ISNA(MATCH(CONCATENATE(AL$4,$A21),'Výsledková listina'!$N:$N,0)),"",INDEX('Výsledková listina'!$P:$P,MATCH(CONCATENATE(AL$4,$A21),'Výsledková listina'!$N:$N,0),1))</f>
      </c>
      <c r="AN21" s="4"/>
      <c r="AO21" s="106"/>
      <c r="AP21" s="50">
        <f t="shared" si="6"/>
      </c>
      <c r="AQ21" s="68"/>
      <c r="AR21" s="17">
        <f>IF(ISNA(MATCH(CONCATENATE(AR$4,$A21),'Výsledková listina'!$N:$N,0)),"",INDEX('Výsledková listina'!$C:$C,MATCH(CONCATENATE(AR$4,$A21),'Výsledková listina'!$N:$N,0),1))</f>
      </c>
      <c r="AS21" s="52">
        <f>IF(ISNA(MATCH(CONCATENATE(AR$4,$A21),'Výsledková listina'!$N:$N,0)),"",INDEX('Výsledková listina'!$P:$P,MATCH(CONCATENATE(AR$4,$A21),'Výsledková listina'!$N:$N,0),1))</f>
      </c>
      <c r="AT21" s="4"/>
      <c r="AU21" s="106"/>
      <c r="AV21" s="50">
        <f t="shared" si="7"/>
      </c>
      <c r="AW21" s="68"/>
      <c r="AX21" s="17">
        <f>IF(ISNA(MATCH(CONCATENATE(AX$4,$A21),'Výsledková listina'!$N:$N,0)),"",INDEX('Výsledková listina'!$C:$C,MATCH(CONCATENATE(AX$4,$A21),'Výsledková listina'!$N:$N,0),1))</f>
      </c>
      <c r="AY21" s="52">
        <f>IF(ISNA(MATCH(CONCATENATE(AX$4,$A21),'Výsledková listina'!$N:$N,0)),"",INDEX('Výsledková listina'!$P:$P,MATCH(CONCATENATE(AX$4,$A21),'Výsledková listina'!$N:$N,0),1))</f>
      </c>
      <c r="AZ21" s="4"/>
      <c r="BA21" s="106"/>
      <c r="BB21" s="50">
        <f t="shared" si="8"/>
      </c>
      <c r="BC21" s="68"/>
      <c r="BD21" s="17">
        <f>IF(ISNA(MATCH(CONCATENATE(BD$4,$A21),'Výsledková listina'!$N:$N,0)),"",INDEX('Výsledková listina'!$C:$C,MATCH(CONCATENATE(BD$4,$A21),'Výsledková listina'!$N:$N,0),1))</f>
      </c>
      <c r="BE21" s="52">
        <f>IF(ISNA(MATCH(CONCATENATE(BD$4,$A21),'Výsledková listina'!$N:$N,0)),"",INDEX('Výsledková listina'!$P:$P,MATCH(CONCATENATE(BD$4,$A21),'Výsledková listina'!$N:$N,0),1))</f>
      </c>
      <c r="BF21" s="4"/>
      <c r="BG21" s="106"/>
      <c r="BH21" s="50">
        <f t="shared" si="9"/>
      </c>
      <c r="BI21" s="68"/>
      <c r="BJ21" s="17">
        <f>IF(ISNA(MATCH(CONCATENATE(BJ$4,$A21),'Výsledková listina'!$N:$N,0)),"",INDEX('Výsledková listina'!$C:$C,MATCH(CONCATENATE(BJ$4,$A21),'Výsledková listina'!$N:$N,0),1))</f>
      </c>
      <c r="BK21" s="52">
        <f>IF(ISNA(MATCH(CONCATENATE(BJ$4,$A21),'Výsledková listina'!$N:$N,0)),"",INDEX('Výsledková listina'!$P:$P,MATCH(CONCATENATE(BJ$4,$A21),'Výsledková listina'!$N:$N,0),1))</f>
      </c>
      <c r="BL21" s="4"/>
      <c r="BM21" s="50">
        <f t="shared" si="10"/>
      </c>
      <c r="BN21" s="68"/>
      <c r="BO21" s="17">
        <f>IF(ISNA(MATCH(CONCATENATE(BO$4,$A21),'Výsledková listina'!$N:$N,0)),"",INDEX('Výsledková listina'!$C:$C,MATCH(CONCATENATE(BO$4,$A21),'Výsledková listina'!$N:$N,0),1))</f>
      </c>
      <c r="BP21" s="52">
        <f>IF(ISNA(MATCH(CONCATENATE(BO$4,$A21),'Výsledková listina'!$N:$N,0)),"",INDEX('Výsledková listina'!$P:$P,MATCH(CONCATENATE(BO$4,$A21),'Výsledková listina'!$N:$N,0),1))</f>
      </c>
      <c r="BQ21" s="4"/>
      <c r="BR21" s="50">
        <f t="shared" si="11"/>
      </c>
      <c r="BS21" s="68"/>
      <c r="BT21" s="17">
        <f>IF(ISNA(MATCH(CONCATENATE(BT$4,$A21),'Výsledková listina'!$N:$N,0)),"",INDEX('Výsledková listina'!$C:$C,MATCH(CONCATENATE(BT$4,$A21),'Výsledková listina'!$N:$N,0),1))</f>
      </c>
      <c r="BU21" s="52">
        <f>IF(ISNA(MATCH(CONCATENATE(BT$4,$A21),'Výsledková listina'!$N:$N,0)),"",INDEX('Výsledková listina'!$P:$P,MATCH(CONCATENATE(BT$4,$A21),'Výsledková listina'!$N:$N,0),1))</f>
      </c>
      <c r="BV21" s="4"/>
      <c r="BW21" s="50">
        <f t="shared" si="12"/>
      </c>
      <c r="BX21" s="68"/>
      <c r="BY21" s="17">
        <f>IF(ISNA(MATCH(CONCATENATE(BY$4,$A21),'Výsledková listina'!$N:$N,0)),"",INDEX('Výsledková listina'!$C:$C,MATCH(CONCATENATE(BY$4,$A21),'Výsledková listina'!$N:$N,0),1))</f>
      </c>
      <c r="BZ21" s="52">
        <f>IF(ISNA(MATCH(CONCATENATE(BY$4,$A21),'Výsledková listina'!$N:$N,0)),"",INDEX('Výsledková listina'!$P:$P,MATCH(CONCATENATE(BY$4,$A21),'Výsledková listina'!$N:$N,0),1))</f>
      </c>
      <c r="CA21" s="4"/>
      <c r="CB21" s="50">
        <f t="shared" si="13"/>
      </c>
      <c r="CC21" s="68"/>
      <c r="CD21" s="17">
        <f>IF(ISNA(MATCH(CONCATENATE(CD$4,$A21),'Výsledková listina'!$N:$N,0)),"",INDEX('Výsledková listina'!$C:$C,MATCH(CONCATENATE(CD$4,$A21),'Výsledková listina'!$N:$N,0),1))</f>
      </c>
      <c r="CE21" s="52">
        <f>IF(ISNA(MATCH(CONCATENATE(CD$4,$A21),'Výsledková listina'!$N:$N,0)),"",INDEX('Výsledková listina'!$P:$P,MATCH(CONCATENATE(CD$4,$A21),'Výsledková listina'!$N:$N,0),1))</f>
      </c>
      <c r="CF21" s="4"/>
      <c r="CG21" s="50">
        <f t="shared" si="14"/>
      </c>
      <c r="CH21" s="68"/>
    </row>
    <row r="22" spans="1:86" s="10" customFormat="1" ht="34.5" customHeight="1">
      <c r="A22" s="5">
        <v>17</v>
      </c>
      <c r="B22" s="17">
        <f>IF(ISNA(MATCH(CONCATENATE(B$4,$A22),'Výsledková listina'!$N:$N,0)),"",INDEX('Výsledková listina'!$C:$C,MATCH(CONCATENATE(B$4,$A22),'Výsledková listina'!$N:$N,0),1))</f>
      </c>
      <c r="C22" s="52">
        <f>IF(ISNA(MATCH(CONCATENATE(B$4,$A22),'Výsledková listina'!$N:$N,0)),"",INDEX('Výsledková listina'!$P:$P,MATCH(CONCATENATE(B$4,$A22),'Výsledková listina'!$N:$N,0),1))</f>
      </c>
      <c r="D22" s="4"/>
      <c r="E22" s="106"/>
      <c r="F22" s="50">
        <f t="shared" si="0"/>
      </c>
      <c r="G22" s="68"/>
      <c r="H22" s="17">
        <f>IF(ISNA(MATCH(CONCATENATE(H$4,$A22),'Výsledková listina'!$N:$N,0)),"",INDEX('Výsledková listina'!$C:$C,MATCH(CONCATENATE(H$4,$A22),'Výsledková listina'!$N:$N,0),1))</f>
      </c>
      <c r="I22" s="52">
        <f>IF(ISNA(MATCH(CONCATENATE(H$4,$A22),'Výsledková listina'!$N:$N,0)),"",INDEX('Výsledková listina'!$P:$P,MATCH(CONCATENATE(H$4,$A22),'Výsledková listina'!$N:$N,0),1))</f>
      </c>
      <c r="J22" s="4"/>
      <c r="K22" s="106"/>
      <c r="L22" s="50">
        <f t="shared" si="1"/>
      </c>
      <c r="M22" s="68"/>
      <c r="N22" s="17">
        <f>IF(ISNA(MATCH(CONCATENATE(N$4,$A22),'Výsledková listina'!$N:$N,0)),"",INDEX('Výsledková listina'!$C:$C,MATCH(CONCATENATE(N$4,$A22),'Výsledková listina'!$N:$N,0),1))</f>
      </c>
      <c r="O22" s="52">
        <f>IF(ISNA(MATCH(CONCATENATE(N$4,$A22),'Výsledková listina'!$N:$N,0)),"",INDEX('Výsledková listina'!$P:$P,MATCH(CONCATENATE(N$4,$A22),'Výsledková listina'!$N:$N,0),1))</f>
      </c>
      <c r="P22" s="4"/>
      <c r="Q22" s="106"/>
      <c r="R22" s="50">
        <f t="shared" si="2"/>
      </c>
      <c r="S22" s="68"/>
      <c r="T22" s="17">
        <f>IF(ISNA(MATCH(CONCATENATE(T$4,$A22),'Výsledková listina'!$N:$N,0)),"",INDEX('Výsledková listina'!$C:$C,MATCH(CONCATENATE(T$4,$A22),'Výsledková listina'!$N:$N,0),1))</f>
      </c>
      <c r="U22" s="52">
        <f>IF(ISNA(MATCH(CONCATENATE(T$4,$A22),'Výsledková listina'!$N:$N,0)),"",INDEX('Výsledková listina'!$P:$P,MATCH(CONCATENATE(T$4,$A22),'Výsledková listina'!$N:$N,0),1))</f>
      </c>
      <c r="V22" s="4"/>
      <c r="W22" s="106"/>
      <c r="X22" s="50">
        <f t="shared" si="3"/>
      </c>
      <c r="Y22" s="68"/>
      <c r="Z22" s="17">
        <f>IF(ISNA(MATCH(CONCATENATE(Z$4,$A22),'Výsledková listina'!$N:$N,0)),"",INDEX('Výsledková listina'!$C:$C,MATCH(CONCATENATE(Z$4,$A22),'Výsledková listina'!$N:$N,0),1))</f>
      </c>
      <c r="AA22" s="52">
        <f>IF(ISNA(MATCH(CONCATENATE(Z$4,$A22),'Výsledková listina'!$N:$N,0)),"",INDEX('Výsledková listina'!$P:$P,MATCH(CONCATENATE(Z$4,$A22),'Výsledková listina'!$N:$N,0),1))</f>
      </c>
      <c r="AB22" s="4"/>
      <c r="AC22" s="106"/>
      <c r="AD22" s="50">
        <f t="shared" si="4"/>
      </c>
      <c r="AE22" s="68"/>
      <c r="AF22" s="17">
        <f>IF(ISNA(MATCH(CONCATENATE(AF$4,$A22),'Výsledková listina'!$N:$N,0)),"",INDEX('Výsledková listina'!$C:$C,MATCH(CONCATENATE(AF$4,$A22),'Výsledková listina'!$N:$N,0),1))</f>
      </c>
      <c r="AG22" s="52">
        <f>IF(ISNA(MATCH(CONCATENATE(AF$4,$A22),'Výsledková listina'!$N:$N,0)),"",INDEX('Výsledková listina'!$P:$P,MATCH(CONCATENATE(AF$4,$A22),'Výsledková listina'!$N:$N,0),1))</f>
      </c>
      <c r="AH22" s="4"/>
      <c r="AI22" s="106"/>
      <c r="AJ22" s="50">
        <f t="shared" si="5"/>
      </c>
      <c r="AK22" s="68"/>
      <c r="AL22" s="17">
        <f>IF(ISNA(MATCH(CONCATENATE(AL$4,$A22),'Výsledková listina'!$N:$N,0)),"",INDEX('Výsledková listina'!$C:$C,MATCH(CONCATENATE(AL$4,$A22),'Výsledková listina'!$N:$N,0),1))</f>
      </c>
      <c r="AM22" s="52">
        <f>IF(ISNA(MATCH(CONCATENATE(AL$4,$A22),'Výsledková listina'!$N:$N,0)),"",INDEX('Výsledková listina'!$P:$P,MATCH(CONCATENATE(AL$4,$A22),'Výsledková listina'!$N:$N,0),1))</f>
      </c>
      <c r="AN22" s="4"/>
      <c r="AO22" s="106"/>
      <c r="AP22" s="50">
        <f t="shared" si="6"/>
      </c>
      <c r="AQ22" s="68"/>
      <c r="AR22" s="17">
        <f>IF(ISNA(MATCH(CONCATENATE(AR$4,$A22),'Výsledková listina'!$N:$N,0)),"",INDEX('Výsledková listina'!$C:$C,MATCH(CONCATENATE(AR$4,$A22),'Výsledková listina'!$N:$N,0),1))</f>
      </c>
      <c r="AS22" s="52">
        <f>IF(ISNA(MATCH(CONCATENATE(AR$4,$A22),'Výsledková listina'!$N:$N,0)),"",INDEX('Výsledková listina'!$P:$P,MATCH(CONCATENATE(AR$4,$A22),'Výsledková listina'!$N:$N,0),1))</f>
      </c>
      <c r="AT22" s="4"/>
      <c r="AU22" s="106"/>
      <c r="AV22" s="50">
        <f t="shared" si="7"/>
      </c>
      <c r="AW22" s="68"/>
      <c r="AX22" s="17">
        <f>IF(ISNA(MATCH(CONCATENATE(AX$4,$A22),'Výsledková listina'!$N:$N,0)),"",INDEX('Výsledková listina'!$C:$C,MATCH(CONCATENATE(AX$4,$A22),'Výsledková listina'!$N:$N,0),1))</f>
      </c>
      <c r="AY22" s="52">
        <f>IF(ISNA(MATCH(CONCATENATE(AX$4,$A22),'Výsledková listina'!$N:$N,0)),"",INDEX('Výsledková listina'!$P:$P,MATCH(CONCATENATE(AX$4,$A22),'Výsledková listina'!$N:$N,0),1))</f>
      </c>
      <c r="AZ22" s="4"/>
      <c r="BA22" s="106"/>
      <c r="BB22" s="50">
        <f t="shared" si="8"/>
      </c>
      <c r="BC22" s="68"/>
      <c r="BD22" s="17">
        <f>IF(ISNA(MATCH(CONCATENATE(BD$4,$A22),'Výsledková listina'!$N:$N,0)),"",INDEX('Výsledková listina'!$C:$C,MATCH(CONCATENATE(BD$4,$A22),'Výsledková listina'!$N:$N,0),1))</f>
      </c>
      <c r="BE22" s="52">
        <f>IF(ISNA(MATCH(CONCATENATE(BD$4,$A22),'Výsledková listina'!$N:$N,0)),"",INDEX('Výsledková listina'!$P:$P,MATCH(CONCATENATE(BD$4,$A22),'Výsledková listina'!$N:$N,0),1))</f>
      </c>
      <c r="BF22" s="4"/>
      <c r="BG22" s="106"/>
      <c r="BH22" s="50">
        <f t="shared" si="9"/>
      </c>
      <c r="BI22" s="68"/>
      <c r="BJ22" s="17">
        <f>IF(ISNA(MATCH(CONCATENATE(BJ$4,$A22),'Výsledková listina'!$N:$N,0)),"",INDEX('Výsledková listina'!$C:$C,MATCH(CONCATENATE(BJ$4,$A22),'Výsledková listina'!$N:$N,0),1))</f>
      </c>
      <c r="BK22" s="52">
        <f>IF(ISNA(MATCH(CONCATENATE(BJ$4,$A22),'Výsledková listina'!$N:$N,0)),"",INDEX('Výsledková listina'!$P:$P,MATCH(CONCATENATE(BJ$4,$A22),'Výsledková listina'!$N:$N,0),1))</f>
      </c>
      <c r="BL22" s="4"/>
      <c r="BM22" s="50">
        <f t="shared" si="10"/>
      </c>
      <c r="BN22" s="68"/>
      <c r="BO22" s="17">
        <f>IF(ISNA(MATCH(CONCATENATE(BO$4,$A22),'Výsledková listina'!$N:$N,0)),"",INDEX('Výsledková listina'!$C:$C,MATCH(CONCATENATE(BO$4,$A22),'Výsledková listina'!$N:$N,0),1))</f>
      </c>
      <c r="BP22" s="52">
        <f>IF(ISNA(MATCH(CONCATENATE(BO$4,$A22),'Výsledková listina'!$N:$N,0)),"",INDEX('Výsledková listina'!$P:$P,MATCH(CONCATENATE(BO$4,$A22),'Výsledková listina'!$N:$N,0),1))</f>
      </c>
      <c r="BQ22" s="4"/>
      <c r="BR22" s="50">
        <f t="shared" si="11"/>
      </c>
      <c r="BS22" s="68"/>
      <c r="BT22" s="17">
        <f>IF(ISNA(MATCH(CONCATENATE(BT$4,$A22),'Výsledková listina'!$N:$N,0)),"",INDEX('Výsledková listina'!$C:$C,MATCH(CONCATENATE(BT$4,$A22),'Výsledková listina'!$N:$N,0),1))</f>
      </c>
      <c r="BU22" s="52">
        <f>IF(ISNA(MATCH(CONCATENATE(BT$4,$A22),'Výsledková listina'!$N:$N,0)),"",INDEX('Výsledková listina'!$P:$P,MATCH(CONCATENATE(BT$4,$A22),'Výsledková listina'!$N:$N,0),1))</f>
      </c>
      <c r="BV22" s="4"/>
      <c r="BW22" s="50">
        <f t="shared" si="12"/>
      </c>
      <c r="BX22" s="68"/>
      <c r="BY22" s="17">
        <f>IF(ISNA(MATCH(CONCATENATE(BY$4,$A22),'Výsledková listina'!$N:$N,0)),"",INDEX('Výsledková listina'!$C:$C,MATCH(CONCATENATE(BY$4,$A22),'Výsledková listina'!$N:$N,0),1))</f>
      </c>
      <c r="BZ22" s="52">
        <f>IF(ISNA(MATCH(CONCATENATE(BY$4,$A22),'Výsledková listina'!$N:$N,0)),"",INDEX('Výsledková listina'!$P:$P,MATCH(CONCATENATE(BY$4,$A22),'Výsledková listina'!$N:$N,0),1))</f>
      </c>
      <c r="CA22" s="4"/>
      <c r="CB22" s="50">
        <f t="shared" si="13"/>
      </c>
      <c r="CC22" s="68"/>
      <c r="CD22" s="17">
        <f>IF(ISNA(MATCH(CONCATENATE(CD$4,$A22),'Výsledková listina'!$N:$N,0)),"",INDEX('Výsledková listina'!$C:$C,MATCH(CONCATENATE(CD$4,$A22),'Výsledková listina'!$N:$N,0),1))</f>
      </c>
      <c r="CE22" s="52">
        <f>IF(ISNA(MATCH(CONCATENATE(CD$4,$A22),'Výsledková listina'!$N:$N,0)),"",INDEX('Výsledková listina'!$P:$P,MATCH(CONCATENATE(CD$4,$A22),'Výsledková listina'!$N:$N,0),1))</f>
      </c>
      <c r="CF22" s="4"/>
      <c r="CG22" s="50">
        <f t="shared" si="14"/>
      </c>
      <c r="CH22" s="68"/>
    </row>
    <row r="23" spans="1:86" s="10" customFormat="1" ht="34.5" customHeight="1">
      <c r="A23" s="5">
        <v>18</v>
      </c>
      <c r="B23" s="17">
        <f>IF(ISNA(MATCH(CONCATENATE(B$4,$A23),'Výsledková listina'!$N:$N,0)),"",INDEX('Výsledková listina'!$C:$C,MATCH(CONCATENATE(B$4,$A23),'Výsledková listina'!$N:$N,0),1))</f>
      </c>
      <c r="C23" s="52">
        <f>IF(ISNA(MATCH(CONCATENATE(B$4,$A23),'Výsledková listina'!$N:$N,0)),"",INDEX('Výsledková listina'!$P:$P,MATCH(CONCATENATE(B$4,$A23),'Výsledková listina'!$N:$N,0),1))</f>
      </c>
      <c r="D23" s="4"/>
      <c r="E23" s="106"/>
      <c r="F23" s="50">
        <f t="shared" si="0"/>
      </c>
      <c r="G23" s="68"/>
      <c r="H23" s="17">
        <f>IF(ISNA(MATCH(CONCATENATE(H$4,$A23),'Výsledková listina'!$N:$N,0)),"",INDEX('Výsledková listina'!$C:$C,MATCH(CONCATENATE(H$4,$A23),'Výsledková listina'!$N:$N,0),1))</f>
      </c>
      <c r="I23" s="52">
        <f>IF(ISNA(MATCH(CONCATENATE(H$4,$A23),'Výsledková listina'!$N:$N,0)),"",INDEX('Výsledková listina'!$P:$P,MATCH(CONCATENATE(H$4,$A23),'Výsledková listina'!$N:$N,0),1))</f>
      </c>
      <c r="J23" s="4"/>
      <c r="K23" s="106"/>
      <c r="L23" s="50">
        <f t="shared" si="1"/>
      </c>
      <c r="M23" s="68"/>
      <c r="N23" s="17">
        <f>IF(ISNA(MATCH(CONCATENATE(N$4,$A23),'Výsledková listina'!$N:$N,0)),"",INDEX('Výsledková listina'!$C:$C,MATCH(CONCATENATE(N$4,$A23),'Výsledková listina'!$N:$N,0),1))</f>
      </c>
      <c r="O23" s="52">
        <f>IF(ISNA(MATCH(CONCATENATE(N$4,$A23),'Výsledková listina'!$N:$N,0)),"",INDEX('Výsledková listina'!$P:$P,MATCH(CONCATENATE(N$4,$A23),'Výsledková listina'!$N:$N,0),1))</f>
      </c>
      <c r="P23" s="4"/>
      <c r="Q23" s="106"/>
      <c r="R23" s="50">
        <f t="shared" si="2"/>
      </c>
      <c r="S23" s="68"/>
      <c r="T23" s="17">
        <f>IF(ISNA(MATCH(CONCATENATE(T$4,$A23),'Výsledková listina'!$N:$N,0)),"",INDEX('Výsledková listina'!$C:$C,MATCH(CONCATENATE(T$4,$A23),'Výsledková listina'!$N:$N,0),1))</f>
      </c>
      <c r="U23" s="52">
        <f>IF(ISNA(MATCH(CONCATENATE(T$4,$A23),'Výsledková listina'!$N:$N,0)),"",INDEX('Výsledková listina'!$P:$P,MATCH(CONCATENATE(T$4,$A23),'Výsledková listina'!$N:$N,0),1))</f>
      </c>
      <c r="V23" s="4"/>
      <c r="W23" s="106"/>
      <c r="X23" s="50">
        <f t="shared" si="3"/>
      </c>
      <c r="Y23" s="68"/>
      <c r="Z23" s="17">
        <f>IF(ISNA(MATCH(CONCATENATE(Z$4,$A23),'Výsledková listina'!$N:$N,0)),"",INDEX('Výsledková listina'!$C:$C,MATCH(CONCATENATE(Z$4,$A23),'Výsledková listina'!$N:$N,0),1))</f>
      </c>
      <c r="AA23" s="52">
        <f>IF(ISNA(MATCH(CONCATENATE(Z$4,$A23),'Výsledková listina'!$N:$N,0)),"",INDEX('Výsledková listina'!$P:$P,MATCH(CONCATENATE(Z$4,$A23),'Výsledková listina'!$N:$N,0),1))</f>
      </c>
      <c r="AB23" s="4"/>
      <c r="AC23" s="106"/>
      <c r="AD23" s="50">
        <f t="shared" si="4"/>
      </c>
      <c r="AE23" s="68"/>
      <c r="AF23" s="17">
        <f>IF(ISNA(MATCH(CONCATENATE(AF$4,$A23),'Výsledková listina'!$N:$N,0)),"",INDEX('Výsledková listina'!$C:$C,MATCH(CONCATENATE(AF$4,$A23),'Výsledková listina'!$N:$N,0),1))</f>
      </c>
      <c r="AG23" s="52">
        <f>IF(ISNA(MATCH(CONCATENATE(AF$4,$A23),'Výsledková listina'!$N:$N,0)),"",INDEX('Výsledková listina'!$P:$P,MATCH(CONCATENATE(AF$4,$A23),'Výsledková listina'!$N:$N,0),1))</f>
      </c>
      <c r="AH23" s="4"/>
      <c r="AI23" s="106"/>
      <c r="AJ23" s="50">
        <f t="shared" si="5"/>
      </c>
      <c r="AK23" s="68"/>
      <c r="AL23" s="17">
        <f>IF(ISNA(MATCH(CONCATENATE(AL$4,$A23),'Výsledková listina'!$N:$N,0)),"",INDEX('Výsledková listina'!$C:$C,MATCH(CONCATENATE(AL$4,$A23),'Výsledková listina'!$N:$N,0),1))</f>
      </c>
      <c r="AM23" s="52">
        <f>IF(ISNA(MATCH(CONCATENATE(AL$4,$A23),'Výsledková listina'!$N:$N,0)),"",INDEX('Výsledková listina'!$P:$P,MATCH(CONCATENATE(AL$4,$A23),'Výsledková listina'!$N:$N,0),1))</f>
      </c>
      <c r="AN23" s="4"/>
      <c r="AO23" s="106"/>
      <c r="AP23" s="50">
        <f t="shared" si="6"/>
      </c>
      <c r="AQ23" s="68"/>
      <c r="AR23" s="17">
        <f>IF(ISNA(MATCH(CONCATENATE(AR$4,$A23),'Výsledková listina'!$N:$N,0)),"",INDEX('Výsledková listina'!$C:$C,MATCH(CONCATENATE(AR$4,$A23),'Výsledková listina'!$N:$N,0),1))</f>
      </c>
      <c r="AS23" s="52">
        <f>IF(ISNA(MATCH(CONCATENATE(AR$4,$A23),'Výsledková listina'!$N:$N,0)),"",INDEX('Výsledková listina'!$P:$P,MATCH(CONCATENATE(AR$4,$A23),'Výsledková listina'!$N:$N,0),1))</f>
      </c>
      <c r="AT23" s="4"/>
      <c r="AU23" s="106"/>
      <c r="AV23" s="50">
        <f t="shared" si="7"/>
      </c>
      <c r="AW23" s="68"/>
      <c r="AX23" s="17">
        <f>IF(ISNA(MATCH(CONCATENATE(AX$4,$A23),'Výsledková listina'!$N:$N,0)),"",INDEX('Výsledková listina'!$C:$C,MATCH(CONCATENATE(AX$4,$A23),'Výsledková listina'!$N:$N,0),1))</f>
      </c>
      <c r="AY23" s="52">
        <f>IF(ISNA(MATCH(CONCATENATE(AX$4,$A23),'Výsledková listina'!$N:$N,0)),"",INDEX('Výsledková listina'!$P:$P,MATCH(CONCATENATE(AX$4,$A23),'Výsledková listina'!$N:$N,0),1))</f>
      </c>
      <c r="AZ23" s="4"/>
      <c r="BA23" s="106"/>
      <c r="BB23" s="50">
        <f t="shared" si="8"/>
      </c>
      <c r="BC23" s="68"/>
      <c r="BD23" s="17">
        <f>IF(ISNA(MATCH(CONCATENATE(BD$4,$A23),'Výsledková listina'!$N:$N,0)),"",INDEX('Výsledková listina'!$C:$C,MATCH(CONCATENATE(BD$4,$A23),'Výsledková listina'!$N:$N,0),1))</f>
      </c>
      <c r="BE23" s="52">
        <f>IF(ISNA(MATCH(CONCATENATE(BD$4,$A23),'Výsledková listina'!$N:$N,0)),"",INDEX('Výsledková listina'!$P:$P,MATCH(CONCATENATE(BD$4,$A23),'Výsledková listina'!$N:$N,0),1))</f>
      </c>
      <c r="BF23" s="4"/>
      <c r="BG23" s="106"/>
      <c r="BH23" s="50">
        <f t="shared" si="9"/>
      </c>
      <c r="BI23" s="68"/>
      <c r="BJ23" s="17">
        <f>IF(ISNA(MATCH(CONCATENATE(BJ$4,$A23),'Výsledková listina'!$N:$N,0)),"",INDEX('Výsledková listina'!$C:$C,MATCH(CONCATENATE(BJ$4,$A23),'Výsledková listina'!$N:$N,0),1))</f>
      </c>
      <c r="BK23" s="52">
        <f>IF(ISNA(MATCH(CONCATENATE(BJ$4,$A23),'Výsledková listina'!$N:$N,0)),"",INDEX('Výsledková listina'!$P:$P,MATCH(CONCATENATE(BJ$4,$A23),'Výsledková listina'!$N:$N,0),1))</f>
      </c>
      <c r="BL23" s="4"/>
      <c r="BM23" s="50">
        <f t="shared" si="10"/>
      </c>
      <c r="BN23" s="68"/>
      <c r="BO23" s="17">
        <f>IF(ISNA(MATCH(CONCATENATE(BO$4,$A23),'Výsledková listina'!$N:$N,0)),"",INDEX('Výsledková listina'!$C:$C,MATCH(CONCATENATE(BO$4,$A23),'Výsledková listina'!$N:$N,0),1))</f>
      </c>
      <c r="BP23" s="52">
        <f>IF(ISNA(MATCH(CONCATENATE(BO$4,$A23),'Výsledková listina'!$N:$N,0)),"",INDEX('Výsledková listina'!$P:$P,MATCH(CONCATENATE(BO$4,$A23),'Výsledková listina'!$N:$N,0),1))</f>
      </c>
      <c r="BQ23" s="4"/>
      <c r="BR23" s="50">
        <f t="shared" si="11"/>
      </c>
      <c r="BS23" s="68"/>
      <c r="BT23" s="17">
        <f>IF(ISNA(MATCH(CONCATENATE(BT$4,$A23),'Výsledková listina'!$N:$N,0)),"",INDEX('Výsledková listina'!$C:$C,MATCH(CONCATENATE(BT$4,$A23),'Výsledková listina'!$N:$N,0),1))</f>
      </c>
      <c r="BU23" s="52">
        <f>IF(ISNA(MATCH(CONCATENATE(BT$4,$A23),'Výsledková listina'!$N:$N,0)),"",INDEX('Výsledková listina'!$P:$P,MATCH(CONCATENATE(BT$4,$A23),'Výsledková listina'!$N:$N,0),1))</f>
      </c>
      <c r="BV23" s="4"/>
      <c r="BW23" s="50">
        <f t="shared" si="12"/>
      </c>
      <c r="BX23" s="68"/>
      <c r="BY23" s="17">
        <f>IF(ISNA(MATCH(CONCATENATE(BY$4,$A23),'Výsledková listina'!$N:$N,0)),"",INDEX('Výsledková listina'!$C:$C,MATCH(CONCATENATE(BY$4,$A23),'Výsledková listina'!$N:$N,0),1))</f>
      </c>
      <c r="BZ23" s="52">
        <f>IF(ISNA(MATCH(CONCATENATE(BY$4,$A23),'Výsledková listina'!$N:$N,0)),"",INDEX('Výsledková listina'!$P:$P,MATCH(CONCATENATE(BY$4,$A23),'Výsledková listina'!$N:$N,0),1))</f>
      </c>
      <c r="CA23" s="4"/>
      <c r="CB23" s="50">
        <f t="shared" si="13"/>
      </c>
      <c r="CC23" s="68"/>
      <c r="CD23" s="17">
        <f>IF(ISNA(MATCH(CONCATENATE(CD$4,$A23),'Výsledková listina'!$N:$N,0)),"",INDEX('Výsledková listina'!$C:$C,MATCH(CONCATENATE(CD$4,$A23),'Výsledková listina'!$N:$N,0),1))</f>
      </c>
      <c r="CE23" s="52">
        <f>IF(ISNA(MATCH(CONCATENATE(CD$4,$A23),'Výsledková listina'!$N:$N,0)),"",INDEX('Výsledková listina'!$P:$P,MATCH(CONCATENATE(CD$4,$A23),'Výsledková listina'!$N:$N,0),1))</f>
      </c>
      <c r="CF23" s="4"/>
      <c r="CG23" s="50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listina'!$N:$N,0)),"",INDEX('Výsledková listina'!$C:$C,MATCH(CONCATENATE(B$4,$A24),'Výsledková listina'!$N:$N,0),1))</f>
      </c>
      <c r="C24" s="52">
        <f>IF(ISNA(MATCH(CONCATENATE(B$4,$A24),'Výsledková listina'!$N:$N,0)),"",INDEX('Výsledková listina'!$P:$P,MATCH(CONCATENATE(B$4,$A24),'Výsledková listina'!$N:$N,0),1))</f>
      </c>
      <c r="D24" s="4"/>
      <c r="E24" s="106"/>
      <c r="F24" s="50">
        <f t="shared" si="0"/>
      </c>
      <c r="G24" s="68"/>
      <c r="H24" s="17">
        <f>IF(ISNA(MATCH(CONCATENATE(H$4,$A24),'Výsledková listina'!$N:$N,0)),"",INDEX('Výsledková listina'!$C:$C,MATCH(CONCATENATE(H$4,$A24),'Výsledková listina'!$N:$N,0),1))</f>
      </c>
      <c r="I24" s="52">
        <f>IF(ISNA(MATCH(CONCATENATE(H$4,$A24),'Výsledková listina'!$N:$N,0)),"",INDEX('Výsledková listina'!$P:$P,MATCH(CONCATENATE(H$4,$A24),'Výsledková listina'!$N:$N,0),1))</f>
      </c>
      <c r="J24" s="4"/>
      <c r="K24" s="106"/>
      <c r="L24" s="50">
        <f t="shared" si="1"/>
      </c>
      <c r="M24" s="68"/>
      <c r="N24" s="17">
        <f>IF(ISNA(MATCH(CONCATENATE(N$4,$A24),'Výsledková listina'!$N:$N,0)),"",INDEX('Výsledková listina'!$C:$C,MATCH(CONCATENATE(N$4,$A24),'Výsledková listina'!$N:$N,0),1))</f>
      </c>
      <c r="O24" s="52">
        <f>IF(ISNA(MATCH(CONCATENATE(N$4,$A24),'Výsledková listina'!$N:$N,0)),"",INDEX('Výsledková listina'!$P:$P,MATCH(CONCATENATE(N$4,$A24),'Výsledková listina'!$N:$N,0),1))</f>
      </c>
      <c r="P24" s="4"/>
      <c r="Q24" s="106"/>
      <c r="R24" s="50">
        <f t="shared" si="2"/>
      </c>
      <c r="S24" s="68"/>
      <c r="T24" s="17">
        <f>IF(ISNA(MATCH(CONCATENATE(T$4,$A24),'Výsledková listina'!$N:$N,0)),"",INDEX('Výsledková listina'!$C:$C,MATCH(CONCATENATE(T$4,$A24),'Výsledková listina'!$N:$N,0),1))</f>
      </c>
      <c r="U24" s="52">
        <f>IF(ISNA(MATCH(CONCATENATE(T$4,$A24),'Výsledková listina'!$N:$N,0)),"",INDEX('Výsledková listina'!$P:$P,MATCH(CONCATENATE(T$4,$A24),'Výsledková listina'!$N:$N,0),1))</f>
      </c>
      <c r="V24" s="4"/>
      <c r="W24" s="106"/>
      <c r="X24" s="50">
        <f t="shared" si="3"/>
      </c>
      <c r="Y24" s="68"/>
      <c r="Z24" s="17">
        <f>IF(ISNA(MATCH(CONCATENATE(Z$4,$A24),'Výsledková listina'!$N:$N,0)),"",INDEX('Výsledková listina'!$C:$C,MATCH(CONCATENATE(Z$4,$A24),'Výsledková listina'!$N:$N,0),1))</f>
      </c>
      <c r="AA24" s="52">
        <f>IF(ISNA(MATCH(CONCATENATE(Z$4,$A24),'Výsledková listina'!$N:$N,0)),"",INDEX('Výsledková listina'!$P:$P,MATCH(CONCATENATE(Z$4,$A24),'Výsledková listina'!$N:$N,0),1))</f>
      </c>
      <c r="AB24" s="4"/>
      <c r="AC24" s="106"/>
      <c r="AD24" s="50">
        <f t="shared" si="4"/>
      </c>
      <c r="AE24" s="68"/>
      <c r="AF24" s="17">
        <f>IF(ISNA(MATCH(CONCATENATE(AF$4,$A24),'Výsledková listina'!$N:$N,0)),"",INDEX('Výsledková listina'!$C:$C,MATCH(CONCATENATE(AF$4,$A24),'Výsledková listina'!$N:$N,0),1))</f>
      </c>
      <c r="AG24" s="52">
        <f>IF(ISNA(MATCH(CONCATENATE(AF$4,$A24),'Výsledková listina'!$N:$N,0)),"",INDEX('Výsledková listina'!$P:$P,MATCH(CONCATENATE(AF$4,$A24),'Výsledková listina'!$N:$N,0),1))</f>
      </c>
      <c r="AH24" s="4"/>
      <c r="AI24" s="106"/>
      <c r="AJ24" s="50">
        <f t="shared" si="5"/>
      </c>
      <c r="AK24" s="68"/>
      <c r="AL24" s="17">
        <f>IF(ISNA(MATCH(CONCATENATE(AL$4,$A24),'Výsledková listina'!$N:$N,0)),"",INDEX('Výsledková listina'!$C:$C,MATCH(CONCATENATE(AL$4,$A24),'Výsledková listina'!$N:$N,0),1))</f>
      </c>
      <c r="AM24" s="52">
        <f>IF(ISNA(MATCH(CONCATENATE(AL$4,$A24),'Výsledková listina'!$N:$N,0)),"",INDEX('Výsledková listina'!$P:$P,MATCH(CONCATENATE(AL$4,$A24),'Výsledková listina'!$N:$N,0),1))</f>
      </c>
      <c r="AN24" s="4"/>
      <c r="AO24" s="106"/>
      <c r="AP24" s="50">
        <f t="shared" si="6"/>
      </c>
      <c r="AQ24" s="68"/>
      <c r="AR24" s="17">
        <f>IF(ISNA(MATCH(CONCATENATE(AR$4,$A24),'Výsledková listina'!$N:$N,0)),"",INDEX('Výsledková listina'!$C:$C,MATCH(CONCATENATE(AR$4,$A24),'Výsledková listina'!$N:$N,0),1))</f>
      </c>
      <c r="AS24" s="52">
        <f>IF(ISNA(MATCH(CONCATENATE(AR$4,$A24),'Výsledková listina'!$N:$N,0)),"",INDEX('Výsledková listina'!$P:$P,MATCH(CONCATENATE(AR$4,$A24),'Výsledková listina'!$N:$N,0),1))</f>
      </c>
      <c r="AT24" s="4"/>
      <c r="AU24" s="106"/>
      <c r="AV24" s="50">
        <f t="shared" si="7"/>
      </c>
      <c r="AW24" s="68"/>
      <c r="AX24" s="17">
        <f>IF(ISNA(MATCH(CONCATENATE(AX$4,$A24),'Výsledková listina'!$N:$N,0)),"",INDEX('Výsledková listina'!$C:$C,MATCH(CONCATENATE(AX$4,$A24),'Výsledková listina'!$N:$N,0),1))</f>
      </c>
      <c r="AY24" s="52">
        <f>IF(ISNA(MATCH(CONCATENATE(AX$4,$A24),'Výsledková listina'!$N:$N,0)),"",INDEX('Výsledková listina'!$P:$P,MATCH(CONCATENATE(AX$4,$A24),'Výsledková listina'!$N:$N,0),1))</f>
      </c>
      <c r="AZ24" s="4"/>
      <c r="BA24" s="106"/>
      <c r="BB24" s="50">
        <f t="shared" si="8"/>
      </c>
      <c r="BC24" s="68"/>
      <c r="BD24" s="17">
        <f>IF(ISNA(MATCH(CONCATENATE(BD$4,$A24),'Výsledková listina'!$N:$N,0)),"",INDEX('Výsledková listina'!$C:$C,MATCH(CONCATENATE(BD$4,$A24),'Výsledková listina'!$N:$N,0),1))</f>
      </c>
      <c r="BE24" s="52">
        <f>IF(ISNA(MATCH(CONCATENATE(BD$4,$A24),'Výsledková listina'!$N:$N,0)),"",INDEX('Výsledková listina'!$P:$P,MATCH(CONCATENATE(BD$4,$A24),'Výsledková listina'!$N:$N,0),1))</f>
      </c>
      <c r="BF24" s="4"/>
      <c r="BG24" s="106"/>
      <c r="BH24" s="50">
        <f t="shared" si="9"/>
      </c>
      <c r="BI24" s="68"/>
      <c r="BJ24" s="17">
        <f>IF(ISNA(MATCH(CONCATENATE(BJ$4,$A24),'Výsledková listina'!$N:$N,0)),"",INDEX('Výsledková listina'!$C:$C,MATCH(CONCATENATE(BJ$4,$A24),'Výsledková listina'!$N:$N,0),1))</f>
      </c>
      <c r="BK24" s="52">
        <f>IF(ISNA(MATCH(CONCATENATE(BJ$4,$A24),'Výsledková listina'!$N:$N,0)),"",INDEX('Výsledková listina'!$P:$P,MATCH(CONCATENATE(BJ$4,$A24),'Výsledková listina'!$N:$N,0),1))</f>
      </c>
      <c r="BL24" s="4"/>
      <c r="BM24" s="50">
        <f t="shared" si="10"/>
      </c>
      <c r="BN24" s="68"/>
      <c r="BO24" s="17">
        <f>IF(ISNA(MATCH(CONCATENATE(BO$4,$A24),'Výsledková listina'!$N:$N,0)),"",INDEX('Výsledková listina'!$C:$C,MATCH(CONCATENATE(BO$4,$A24),'Výsledková listina'!$N:$N,0),1))</f>
      </c>
      <c r="BP24" s="52">
        <f>IF(ISNA(MATCH(CONCATENATE(BO$4,$A24),'Výsledková listina'!$N:$N,0)),"",INDEX('Výsledková listina'!$P:$P,MATCH(CONCATENATE(BO$4,$A24),'Výsledková listina'!$N:$N,0),1))</f>
      </c>
      <c r="BQ24" s="4"/>
      <c r="BR24" s="50">
        <f t="shared" si="11"/>
      </c>
      <c r="BS24" s="68"/>
      <c r="BT24" s="17">
        <f>IF(ISNA(MATCH(CONCATENATE(BT$4,$A24),'Výsledková listina'!$N:$N,0)),"",INDEX('Výsledková listina'!$C:$C,MATCH(CONCATENATE(BT$4,$A24),'Výsledková listina'!$N:$N,0),1))</f>
      </c>
      <c r="BU24" s="52">
        <f>IF(ISNA(MATCH(CONCATENATE(BT$4,$A24),'Výsledková listina'!$N:$N,0)),"",INDEX('Výsledková listina'!$P:$P,MATCH(CONCATENATE(BT$4,$A24),'Výsledková listina'!$N:$N,0),1))</f>
      </c>
      <c r="BV24" s="4"/>
      <c r="BW24" s="50">
        <f t="shared" si="12"/>
      </c>
      <c r="BX24" s="68"/>
      <c r="BY24" s="17">
        <f>IF(ISNA(MATCH(CONCATENATE(BY$4,$A24),'Výsledková listina'!$N:$N,0)),"",INDEX('Výsledková listina'!$C:$C,MATCH(CONCATENATE(BY$4,$A24),'Výsledková listina'!$N:$N,0),1))</f>
      </c>
      <c r="BZ24" s="52">
        <f>IF(ISNA(MATCH(CONCATENATE(BY$4,$A24),'Výsledková listina'!$N:$N,0)),"",INDEX('Výsledková listina'!$P:$P,MATCH(CONCATENATE(BY$4,$A24),'Výsledková listina'!$N:$N,0),1))</f>
      </c>
      <c r="CA24" s="4"/>
      <c r="CB24" s="50">
        <f t="shared" si="13"/>
      </c>
      <c r="CC24" s="68"/>
      <c r="CD24" s="17">
        <f>IF(ISNA(MATCH(CONCATENATE(CD$4,$A24),'Výsledková listina'!$N:$N,0)),"",INDEX('Výsledková listina'!$C:$C,MATCH(CONCATENATE(CD$4,$A24),'Výsledková listina'!$N:$N,0),1))</f>
      </c>
      <c r="CE24" s="52">
        <f>IF(ISNA(MATCH(CONCATENATE(CD$4,$A24),'Výsledková listina'!$N:$N,0)),"",INDEX('Výsledková listina'!$P:$P,MATCH(CONCATENATE(CD$4,$A24),'Výsledková listina'!$N:$N,0),1))</f>
      </c>
      <c r="CF24" s="4"/>
      <c r="CG24" s="50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listina'!$N:$N,0)),"",INDEX('Výsledková listina'!$C:$C,MATCH(CONCATENATE(B$4,$A25),'Výsledková listina'!$N:$N,0),1))</f>
      </c>
      <c r="C25" s="52">
        <f>IF(ISNA(MATCH(CONCATENATE(B$4,$A25),'Výsledková listina'!$N:$N,0)),"",INDEX('Výsledková listina'!$P:$P,MATCH(CONCATENATE(B$4,$A25),'Výsledková listina'!$N:$N,0),1))</f>
      </c>
      <c r="D25" s="4"/>
      <c r="E25" s="106"/>
      <c r="F25" s="50">
        <f t="shared" si="0"/>
      </c>
      <c r="G25" s="68"/>
      <c r="H25" s="17">
        <f>IF(ISNA(MATCH(CONCATENATE(H$4,$A25),'Výsledková listina'!$N:$N,0)),"",INDEX('Výsledková listina'!$C:$C,MATCH(CONCATENATE(H$4,$A25),'Výsledková listina'!$N:$N,0),1))</f>
      </c>
      <c r="I25" s="52">
        <f>IF(ISNA(MATCH(CONCATENATE(H$4,$A25),'Výsledková listina'!$N:$N,0)),"",INDEX('Výsledková listina'!$P:$P,MATCH(CONCATENATE(H$4,$A25),'Výsledková listina'!$N:$N,0),1))</f>
      </c>
      <c r="J25" s="4"/>
      <c r="K25" s="106"/>
      <c r="L25" s="50">
        <f t="shared" si="1"/>
      </c>
      <c r="M25" s="68"/>
      <c r="N25" s="17">
        <f>IF(ISNA(MATCH(CONCATENATE(N$4,$A25),'Výsledková listina'!$N:$N,0)),"",INDEX('Výsledková listina'!$C:$C,MATCH(CONCATENATE(N$4,$A25),'Výsledková listina'!$N:$N,0),1))</f>
      </c>
      <c r="O25" s="52">
        <f>IF(ISNA(MATCH(CONCATENATE(N$4,$A25),'Výsledková listina'!$N:$N,0)),"",INDEX('Výsledková listina'!$P:$P,MATCH(CONCATENATE(N$4,$A25),'Výsledková listina'!$N:$N,0),1))</f>
      </c>
      <c r="P25" s="4"/>
      <c r="Q25" s="106"/>
      <c r="R25" s="50">
        <f t="shared" si="2"/>
      </c>
      <c r="S25" s="68"/>
      <c r="T25" s="17">
        <f>IF(ISNA(MATCH(CONCATENATE(T$4,$A25),'Výsledková listina'!$N:$N,0)),"",INDEX('Výsledková listina'!$C:$C,MATCH(CONCATENATE(T$4,$A25),'Výsledková listina'!$N:$N,0),1))</f>
      </c>
      <c r="U25" s="52">
        <f>IF(ISNA(MATCH(CONCATENATE(T$4,$A25),'Výsledková listina'!$N:$N,0)),"",INDEX('Výsledková listina'!$P:$P,MATCH(CONCATENATE(T$4,$A25),'Výsledková listina'!$N:$N,0),1))</f>
      </c>
      <c r="V25" s="4"/>
      <c r="W25" s="106"/>
      <c r="X25" s="50">
        <f t="shared" si="3"/>
      </c>
      <c r="Y25" s="68"/>
      <c r="Z25" s="17">
        <f>IF(ISNA(MATCH(CONCATENATE(Z$4,$A25),'Výsledková listina'!$N:$N,0)),"",INDEX('Výsledková listina'!$C:$C,MATCH(CONCATENATE(Z$4,$A25),'Výsledková listina'!$N:$N,0),1))</f>
      </c>
      <c r="AA25" s="52">
        <f>IF(ISNA(MATCH(CONCATENATE(Z$4,$A25),'Výsledková listina'!$N:$N,0)),"",INDEX('Výsledková listina'!$P:$P,MATCH(CONCATENATE(Z$4,$A25),'Výsledková listina'!$N:$N,0),1))</f>
      </c>
      <c r="AB25" s="4"/>
      <c r="AC25" s="106"/>
      <c r="AD25" s="50">
        <f t="shared" si="4"/>
      </c>
      <c r="AE25" s="68"/>
      <c r="AF25" s="17">
        <f>IF(ISNA(MATCH(CONCATENATE(AF$4,$A25),'Výsledková listina'!$N:$N,0)),"",INDEX('Výsledková listina'!$C:$C,MATCH(CONCATENATE(AF$4,$A25),'Výsledková listina'!$N:$N,0),1))</f>
      </c>
      <c r="AG25" s="52">
        <f>IF(ISNA(MATCH(CONCATENATE(AF$4,$A25),'Výsledková listina'!$N:$N,0)),"",INDEX('Výsledková listina'!$P:$P,MATCH(CONCATENATE(AF$4,$A25),'Výsledková listina'!$N:$N,0),1))</f>
      </c>
      <c r="AH25" s="4"/>
      <c r="AI25" s="106"/>
      <c r="AJ25" s="50">
        <f t="shared" si="5"/>
      </c>
      <c r="AK25" s="68"/>
      <c r="AL25" s="17">
        <f>IF(ISNA(MATCH(CONCATENATE(AL$4,$A25),'Výsledková listina'!$N:$N,0)),"",INDEX('Výsledková listina'!$C:$C,MATCH(CONCATENATE(AL$4,$A25),'Výsledková listina'!$N:$N,0),1))</f>
      </c>
      <c r="AM25" s="52">
        <f>IF(ISNA(MATCH(CONCATENATE(AL$4,$A25),'Výsledková listina'!$N:$N,0)),"",INDEX('Výsledková listina'!$P:$P,MATCH(CONCATENATE(AL$4,$A25),'Výsledková listina'!$N:$N,0),1))</f>
      </c>
      <c r="AN25" s="4"/>
      <c r="AO25" s="106"/>
      <c r="AP25" s="50">
        <f t="shared" si="6"/>
      </c>
      <c r="AQ25" s="68"/>
      <c r="AR25" s="17">
        <f>IF(ISNA(MATCH(CONCATENATE(AR$4,$A25),'Výsledková listina'!$N:$N,0)),"",INDEX('Výsledková listina'!$C:$C,MATCH(CONCATENATE(AR$4,$A25),'Výsledková listina'!$N:$N,0),1))</f>
      </c>
      <c r="AS25" s="52">
        <f>IF(ISNA(MATCH(CONCATENATE(AR$4,$A25),'Výsledková listina'!$N:$N,0)),"",INDEX('Výsledková listina'!$P:$P,MATCH(CONCATENATE(AR$4,$A25),'Výsledková listina'!$N:$N,0),1))</f>
      </c>
      <c r="AT25" s="4"/>
      <c r="AU25" s="106"/>
      <c r="AV25" s="50">
        <f t="shared" si="7"/>
      </c>
      <c r="AW25" s="68"/>
      <c r="AX25" s="17">
        <f>IF(ISNA(MATCH(CONCATENATE(AX$4,$A25),'Výsledková listina'!$N:$N,0)),"",INDEX('Výsledková listina'!$C:$C,MATCH(CONCATENATE(AX$4,$A25),'Výsledková listina'!$N:$N,0),1))</f>
      </c>
      <c r="AY25" s="52">
        <f>IF(ISNA(MATCH(CONCATENATE(AX$4,$A25),'Výsledková listina'!$N:$N,0)),"",INDEX('Výsledková listina'!$P:$P,MATCH(CONCATENATE(AX$4,$A25),'Výsledková listina'!$N:$N,0),1))</f>
      </c>
      <c r="AZ25" s="4"/>
      <c r="BA25" s="106"/>
      <c r="BB25" s="50">
        <f t="shared" si="8"/>
      </c>
      <c r="BC25" s="68"/>
      <c r="BD25" s="17">
        <f>IF(ISNA(MATCH(CONCATENATE(BD$4,$A25),'Výsledková listina'!$N:$N,0)),"",INDEX('Výsledková listina'!$C:$C,MATCH(CONCATENATE(BD$4,$A25),'Výsledková listina'!$N:$N,0),1))</f>
      </c>
      <c r="BE25" s="52">
        <f>IF(ISNA(MATCH(CONCATENATE(BD$4,$A25),'Výsledková listina'!$N:$N,0)),"",INDEX('Výsledková listina'!$P:$P,MATCH(CONCATENATE(BD$4,$A25),'Výsledková listina'!$N:$N,0),1))</f>
      </c>
      <c r="BF25" s="4"/>
      <c r="BG25" s="106"/>
      <c r="BH25" s="50">
        <f t="shared" si="9"/>
      </c>
      <c r="BI25" s="68"/>
      <c r="BJ25" s="17">
        <f>IF(ISNA(MATCH(CONCATENATE(BJ$4,$A25),'Výsledková listina'!$N:$N,0)),"",INDEX('Výsledková listina'!$C:$C,MATCH(CONCATENATE(BJ$4,$A25),'Výsledková listina'!$N:$N,0),1))</f>
      </c>
      <c r="BK25" s="52">
        <f>IF(ISNA(MATCH(CONCATENATE(BJ$4,$A25),'Výsledková listina'!$N:$N,0)),"",INDEX('Výsledková listina'!$P:$P,MATCH(CONCATENATE(BJ$4,$A25),'Výsledková listina'!$N:$N,0),1))</f>
      </c>
      <c r="BL25" s="4"/>
      <c r="BM25" s="50">
        <f t="shared" si="10"/>
      </c>
      <c r="BN25" s="68"/>
      <c r="BO25" s="17">
        <f>IF(ISNA(MATCH(CONCATENATE(BO$4,$A25),'Výsledková listina'!$N:$N,0)),"",INDEX('Výsledková listina'!$C:$C,MATCH(CONCATENATE(BO$4,$A25),'Výsledková listina'!$N:$N,0),1))</f>
      </c>
      <c r="BP25" s="52">
        <f>IF(ISNA(MATCH(CONCATENATE(BO$4,$A25),'Výsledková listina'!$N:$N,0)),"",INDEX('Výsledková listina'!$P:$P,MATCH(CONCATENATE(BO$4,$A25),'Výsledková listina'!$N:$N,0),1))</f>
      </c>
      <c r="BQ25" s="4"/>
      <c r="BR25" s="50">
        <f t="shared" si="11"/>
      </c>
      <c r="BS25" s="68"/>
      <c r="BT25" s="17">
        <f>IF(ISNA(MATCH(CONCATENATE(BT$4,$A25),'Výsledková listina'!$N:$N,0)),"",INDEX('Výsledková listina'!$C:$C,MATCH(CONCATENATE(BT$4,$A25),'Výsledková listina'!$N:$N,0),1))</f>
      </c>
      <c r="BU25" s="52">
        <f>IF(ISNA(MATCH(CONCATENATE(BT$4,$A25),'Výsledková listina'!$N:$N,0)),"",INDEX('Výsledková listina'!$P:$P,MATCH(CONCATENATE(BT$4,$A25),'Výsledková listina'!$N:$N,0),1))</f>
      </c>
      <c r="BV25" s="4"/>
      <c r="BW25" s="50">
        <f t="shared" si="12"/>
      </c>
      <c r="BX25" s="68"/>
      <c r="BY25" s="17">
        <f>IF(ISNA(MATCH(CONCATENATE(BY$4,$A25),'Výsledková listina'!$N:$N,0)),"",INDEX('Výsledková listina'!$C:$C,MATCH(CONCATENATE(BY$4,$A25),'Výsledková listina'!$N:$N,0),1))</f>
      </c>
      <c r="BZ25" s="52">
        <f>IF(ISNA(MATCH(CONCATENATE(BY$4,$A25),'Výsledková listina'!$N:$N,0)),"",INDEX('Výsledková listina'!$P:$P,MATCH(CONCATENATE(BY$4,$A25),'Výsledková listina'!$N:$N,0),1))</f>
      </c>
      <c r="CA25" s="4"/>
      <c r="CB25" s="50">
        <f t="shared" si="13"/>
      </c>
      <c r="CC25" s="68"/>
      <c r="CD25" s="17">
        <f>IF(ISNA(MATCH(CONCATENATE(CD$4,$A25),'Výsledková listina'!$N:$N,0)),"",INDEX('Výsledková listina'!$C:$C,MATCH(CONCATENATE(CD$4,$A25),'Výsledková listina'!$N:$N,0),1))</f>
      </c>
      <c r="CE25" s="52">
        <f>IF(ISNA(MATCH(CONCATENATE(CD$4,$A25),'Výsledková listina'!$N:$N,0)),"",INDEX('Výsledková listina'!$P:$P,MATCH(CONCATENATE(CD$4,$A25),'Výsledková listina'!$N:$N,0),1))</f>
      </c>
      <c r="CF25" s="4"/>
      <c r="CG25" s="50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listina'!$N:$N,0)),"",INDEX('Výsledková listina'!$C:$C,MATCH(CONCATENATE(B$4,$A26),'Výsledková listina'!$N:$N,0),1))</f>
      </c>
      <c r="C26" s="52">
        <f>IF(ISNA(MATCH(CONCATENATE(B$4,$A26),'Výsledková listina'!$N:$N,0)),"",INDEX('Výsledková listina'!$P:$P,MATCH(CONCATENATE(B$4,$A26),'Výsledková listina'!$N:$N,0),1))</f>
      </c>
      <c r="D26" s="4"/>
      <c r="E26" s="106"/>
      <c r="F26" s="50">
        <f t="shared" si="0"/>
      </c>
      <c r="G26" s="68"/>
      <c r="H26" s="17">
        <f>IF(ISNA(MATCH(CONCATENATE(H$4,$A26),'Výsledková listina'!$N:$N,0)),"",INDEX('Výsledková listina'!$C:$C,MATCH(CONCATENATE(H$4,$A26),'Výsledková listina'!$N:$N,0),1))</f>
      </c>
      <c r="I26" s="52">
        <f>IF(ISNA(MATCH(CONCATENATE(H$4,$A26),'Výsledková listina'!$N:$N,0)),"",INDEX('Výsledková listina'!$P:$P,MATCH(CONCATENATE(H$4,$A26),'Výsledková listina'!$N:$N,0),1))</f>
      </c>
      <c r="J26" s="4"/>
      <c r="K26" s="106"/>
      <c r="L26" s="50">
        <f t="shared" si="1"/>
      </c>
      <c r="M26" s="68"/>
      <c r="N26" s="17">
        <f>IF(ISNA(MATCH(CONCATENATE(N$4,$A26),'Výsledková listina'!$N:$N,0)),"",INDEX('Výsledková listina'!$C:$C,MATCH(CONCATENATE(N$4,$A26),'Výsledková listina'!$N:$N,0),1))</f>
      </c>
      <c r="O26" s="52">
        <f>IF(ISNA(MATCH(CONCATENATE(N$4,$A26),'Výsledková listina'!$N:$N,0)),"",INDEX('Výsledková listina'!$P:$P,MATCH(CONCATENATE(N$4,$A26),'Výsledková listina'!$N:$N,0),1))</f>
      </c>
      <c r="P26" s="4"/>
      <c r="Q26" s="106"/>
      <c r="R26" s="50">
        <f t="shared" si="2"/>
      </c>
      <c r="S26" s="68"/>
      <c r="T26" s="17">
        <f>IF(ISNA(MATCH(CONCATENATE(T$4,$A26),'Výsledková listina'!$N:$N,0)),"",INDEX('Výsledková listina'!$C:$C,MATCH(CONCATENATE(T$4,$A26),'Výsledková listina'!$N:$N,0),1))</f>
      </c>
      <c r="U26" s="52">
        <f>IF(ISNA(MATCH(CONCATENATE(T$4,$A26),'Výsledková listina'!$N:$N,0)),"",INDEX('Výsledková listina'!$P:$P,MATCH(CONCATENATE(T$4,$A26),'Výsledková listina'!$N:$N,0),1))</f>
      </c>
      <c r="V26" s="4"/>
      <c r="W26" s="106"/>
      <c r="X26" s="50">
        <f t="shared" si="3"/>
      </c>
      <c r="Y26" s="68"/>
      <c r="Z26" s="17">
        <f>IF(ISNA(MATCH(CONCATENATE(Z$4,$A26),'Výsledková listina'!$N:$N,0)),"",INDEX('Výsledková listina'!$C:$C,MATCH(CONCATENATE(Z$4,$A26),'Výsledková listina'!$N:$N,0),1))</f>
      </c>
      <c r="AA26" s="52">
        <f>IF(ISNA(MATCH(CONCATENATE(Z$4,$A26),'Výsledková listina'!$N:$N,0)),"",INDEX('Výsledková listina'!$P:$P,MATCH(CONCATENATE(Z$4,$A26),'Výsledková listina'!$N:$N,0),1))</f>
      </c>
      <c r="AB26" s="4"/>
      <c r="AC26" s="106"/>
      <c r="AD26" s="50">
        <f t="shared" si="4"/>
      </c>
      <c r="AE26" s="68"/>
      <c r="AF26" s="17">
        <f>IF(ISNA(MATCH(CONCATENATE(AF$4,$A26),'Výsledková listina'!$N:$N,0)),"",INDEX('Výsledková listina'!$C:$C,MATCH(CONCATENATE(AF$4,$A26),'Výsledková listina'!$N:$N,0),1))</f>
      </c>
      <c r="AG26" s="52">
        <f>IF(ISNA(MATCH(CONCATENATE(AF$4,$A26),'Výsledková listina'!$N:$N,0)),"",INDEX('Výsledková listina'!$P:$P,MATCH(CONCATENATE(AF$4,$A26),'Výsledková listina'!$N:$N,0),1))</f>
      </c>
      <c r="AH26" s="4"/>
      <c r="AI26" s="106"/>
      <c r="AJ26" s="50">
        <f t="shared" si="5"/>
      </c>
      <c r="AK26" s="68"/>
      <c r="AL26" s="17">
        <f>IF(ISNA(MATCH(CONCATENATE(AL$4,$A26),'Výsledková listina'!$N:$N,0)),"",INDEX('Výsledková listina'!$C:$C,MATCH(CONCATENATE(AL$4,$A26),'Výsledková listina'!$N:$N,0),1))</f>
      </c>
      <c r="AM26" s="52">
        <f>IF(ISNA(MATCH(CONCATENATE(AL$4,$A26),'Výsledková listina'!$N:$N,0)),"",INDEX('Výsledková listina'!$P:$P,MATCH(CONCATENATE(AL$4,$A26),'Výsledková listina'!$N:$N,0),1))</f>
      </c>
      <c r="AN26" s="4"/>
      <c r="AO26" s="106"/>
      <c r="AP26" s="50">
        <f t="shared" si="6"/>
      </c>
      <c r="AQ26" s="68"/>
      <c r="AR26" s="17">
        <f>IF(ISNA(MATCH(CONCATENATE(AR$4,$A26),'Výsledková listina'!$N:$N,0)),"",INDEX('Výsledková listina'!$C:$C,MATCH(CONCATENATE(AR$4,$A26),'Výsledková listina'!$N:$N,0),1))</f>
      </c>
      <c r="AS26" s="52">
        <f>IF(ISNA(MATCH(CONCATENATE(AR$4,$A26),'Výsledková listina'!$N:$N,0)),"",INDEX('Výsledková listina'!$P:$P,MATCH(CONCATENATE(AR$4,$A26),'Výsledková listina'!$N:$N,0),1))</f>
      </c>
      <c r="AT26" s="4"/>
      <c r="AU26" s="106"/>
      <c r="AV26" s="50">
        <f t="shared" si="7"/>
      </c>
      <c r="AW26" s="68"/>
      <c r="AX26" s="17">
        <f>IF(ISNA(MATCH(CONCATENATE(AX$4,$A26),'Výsledková listina'!$N:$N,0)),"",INDEX('Výsledková listina'!$C:$C,MATCH(CONCATENATE(AX$4,$A26),'Výsledková listina'!$N:$N,0),1))</f>
      </c>
      <c r="AY26" s="52">
        <f>IF(ISNA(MATCH(CONCATENATE(AX$4,$A26),'Výsledková listina'!$N:$N,0)),"",INDEX('Výsledková listina'!$P:$P,MATCH(CONCATENATE(AX$4,$A26),'Výsledková listina'!$N:$N,0),1))</f>
      </c>
      <c r="AZ26" s="4"/>
      <c r="BA26" s="106"/>
      <c r="BB26" s="50">
        <f t="shared" si="8"/>
      </c>
      <c r="BC26" s="68"/>
      <c r="BD26" s="17">
        <f>IF(ISNA(MATCH(CONCATENATE(BD$4,$A26),'Výsledková listina'!$N:$N,0)),"",INDEX('Výsledková listina'!$C:$C,MATCH(CONCATENATE(BD$4,$A26),'Výsledková listina'!$N:$N,0),1))</f>
      </c>
      <c r="BE26" s="52">
        <f>IF(ISNA(MATCH(CONCATENATE(BD$4,$A26),'Výsledková listina'!$N:$N,0)),"",INDEX('Výsledková listina'!$P:$P,MATCH(CONCATENATE(BD$4,$A26),'Výsledková listina'!$N:$N,0),1))</f>
      </c>
      <c r="BF26" s="4"/>
      <c r="BG26" s="106"/>
      <c r="BH26" s="50">
        <f t="shared" si="9"/>
      </c>
      <c r="BI26" s="68"/>
      <c r="BJ26" s="17">
        <f>IF(ISNA(MATCH(CONCATENATE(BJ$4,$A26),'Výsledková listina'!$N:$N,0)),"",INDEX('Výsledková listina'!$C:$C,MATCH(CONCATENATE(BJ$4,$A26),'Výsledková listina'!$N:$N,0),1))</f>
      </c>
      <c r="BK26" s="52">
        <f>IF(ISNA(MATCH(CONCATENATE(BJ$4,$A26),'Výsledková listina'!$N:$N,0)),"",INDEX('Výsledková listina'!$P:$P,MATCH(CONCATENATE(BJ$4,$A26),'Výsledková listina'!$N:$N,0),1))</f>
      </c>
      <c r="BL26" s="4"/>
      <c r="BM26" s="50">
        <f t="shared" si="10"/>
      </c>
      <c r="BN26" s="68"/>
      <c r="BO26" s="17">
        <f>IF(ISNA(MATCH(CONCATENATE(BO$4,$A26),'Výsledková listina'!$N:$N,0)),"",INDEX('Výsledková listina'!$C:$C,MATCH(CONCATENATE(BO$4,$A26),'Výsledková listina'!$N:$N,0),1))</f>
      </c>
      <c r="BP26" s="52">
        <f>IF(ISNA(MATCH(CONCATENATE(BO$4,$A26),'Výsledková listina'!$N:$N,0)),"",INDEX('Výsledková listina'!$P:$P,MATCH(CONCATENATE(BO$4,$A26),'Výsledková listina'!$N:$N,0),1))</f>
      </c>
      <c r="BQ26" s="4"/>
      <c r="BR26" s="50">
        <f t="shared" si="11"/>
      </c>
      <c r="BS26" s="68"/>
      <c r="BT26" s="17">
        <f>IF(ISNA(MATCH(CONCATENATE(BT$4,$A26),'Výsledková listina'!$N:$N,0)),"",INDEX('Výsledková listina'!$C:$C,MATCH(CONCATENATE(BT$4,$A26),'Výsledková listina'!$N:$N,0),1))</f>
      </c>
      <c r="BU26" s="52">
        <f>IF(ISNA(MATCH(CONCATENATE(BT$4,$A26),'Výsledková listina'!$N:$N,0)),"",INDEX('Výsledková listina'!$P:$P,MATCH(CONCATENATE(BT$4,$A26),'Výsledková listina'!$N:$N,0),1))</f>
      </c>
      <c r="BV26" s="4"/>
      <c r="BW26" s="50">
        <f t="shared" si="12"/>
      </c>
      <c r="BX26" s="68"/>
      <c r="BY26" s="17">
        <f>IF(ISNA(MATCH(CONCATENATE(BY$4,$A26),'Výsledková listina'!$N:$N,0)),"",INDEX('Výsledková listina'!$C:$C,MATCH(CONCATENATE(BY$4,$A26),'Výsledková listina'!$N:$N,0),1))</f>
      </c>
      <c r="BZ26" s="52">
        <f>IF(ISNA(MATCH(CONCATENATE(BY$4,$A26),'Výsledková listina'!$N:$N,0)),"",INDEX('Výsledková listina'!$P:$P,MATCH(CONCATENATE(BY$4,$A26),'Výsledková listina'!$N:$N,0),1))</f>
      </c>
      <c r="CA26" s="4"/>
      <c r="CB26" s="50">
        <f t="shared" si="13"/>
      </c>
      <c r="CC26" s="68"/>
      <c r="CD26" s="17">
        <f>IF(ISNA(MATCH(CONCATENATE(CD$4,$A26),'Výsledková listina'!$N:$N,0)),"",INDEX('Výsledková listina'!$C:$C,MATCH(CONCATENATE(CD$4,$A26),'Výsledková listina'!$N:$N,0),1))</f>
      </c>
      <c r="CE26" s="52">
        <f>IF(ISNA(MATCH(CONCATENATE(CD$4,$A26),'Výsledková listina'!$N:$N,0)),"",INDEX('Výsledková listina'!$P:$P,MATCH(CONCATENATE(CD$4,$A26),'Výsledková listina'!$N:$N,0),1))</f>
      </c>
      <c r="CF26" s="4"/>
      <c r="CG26" s="50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listina'!$N:$N,0)),"",INDEX('Výsledková listina'!$C:$C,MATCH(CONCATENATE(B$4,$A27),'Výsledková listina'!$N:$N,0),1))</f>
      </c>
      <c r="C27" s="52">
        <f>IF(ISNA(MATCH(CONCATENATE(B$4,$A27),'Výsledková listina'!$N:$N,0)),"",INDEX('Výsledková listina'!$P:$P,MATCH(CONCATENATE(B$4,$A27),'Výsledková listina'!$N:$N,0),1))</f>
      </c>
      <c r="D27" s="4"/>
      <c r="E27" s="106"/>
      <c r="F27" s="50">
        <f t="shared" si="0"/>
      </c>
      <c r="G27" s="68"/>
      <c r="H27" s="17">
        <f>IF(ISNA(MATCH(CONCATENATE(H$4,$A27),'Výsledková listina'!$N:$N,0)),"",INDEX('Výsledková listina'!$C:$C,MATCH(CONCATENATE(H$4,$A27),'Výsledková listina'!$N:$N,0),1))</f>
      </c>
      <c r="I27" s="52">
        <f>IF(ISNA(MATCH(CONCATENATE(H$4,$A27),'Výsledková listina'!$N:$N,0)),"",INDEX('Výsledková listina'!$P:$P,MATCH(CONCATENATE(H$4,$A27),'Výsledková listina'!$N:$N,0),1))</f>
      </c>
      <c r="J27" s="4"/>
      <c r="K27" s="106"/>
      <c r="L27" s="50">
        <f t="shared" si="1"/>
      </c>
      <c r="M27" s="68"/>
      <c r="N27" s="17">
        <f>IF(ISNA(MATCH(CONCATENATE(N$4,$A27),'Výsledková listina'!$N:$N,0)),"",INDEX('Výsledková listina'!$C:$C,MATCH(CONCATENATE(N$4,$A27),'Výsledková listina'!$N:$N,0),1))</f>
      </c>
      <c r="O27" s="52">
        <f>IF(ISNA(MATCH(CONCATENATE(N$4,$A27),'Výsledková listina'!$N:$N,0)),"",INDEX('Výsledková listina'!$P:$P,MATCH(CONCATENATE(N$4,$A27),'Výsledková listina'!$N:$N,0),1))</f>
      </c>
      <c r="P27" s="4"/>
      <c r="Q27" s="106"/>
      <c r="R27" s="50">
        <f t="shared" si="2"/>
      </c>
      <c r="S27" s="68"/>
      <c r="T27" s="17">
        <f>IF(ISNA(MATCH(CONCATENATE(T$4,$A27),'Výsledková listina'!$N:$N,0)),"",INDEX('Výsledková listina'!$C:$C,MATCH(CONCATENATE(T$4,$A27),'Výsledková listina'!$N:$N,0),1))</f>
      </c>
      <c r="U27" s="52">
        <f>IF(ISNA(MATCH(CONCATENATE(T$4,$A27),'Výsledková listina'!$N:$N,0)),"",INDEX('Výsledková listina'!$P:$P,MATCH(CONCATENATE(T$4,$A27),'Výsledková listina'!$N:$N,0),1))</f>
      </c>
      <c r="V27" s="4"/>
      <c r="W27" s="106"/>
      <c r="X27" s="50">
        <f t="shared" si="3"/>
      </c>
      <c r="Y27" s="68"/>
      <c r="Z27" s="17">
        <f>IF(ISNA(MATCH(CONCATENATE(Z$4,$A27),'Výsledková listina'!$N:$N,0)),"",INDEX('Výsledková listina'!$C:$C,MATCH(CONCATENATE(Z$4,$A27),'Výsledková listina'!$N:$N,0),1))</f>
      </c>
      <c r="AA27" s="52">
        <f>IF(ISNA(MATCH(CONCATENATE(Z$4,$A27),'Výsledková listina'!$N:$N,0)),"",INDEX('Výsledková listina'!$P:$P,MATCH(CONCATENATE(Z$4,$A27),'Výsledková listina'!$N:$N,0),1))</f>
      </c>
      <c r="AB27" s="4"/>
      <c r="AC27" s="106"/>
      <c r="AD27" s="50">
        <f t="shared" si="4"/>
      </c>
      <c r="AE27" s="68"/>
      <c r="AF27" s="17">
        <f>IF(ISNA(MATCH(CONCATENATE(AF$4,$A27),'Výsledková listina'!$N:$N,0)),"",INDEX('Výsledková listina'!$C:$C,MATCH(CONCATENATE(AF$4,$A27),'Výsledková listina'!$N:$N,0),1))</f>
      </c>
      <c r="AG27" s="52">
        <f>IF(ISNA(MATCH(CONCATENATE(AF$4,$A27),'Výsledková listina'!$N:$N,0)),"",INDEX('Výsledková listina'!$P:$P,MATCH(CONCATENATE(AF$4,$A27),'Výsledková listina'!$N:$N,0),1))</f>
      </c>
      <c r="AH27" s="4"/>
      <c r="AI27" s="106"/>
      <c r="AJ27" s="50">
        <f t="shared" si="5"/>
      </c>
      <c r="AK27" s="68"/>
      <c r="AL27" s="17">
        <f>IF(ISNA(MATCH(CONCATENATE(AL$4,$A27),'Výsledková listina'!$N:$N,0)),"",INDEX('Výsledková listina'!$C:$C,MATCH(CONCATENATE(AL$4,$A27),'Výsledková listina'!$N:$N,0),1))</f>
      </c>
      <c r="AM27" s="52">
        <f>IF(ISNA(MATCH(CONCATENATE(AL$4,$A27),'Výsledková listina'!$N:$N,0)),"",INDEX('Výsledková listina'!$P:$P,MATCH(CONCATENATE(AL$4,$A27),'Výsledková listina'!$N:$N,0),1))</f>
      </c>
      <c r="AN27" s="4"/>
      <c r="AO27" s="106"/>
      <c r="AP27" s="50">
        <f t="shared" si="6"/>
      </c>
      <c r="AQ27" s="68"/>
      <c r="AR27" s="17">
        <f>IF(ISNA(MATCH(CONCATENATE(AR$4,$A27),'Výsledková listina'!$N:$N,0)),"",INDEX('Výsledková listina'!$C:$C,MATCH(CONCATENATE(AR$4,$A27),'Výsledková listina'!$N:$N,0),1))</f>
      </c>
      <c r="AS27" s="52">
        <f>IF(ISNA(MATCH(CONCATENATE(AR$4,$A27),'Výsledková listina'!$N:$N,0)),"",INDEX('Výsledková listina'!$P:$P,MATCH(CONCATENATE(AR$4,$A27),'Výsledková listina'!$N:$N,0),1))</f>
      </c>
      <c r="AT27" s="4"/>
      <c r="AU27" s="106"/>
      <c r="AV27" s="50">
        <f t="shared" si="7"/>
      </c>
      <c r="AW27" s="68"/>
      <c r="AX27" s="17">
        <f>IF(ISNA(MATCH(CONCATENATE(AX$4,$A27),'Výsledková listina'!$N:$N,0)),"",INDEX('Výsledková listina'!$C:$C,MATCH(CONCATENATE(AX$4,$A27),'Výsledková listina'!$N:$N,0),1))</f>
      </c>
      <c r="AY27" s="52">
        <f>IF(ISNA(MATCH(CONCATENATE(AX$4,$A27),'Výsledková listina'!$N:$N,0)),"",INDEX('Výsledková listina'!$P:$P,MATCH(CONCATENATE(AX$4,$A27),'Výsledková listina'!$N:$N,0),1))</f>
      </c>
      <c r="AZ27" s="4"/>
      <c r="BA27" s="106"/>
      <c r="BB27" s="50">
        <f t="shared" si="8"/>
      </c>
      <c r="BC27" s="68"/>
      <c r="BD27" s="17">
        <f>IF(ISNA(MATCH(CONCATENATE(BD$4,$A27),'Výsledková listina'!$N:$N,0)),"",INDEX('Výsledková listina'!$C:$C,MATCH(CONCATENATE(BD$4,$A27),'Výsledková listina'!$N:$N,0),1))</f>
      </c>
      <c r="BE27" s="52">
        <f>IF(ISNA(MATCH(CONCATENATE(BD$4,$A27),'Výsledková listina'!$N:$N,0)),"",INDEX('Výsledková listina'!$P:$P,MATCH(CONCATENATE(BD$4,$A27),'Výsledková listina'!$N:$N,0),1))</f>
      </c>
      <c r="BF27" s="4"/>
      <c r="BG27" s="106"/>
      <c r="BH27" s="50">
        <f t="shared" si="9"/>
      </c>
      <c r="BI27" s="68"/>
      <c r="BJ27" s="17">
        <f>IF(ISNA(MATCH(CONCATENATE(BJ$4,$A27),'Výsledková listina'!$N:$N,0)),"",INDEX('Výsledková listina'!$C:$C,MATCH(CONCATENATE(BJ$4,$A27),'Výsledková listina'!$N:$N,0),1))</f>
      </c>
      <c r="BK27" s="52">
        <f>IF(ISNA(MATCH(CONCATENATE(BJ$4,$A27),'Výsledková listina'!$N:$N,0)),"",INDEX('Výsledková listina'!$P:$P,MATCH(CONCATENATE(BJ$4,$A27),'Výsledková listina'!$N:$N,0),1))</f>
      </c>
      <c r="BL27" s="4"/>
      <c r="BM27" s="50">
        <f t="shared" si="10"/>
      </c>
      <c r="BN27" s="68"/>
      <c r="BO27" s="17">
        <f>IF(ISNA(MATCH(CONCATENATE(BO$4,$A27),'Výsledková listina'!$N:$N,0)),"",INDEX('Výsledková listina'!$C:$C,MATCH(CONCATENATE(BO$4,$A27),'Výsledková listina'!$N:$N,0),1))</f>
      </c>
      <c r="BP27" s="52">
        <f>IF(ISNA(MATCH(CONCATENATE(BO$4,$A27),'Výsledková listina'!$N:$N,0)),"",INDEX('Výsledková listina'!$P:$P,MATCH(CONCATENATE(BO$4,$A27),'Výsledková listina'!$N:$N,0),1))</f>
      </c>
      <c r="BQ27" s="4"/>
      <c r="BR27" s="50">
        <f t="shared" si="11"/>
      </c>
      <c r="BS27" s="68"/>
      <c r="BT27" s="17">
        <f>IF(ISNA(MATCH(CONCATENATE(BT$4,$A27),'Výsledková listina'!$N:$N,0)),"",INDEX('Výsledková listina'!$C:$C,MATCH(CONCATENATE(BT$4,$A27),'Výsledková listina'!$N:$N,0),1))</f>
      </c>
      <c r="BU27" s="52">
        <f>IF(ISNA(MATCH(CONCATENATE(BT$4,$A27),'Výsledková listina'!$N:$N,0)),"",INDEX('Výsledková listina'!$P:$P,MATCH(CONCATENATE(BT$4,$A27),'Výsledková listina'!$N:$N,0),1))</f>
      </c>
      <c r="BV27" s="4"/>
      <c r="BW27" s="50">
        <f t="shared" si="12"/>
      </c>
      <c r="BX27" s="68"/>
      <c r="BY27" s="17">
        <f>IF(ISNA(MATCH(CONCATENATE(BY$4,$A27),'Výsledková listina'!$N:$N,0)),"",INDEX('Výsledková listina'!$C:$C,MATCH(CONCATENATE(BY$4,$A27),'Výsledková listina'!$N:$N,0),1))</f>
      </c>
      <c r="BZ27" s="52">
        <f>IF(ISNA(MATCH(CONCATENATE(BY$4,$A27),'Výsledková listina'!$N:$N,0)),"",INDEX('Výsledková listina'!$P:$P,MATCH(CONCATENATE(BY$4,$A27),'Výsledková listina'!$N:$N,0),1))</f>
      </c>
      <c r="CA27" s="4"/>
      <c r="CB27" s="50">
        <f t="shared" si="13"/>
      </c>
      <c r="CC27" s="68"/>
      <c r="CD27" s="17">
        <f>IF(ISNA(MATCH(CONCATENATE(CD$4,$A27),'Výsledková listina'!$N:$N,0)),"",INDEX('Výsledková listina'!$C:$C,MATCH(CONCATENATE(CD$4,$A27),'Výsledková listina'!$N:$N,0),1))</f>
      </c>
      <c r="CE27" s="52">
        <f>IF(ISNA(MATCH(CONCATENATE(CD$4,$A27),'Výsledková listina'!$N:$N,0)),"",INDEX('Výsledková listina'!$P:$P,MATCH(CONCATENATE(CD$4,$A27),'Výsledková listina'!$N:$N,0),1))</f>
      </c>
      <c r="CF27" s="4"/>
      <c r="CG27" s="50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listina'!$N:$N,0)),"",INDEX('Výsledková listina'!$C:$C,MATCH(CONCATENATE(B$4,$A28),'Výsledková listina'!$N:$N,0),1))</f>
      </c>
      <c r="C28" s="52">
        <f>IF(ISNA(MATCH(CONCATENATE(B$4,$A28),'Výsledková listina'!$N:$N,0)),"",INDEX('Výsledková listina'!$P:$P,MATCH(CONCATENATE(B$4,$A28),'Výsledková listina'!$N:$N,0),1))</f>
      </c>
      <c r="D28" s="4"/>
      <c r="E28" s="106"/>
      <c r="F28" s="50">
        <f t="shared" si="0"/>
      </c>
      <c r="G28" s="68"/>
      <c r="H28" s="17">
        <f>IF(ISNA(MATCH(CONCATENATE(H$4,$A28),'Výsledková listina'!$N:$N,0)),"",INDEX('Výsledková listina'!$C:$C,MATCH(CONCATENATE(H$4,$A28),'Výsledková listina'!$N:$N,0),1))</f>
      </c>
      <c r="I28" s="52">
        <f>IF(ISNA(MATCH(CONCATENATE(H$4,$A28),'Výsledková listina'!$N:$N,0)),"",INDEX('Výsledková listina'!$P:$P,MATCH(CONCATENATE(H$4,$A28),'Výsledková listina'!$N:$N,0),1))</f>
      </c>
      <c r="J28" s="4"/>
      <c r="K28" s="106"/>
      <c r="L28" s="50">
        <f t="shared" si="1"/>
      </c>
      <c r="M28" s="68"/>
      <c r="N28" s="17">
        <f>IF(ISNA(MATCH(CONCATENATE(N$4,$A28),'Výsledková listina'!$N:$N,0)),"",INDEX('Výsledková listina'!$C:$C,MATCH(CONCATENATE(N$4,$A28),'Výsledková listina'!$N:$N,0),1))</f>
      </c>
      <c r="O28" s="52">
        <f>IF(ISNA(MATCH(CONCATENATE(N$4,$A28),'Výsledková listina'!$N:$N,0)),"",INDEX('Výsledková listina'!$P:$P,MATCH(CONCATENATE(N$4,$A28),'Výsledková listina'!$N:$N,0),1))</f>
      </c>
      <c r="P28" s="4"/>
      <c r="Q28" s="106"/>
      <c r="R28" s="50">
        <f t="shared" si="2"/>
      </c>
      <c r="S28" s="68"/>
      <c r="T28" s="17">
        <f>IF(ISNA(MATCH(CONCATENATE(T$4,$A28),'Výsledková listina'!$N:$N,0)),"",INDEX('Výsledková listina'!$C:$C,MATCH(CONCATENATE(T$4,$A28),'Výsledková listina'!$N:$N,0),1))</f>
      </c>
      <c r="U28" s="52">
        <f>IF(ISNA(MATCH(CONCATENATE(T$4,$A28),'Výsledková listina'!$N:$N,0)),"",INDEX('Výsledková listina'!$P:$P,MATCH(CONCATENATE(T$4,$A28),'Výsledková listina'!$N:$N,0),1))</f>
      </c>
      <c r="V28" s="4"/>
      <c r="W28" s="106"/>
      <c r="X28" s="50">
        <f t="shared" si="3"/>
      </c>
      <c r="Y28" s="68"/>
      <c r="Z28" s="17">
        <f>IF(ISNA(MATCH(CONCATENATE(Z$4,$A28),'Výsledková listina'!$N:$N,0)),"",INDEX('Výsledková listina'!$C:$C,MATCH(CONCATENATE(Z$4,$A28),'Výsledková listina'!$N:$N,0),1))</f>
      </c>
      <c r="AA28" s="52">
        <f>IF(ISNA(MATCH(CONCATENATE(Z$4,$A28),'Výsledková listina'!$N:$N,0)),"",INDEX('Výsledková listina'!$P:$P,MATCH(CONCATENATE(Z$4,$A28),'Výsledková listina'!$N:$N,0),1))</f>
      </c>
      <c r="AB28" s="4"/>
      <c r="AC28" s="106"/>
      <c r="AD28" s="50">
        <f t="shared" si="4"/>
      </c>
      <c r="AE28" s="68"/>
      <c r="AF28" s="17">
        <f>IF(ISNA(MATCH(CONCATENATE(AF$4,$A28),'Výsledková listina'!$N:$N,0)),"",INDEX('Výsledková listina'!$C:$C,MATCH(CONCATENATE(AF$4,$A28),'Výsledková listina'!$N:$N,0),1))</f>
      </c>
      <c r="AG28" s="52">
        <f>IF(ISNA(MATCH(CONCATENATE(AF$4,$A28),'Výsledková listina'!$N:$N,0)),"",INDEX('Výsledková listina'!$P:$P,MATCH(CONCATENATE(AF$4,$A28),'Výsledková listina'!$N:$N,0),1))</f>
      </c>
      <c r="AH28" s="4"/>
      <c r="AI28" s="106"/>
      <c r="AJ28" s="50">
        <f t="shared" si="5"/>
      </c>
      <c r="AK28" s="68"/>
      <c r="AL28" s="17">
        <f>IF(ISNA(MATCH(CONCATENATE(AL$4,$A28),'Výsledková listina'!$N:$N,0)),"",INDEX('Výsledková listina'!$C:$C,MATCH(CONCATENATE(AL$4,$A28),'Výsledková listina'!$N:$N,0),1))</f>
      </c>
      <c r="AM28" s="52">
        <f>IF(ISNA(MATCH(CONCATENATE(AL$4,$A28),'Výsledková listina'!$N:$N,0)),"",INDEX('Výsledková listina'!$P:$P,MATCH(CONCATENATE(AL$4,$A28),'Výsledková listina'!$N:$N,0),1))</f>
      </c>
      <c r="AN28" s="4"/>
      <c r="AO28" s="106"/>
      <c r="AP28" s="50">
        <f t="shared" si="6"/>
      </c>
      <c r="AQ28" s="68"/>
      <c r="AR28" s="17">
        <f>IF(ISNA(MATCH(CONCATENATE(AR$4,$A28),'Výsledková listina'!$N:$N,0)),"",INDEX('Výsledková listina'!$C:$C,MATCH(CONCATENATE(AR$4,$A28),'Výsledková listina'!$N:$N,0),1))</f>
      </c>
      <c r="AS28" s="52">
        <f>IF(ISNA(MATCH(CONCATENATE(AR$4,$A28),'Výsledková listina'!$N:$N,0)),"",INDEX('Výsledková listina'!$P:$P,MATCH(CONCATENATE(AR$4,$A28),'Výsledková listina'!$N:$N,0),1))</f>
      </c>
      <c r="AT28" s="4"/>
      <c r="AU28" s="106"/>
      <c r="AV28" s="50">
        <f t="shared" si="7"/>
      </c>
      <c r="AW28" s="68"/>
      <c r="AX28" s="17">
        <f>IF(ISNA(MATCH(CONCATENATE(AX$4,$A28),'Výsledková listina'!$N:$N,0)),"",INDEX('Výsledková listina'!$C:$C,MATCH(CONCATENATE(AX$4,$A28),'Výsledková listina'!$N:$N,0),1))</f>
      </c>
      <c r="AY28" s="52">
        <f>IF(ISNA(MATCH(CONCATENATE(AX$4,$A28),'Výsledková listina'!$N:$N,0)),"",INDEX('Výsledková listina'!$P:$P,MATCH(CONCATENATE(AX$4,$A28),'Výsledková listina'!$N:$N,0),1))</f>
      </c>
      <c r="AZ28" s="4"/>
      <c r="BA28" s="106"/>
      <c r="BB28" s="50">
        <f t="shared" si="8"/>
      </c>
      <c r="BC28" s="68"/>
      <c r="BD28" s="17">
        <f>IF(ISNA(MATCH(CONCATENATE(BD$4,$A28),'Výsledková listina'!$N:$N,0)),"",INDEX('Výsledková listina'!$C:$C,MATCH(CONCATENATE(BD$4,$A28),'Výsledková listina'!$N:$N,0),1))</f>
      </c>
      <c r="BE28" s="52">
        <f>IF(ISNA(MATCH(CONCATENATE(BD$4,$A28),'Výsledková listina'!$N:$N,0)),"",INDEX('Výsledková listina'!$P:$P,MATCH(CONCATENATE(BD$4,$A28),'Výsledková listina'!$N:$N,0),1))</f>
      </c>
      <c r="BF28" s="4"/>
      <c r="BG28" s="106"/>
      <c r="BH28" s="50">
        <f t="shared" si="9"/>
      </c>
      <c r="BI28" s="68"/>
      <c r="BJ28" s="17">
        <f>IF(ISNA(MATCH(CONCATENATE(BJ$4,$A28),'Výsledková listina'!$N:$N,0)),"",INDEX('Výsledková listina'!$C:$C,MATCH(CONCATENATE(BJ$4,$A28),'Výsledková listina'!$N:$N,0),1))</f>
      </c>
      <c r="BK28" s="52">
        <f>IF(ISNA(MATCH(CONCATENATE(BJ$4,$A28),'Výsledková listina'!$N:$N,0)),"",INDEX('Výsledková listina'!$P:$P,MATCH(CONCATENATE(BJ$4,$A28),'Výsledková listina'!$N:$N,0),1))</f>
      </c>
      <c r="BL28" s="4"/>
      <c r="BM28" s="50">
        <f t="shared" si="10"/>
      </c>
      <c r="BN28" s="68"/>
      <c r="BO28" s="17">
        <f>IF(ISNA(MATCH(CONCATENATE(BO$4,$A28),'Výsledková listina'!$N:$N,0)),"",INDEX('Výsledková listina'!$C:$C,MATCH(CONCATENATE(BO$4,$A28),'Výsledková listina'!$N:$N,0),1))</f>
      </c>
      <c r="BP28" s="52">
        <f>IF(ISNA(MATCH(CONCATENATE(BO$4,$A28),'Výsledková listina'!$N:$N,0)),"",INDEX('Výsledková listina'!$P:$P,MATCH(CONCATENATE(BO$4,$A28),'Výsledková listina'!$N:$N,0),1))</f>
      </c>
      <c r="BQ28" s="4"/>
      <c r="BR28" s="50">
        <f t="shared" si="11"/>
      </c>
      <c r="BS28" s="68"/>
      <c r="BT28" s="17">
        <f>IF(ISNA(MATCH(CONCATENATE(BT$4,$A28),'Výsledková listina'!$N:$N,0)),"",INDEX('Výsledková listina'!$C:$C,MATCH(CONCATENATE(BT$4,$A28),'Výsledková listina'!$N:$N,0),1))</f>
      </c>
      <c r="BU28" s="52">
        <f>IF(ISNA(MATCH(CONCATENATE(BT$4,$A28),'Výsledková listina'!$N:$N,0)),"",INDEX('Výsledková listina'!$P:$P,MATCH(CONCATENATE(BT$4,$A28),'Výsledková listina'!$N:$N,0),1))</f>
      </c>
      <c r="BV28" s="4"/>
      <c r="BW28" s="50">
        <f t="shared" si="12"/>
      </c>
      <c r="BX28" s="68"/>
      <c r="BY28" s="17">
        <f>IF(ISNA(MATCH(CONCATENATE(BY$4,$A28),'Výsledková listina'!$N:$N,0)),"",INDEX('Výsledková listina'!$C:$C,MATCH(CONCATENATE(BY$4,$A28),'Výsledková listina'!$N:$N,0),1))</f>
      </c>
      <c r="BZ28" s="52">
        <f>IF(ISNA(MATCH(CONCATENATE(BY$4,$A28),'Výsledková listina'!$N:$N,0)),"",INDEX('Výsledková listina'!$P:$P,MATCH(CONCATENATE(BY$4,$A28),'Výsledková listina'!$N:$N,0),1))</f>
      </c>
      <c r="CA28" s="4"/>
      <c r="CB28" s="50">
        <f t="shared" si="13"/>
      </c>
      <c r="CC28" s="68"/>
      <c r="CD28" s="17">
        <f>IF(ISNA(MATCH(CONCATENATE(CD$4,$A28),'Výsledková listina'!$N:$N,0)),"",INDEX('Výsledková listina'!$C:$C,MATCH(CONCATENATE(CD$4,$A28),'Výsledková listina'!$N:$N,0),1))</f>
      </c>
      <c r="CE28" s="52">
        <f>IF(ISNA(MATCH(CONCATENATE(CD$4,$A28),'Výsledková listina'!$N:$N,0)),"",INDEX('Výsledková listina'!$P:$P,MATCH(CONCATENATE(CD$4,$A28),'Výsledková listina'!$N:$N,0),1))</f>
      </c>
      <c r="CF28" s="4"/>
      <c r="CG28" s="50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listina'!$N:$N,0)),"",INDEX('Výsledková listina'!$C:$C,MATCH(CONCATENATE(B$4,$A29),'Výsledková listina'!$N:$N,0),1))</f>
      </c>
      <c r="C29" s="52">
        <f>IF(ISNA(MATCH(CONCATENATE(B$4,$A29),'Výsledková listina'!$N:$N,0)),"",INDEX('Výsledková listina'!$P:$P,MATCH(CONCATENATE(B$4,$A29),'Výsledková listina'!$N:$N,0),1))</f>
      </c>
      <c r="D29" s="4"/>
      <c r="E29" s="106"/>
      <c r="F29" s="50">
        <f t="shared" si="0"/>
      </c>
      <c r="G29" s="68"/>
      <c r="H29" s="17">
        <f>IF(ISNA(MATCH(CONCATENATE(H$4,$A29),'Výsledková listina'!$N:$N,0)),"",INDEX('Výsledková listina'!$C:$C,MATCH(CONCATENATE(H$4,$A29),'Výsledková listina'!$N:$N,0),1))</f>
      </c>
      <c r="I29" s="52">
        <f>IF(ISNA(MATCH(CONCATENATE(H$4,$A29),'Výsledková listina'!$N:$N,0)),"",INDEX('Výsledková listina'!$P:$P,MATCH(CONCATENATE(H$4,$A29),'Výsledková listina'!$N:$N,0),1))</f>
      </c>
      <c r="J29" s="4"/>
      <c r="K29" s="106"/>
      <c r="L29" s="50">
        <f t="shared" si="1"/>
      </c>
      <c r="M29" s="68"/>
      <c r="N29" s="17">
        <f>IF(ISNA(MATCH(CONCATENATE(N$4,$A29),'Výsledková listina'!$N:$N,0)),"",INDEX('Výsledková listina'!$C:$C,MATCH(CONCATENATE(N$4,$A29),'Výsledková listina'!$N:$N,0),1))</f>
      </c>
      <c r="O29" s="52">
        <f>IF(ISNA(MATCH(CONCATENATE(N$4,$A29),'Výsledková listina'!$N:$N,0)),"",INDEX('Výsledková listina'!$P:$P,MATCH(CONCATENATE(N$4,$A29),'Výsledková listina'!$N:$N,0),1))</f>
      </c>
      <c r="P29" s="4"/>
      <c r="Q29" s="106"/>
      <c r="R29" s="50">
        <f t="shared" si="2"/>
      </c>
      <c r="S29" s="68"/>
      <c r="T29" s="17">
        <f>IF(ISNA(MATCH(CONCATENATE(T$4,$A29),'Výsledková listina'!$N:$N,0)),"",INDEX('Výsledková listina'!$C:$C,MATCH(CONCATENATE(T$4,$A29),'Výsledková listina'!$N:$N,0),1))</f>
      </c>
      <c r="U29" s="52">
        <f>IF(ISNA(MATCH(CONCATENATE(T$4,$A29),'Výsledková listina'!$N:$N,0)),"",INDEX('Výsledková listina'!$P:$P,MATCH(CONCATENATE(T$4,$A29),'Výsledková listina'!$N:$N,0),1))</f>
      </c>
      <c r="V29" s="4"/>
      <c r="W29" s="106"/>
      <c r="X29" s="50">
        <f t="shared" si="3"/>
      </c>
      <c r="Y29" s="68"/>
      <c r="Z29" s="17">
        <f>IF(ISNA(MATCH(CONCATENATE(Z$4,$A29),'Výsledková listina'!$N:$N,0)),"",INDEX('Výsledková listina'!$C:$C,MATCH(CONCATENATE(Z$4,$A29),'Výsledková listina'!$N:$N,0),1))</f>
      </c>
      <c r="AA29" s="52">
        <f>IF(ISNA(MATCH(CONCATENATE(Z$4,$A29),'Výsledková listina'!$N:$N,0)),"",INDEX('Výsledková listina'!$P:$P,MATCH(CONCATENATE(Z$4,$A29),'Výsledková listina'!$N:$N,0),1))</f>
      </c>
      <c r="AB29" s="4"/>
      <c r="AC29" s="106"/>
      <c r="AD29" s="50">
        <f t="shared" si="4"/>
      </c>
      <c r="AE29" s="68"/>
      <c r="AF29" s="17">
        <f>IF(ISNA(MATCH(CONCATENATE(AF$4,$A29),'Výsledková listina'!$N:$N,0)),"",INDEX('Výsledková listina'!$C:$C,MATCH(CONCATENATE(AF$4,$A29),'Výsledková listina'!$N:$N,0),1))</f>
      </c>
      <c r="AG29" s="52">
        <f>IF(ISNA(MATCH(CONCATENATE(AF$4,$A29),'Výsledková listina'!$N:$N,0)),"",INDEX('Výsledková listina'!$P:$P,MATCH(CONCATENATE(AF$4,$A29),'Výsledková listina'!$N:$N,0),1))</f>
      </c>
      <c r="AH29" s="4"/>
      <c r="AI29" s="106"/>
      <c r="AJ29" s="50">
        <f t="shared" si="5"/>
      </c>
      <c r="AK29" s="68"/>
      <c r="AL29" s="17">
        <f>IF(ISNA(MATCH(CONCATENATE(AL$4,$A29),'Výsledková listina'!$N:$N,0)),"",INDEX('Výsledková listina'!$C:$C,MATCH(CONCATENATE(AL$4,$A29),'Výsledková listina'!$N:$N,0),1))</f>
      </c>
      <c r="AM29" s="52">
        <f>IF(ISNA(MATCH(CONCATENATE(AL$4,$A29),'Výsledková listina'!$N:$N,0)),"",INDEX('Výsledková listina'!$P:$P,MATCH(CONCATENATE(AL$4,$A29),'Výsledková listina'!$N:$N,0),1))</f>
      </c>
      <c r="AN29" s="4"/>
      <c r="AO29" s="106"/>
      <c r="AP29" s="50">
        <f t="shared" si="6"/>
      </c>
      <c r="AQ29" s="68"/>
      <c r="AR29" s="17">
        <f>IF(ISNA(MATCH(CONCATENATE(AR$4,$A29),'Výsledková listina'!$N:$N,0)),"",INDEX('Výsledková listina'!$C:$C,MATCH(CONCATENATE(AR$4,$A29),'Výsledková listina'!$N:$N,0),1))</f>
      </c>
      <c r="AS29" s="52">
        <f>IF(ISNA(MATCH(CONCATENATE(AR$4,$A29),'Výsledková listina'!$N:$N,0)),"",INDEX('Výsledková listina'!$P:$P,MATCH(CONCATENATE(AR$4,$A29),'Výsledková listina'!$N:$N,0),1))</f>
      </c>
      <c r="AT29" s="4"/>
      <c r="AU29" s="106"/>
      <c r="AV29" s="50">
        <f t="shared" si="7"/>
      </c>
      <c r="AW29" s="68"/>
      <c r="AX29" s="17">
        <f>IF(ISNA(MATCH(CONCATENATE(AX$4,$A29),'Výsledková listina'!$N:$N,0)),"",INDEX('Výsledková listina'!$C:$C,MATCH(CONCATENATE(AX$4,$A29),'Výsledková listina'!$N:$N,0),1))</f>
      </c>
      <c r="AY29" s="52">
        <f>IF(ISNA(MATCH(CONCATENATE(AX$4,$A29),'Výsledková listina'!$N:$N,0)),"",INDEX('Výsledková listina'!$P:$P,MATCH(CONCATENATE(AX$4,$A29),'Výsledková listina'!$N:$N,0),1))</f>
      </c>
      <c r="AZ29" s="4"/>
      <c r="BA29" s="106"/>
      <c r="BB29" s="50">
        <f t="shared" si="8"/>
      </c>
      <c r="BC29" s="68"/>
      <c r="BD29" s="17">
        <f>IF(ISNA(MATCH(CONCATENATE(BD$4,$A29),'Výsledková listina'!$N:$N,0)),"",INDEX('Výsledková listina'!$C:$C,MATCH(CONCATENATE(BD$4,$A29),'Výsledková listina'!$N:$N,0),1))</f>
      </c>
      <c r="BE29" s="52">
        <f>IF(ISNA(MATCH(CONCATENATE(BD$4,$A29),'Výsledková listina'!$N:$N,0)),"",INDEX('Výsledková listina'!$P:$P,MATCH(CONCATENATE(BD$4,$A29),'Výsledková listina'!$N:$N,0),1))</f>
      </c>
      <c r="BF29" s="4"/>
      <c r="BG29" s="106"/>
      <c r="BH29" s="50">
        <f t="shared" si="9"/>
      </c>
      <c r="BI29" s="68"/>
      <c r="BJ29" s="17">
        <f>IF(ISNA(MATCH(CONCATENATE(BJ$4,$A29),'Výsledková listina'!$N:$N,0)),"",INDEX('Výsledková listina'!$C:$C,MATCH(CONCATENATE(BJ$4,$A29),'Výsledková listina'!$N:$N,0),1))</f>
      </c>
      <c r="BK29" s="52">
        <f>IF(ISNA(MATCH(CONCATENATE(BJ$4,$A29),'Výsledková listina'!$N:$N,0)),"",INDEX('Výsledková listina'!$P:$P,MATCH(CONCATENATE(BJ$4,$A29),'Výsledková listina'!$N:$N,0),1))</f>
      </c>
      <c r="BL29" s="4"/>
      <c r="BM29" s="50">
        <f t="shared" si="10"/>
      </c>
      <c r="BN29" s="68"/>
      <c r="BO29" s="17">
        <f>IF(ISNA(MATCH(CONCATENATE(BO$4,$A29),'Výsledková listina'!$N:$N,0)),"",INDEX('Výsledková listina'!$C:$C,MATCH(CONCATENATE(BO$4,$A29),'Výsledková listina'!$N:$N,0),1))</f>
      </c>
      <c r="BP29" s="52">
        <f>IF(ISNA(MATCH(CONCATENATE(BO$4,$A29),'Výsledková listina'!$N:$N,0)),"",INDEX('Výsledková listina'!$P:$P,MATCH(CONCATENATE(BO$4,$A29),'Výsledková listina'!$N:$N,0),1))</f>
      </c>
      <c r="BQ29" s="4"/>
      <c r="BR29" s="50">
        <f t="shared" si="11"/>
      </c>
      <c r="BS29" s="68"/>
      <c r="BT29" s="17">
        <f>IF(ISNA(MATCH(CONCATENATE(BT$4,$A29),'Výsledková listina'!$N:$N,0)),"",INDEX('Výsledková listina'!$C:$C,MATCH(CONCATENATE(BT$4,$A29),'Výsledková listina'!$N:$N,0),1))</f>
      </c>
      <c r="BU29" s="52">
        <f>IF(ISNA(MATCH(CONCATENATE(BT$4,$A29),'Výsledková listina'!$N:$N,0)),"",INDEX('Výsledková listina'!$P:$P,MATCH(CONCATENATE(BT$4,$A29),'Výsledková listina'!$N:$N,0),1))</f>
      </c>
      <c r="BV29" s="4"/>
      <c r="BW29" s="50">
        <f t="shared" si="12"/>
      </c>
      <c r="BX29" s="68"/>
      <c r="BY29" s="17">
        <f>IF(ISNA(MATCH(CONCATENATE(BY$4,$A29),'Výsledková listina'!$N:$N,0)),"",INDEX('Výsledková listina'!$C:$C,MATCH(CONCATENATE(BY$4,$A29),'Výsledková listina'!$N:$N,0),1))</f>
      </c>
      <c r="BZ29" s="52">
        <f>IF(ISNA(MATCH(CONCATENATE(BY$4,$A29),'Výsledková listina'!$N:$N,0)),"",INDEX('Výsledková listina'!$P:$P,MATCH(CONCATENATE(BY$4,$A29),'Výsledková listina'!$N:$N,0),1))</f>
      </c>
      <c r="CA29" s="4"/>
      <c r="CB29" s="50">
        <f t="shared" si="13"/>
      </c>
      <c r="CC29" s="68"/>
      <c r="CD29" s="17">
        <f>IF(ISNA(MATCH(CONCATENATE(CD$4,$A29),'Výsledková listina'!$N:$N,0)),"",INDEX('Výsledková listina'!$C:$C,MATCH(CONCATENATE(CD$4,$A29),'Výsledková listina'!$N:$N,0),1))</f>
      </c>
      <c r="CE29" s="52">
        <f>IF(ISNA(MATCH(CONCATENATE(CD$4,$A29),'Výsledková listina'!$N:$N,0)),"",INDEX('Výsledková listina'!$P:$P,MATCH(CONCATENATE(CD$4,$A29),'Výsledková listina'!$N:$N,0),1))</f>
      </c>
      <c r="CF29" s="4"/>
      <c r="CG29" s="50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listina'!$N:$N,0)),"",INDEX('Výsledková listina'!$C:$C,MATCH(CONCATENATE(B$4,$A30),'Výsledková listina'!$N:$N,0),1))</f>
      </c>
      <c r="C30" s="52">
        <f>IF(ISNA(MATCH(CONCATENATE(B$4,$A30),'Výsledková listina'!$N:$N,0)),"",INDEX('Výsledková listina'!$P:$P,MATCH(CONCATENATE(B$4,$A30),'Výsledková listina'!$N:$N,0),1))</f>
      </c>
      <c r="D30" s="4"/>
      <c r="E30" s="106"/>
      <c r="F30" s="50">
        <f t="shared" si="0"/>
      </c>
      <c r="G30" s="68"/>
      <c r="H30" s="17">
        <f>IF(ISNA(MATCH(CONCATENATE(H$4,$A30),'Výsledková listina'!$N:$N,0)),"",INDEX('Výsledková listina'!$C:$C,MATCH(CONCATENATE(H$4,$A30),'Výsledková listina'!$N:$N,0),1))</f>
      </c>
      <c r="I30" s="52">
        <f>IF(ISNA(MATCH(CONCATENATE(H$4,$A30),'Výsledková listina'!$N:$N,0)),"",INDEX('Výsledková listina'!$P:$P,MATCH(CONCATENATE(H$4,$A30),'Výsledková listina'!$N:$N,0),1))</f>
      </c>
      <c r="J30" s="4"/>
      <c r="K30" s="106"/>
      <c r="L30" s="50">
        <f t="shared" si="1"/>
      </c>
      <c r="M30" s="68"/>
      <c r="N30" s="17">
        <f>IF(ISNA(MATCH(CONCATENATE(N$4,$A30),'Výsledková listina'!$N:$N,0)),"",INDEX('Výsledková listina'!$C:$C,MATCH(CONCATENATE(N$4,$A30),'Výsledková listina'!$N:$N,0),1))</f>
      </c>
      <c r="O30" s="52">
        <f>IF(ISNA(MATCH(CONCATENATE(N$4,$A30),'Výsledková listina'!$N:$N,0)),"",INDEX('Výsledková listina'!$P:$P,MATCH(CONCATENATE(N$4,$A30),'Výsledková listina'!$N:$N,0),1))</f>
      </c>
      <c r="P30" s="4"/>
      <c r="Q30" s="106"/>
      <c r="R30" s="50">
        <f t="shared" si="2"/>
      </c>
      <c r="S30" s="68"/>
      <c r="T30" s="17">
        <f>IF(ISNA(MATCH(CONCATENATE(T$4,$A30),'Výsledková listina'!$N:$N,0)),"",INDEX('Výsledková listina'!$C:$C,MATCH(CONCATENATE(T$4,$A30),'Výsledková listina'!$N:$N,0),1))</f>
      </c>
      <c r="U30" s="52">
        <f>IF(ISNA(MATCH(CONCATENATE(T$4,$A30),'Výsledková listina'!$N:$N,0)),"",INDEX('Výsledková listina'!$P:$P,MATCH(CONCATENATE(T$4,$A30),'Výsledková listina'!$N:$N,0),1))</f>
      </c>
      <c r="V30" s="4"/>
      <c r="W30" s="106"/>
      <c r="X30" s="50">
        <f t="shared" si="3"/>
      </c>
      <c r="Y30" s="68"/>
      <c r="Z30" s="17">
        <f>IF(ISNA(MATCH(CONCATENATE(Z$4,$A30),'Výsledková listina'!$N:$N,0)),"",INDEX('Výsledková listina'!$C:$C,MATCH(CONCATENATE(Z$4,$A30),'Výsledková listina'!$N:$N,0),1))</f>
      </c>
      <c r="AA30" s="52">
        <f>IF(ISNA(MATCH(CONCATENATE(Z$4,$A30),'Výsledková listina'!$N:$N,0)),"",INDEX('Výsledková listina'!$P:$P,MATCH(CONCATENATE(Z$4,$A30),'Výsledková listina'!$N:$N,0),1))</f>
      </c>
      <c r="AB30" s="4"/>
      <c r="AC30" s="106"/>
      <c r="AD30" s="50">
        <f t="shared" si="4"/>
      </c>
      <c r="AE30" s="68"/>
      <c r="AF30" s="17">
        <f>IF(ISNA(MATCH(CONCATENATE(AF$4,$A30),'Výsledková listina'!$N:$N,0)),"",INDEX('Výsledková listina'!$C:$C,MATCH(CONCATENATE(AF$4,$A30),'Výsledková listina'!$N:$N,0),1))</f>
      </c>
      <c r="AG30" s="52">
        <f>IF(ISNA(MATCH(CONCATENATE(AF$4,$A30),'Výsledková listina'!$N:$N,0)),"",INDEX('Výsledková listina'!$P:$P,MATCH(CONCATENATE(AF$4,$A30),'Výsledková listina'!$N:$N,0),1))</f>
      </c>
      <c r="AH30" s="4"/>
      <c r="AI30" s="106"/>
      <c r="AJ30" s="50">
        <f t="shared" si="5"/>
      </c>
      <c r="AK30" s="68"/>
      <c r="AL30" s="17">
        <f>IF(ISNA(MATCH(CONCATENATE(AL$4,$A30),'Výsledková listina'!$N:$N,0)),"",INDEX('Výsledková listina'!$C:$C,MATCH(CONCATENATE(AL$4,$A30),'Výsledková listina'!$N:$N,0),1))</f>
      </c>
      <c r="AM30" s="52">
        <f>IF(ISNA(MATCH(CONCATENATE(AL$4,$A30),'Výsledková listina'!$N:$N,0)),"",INDEX('Výsledková listina'!$P:$P,MATCH(CONCATENATE(AL$4,$A30),'Výsledková listina'!$N:$N,0),1))</f>
      </c>
      <c r="AN30" s="4"/>
      <c r="AO30" s="106"/>
      <c r="AP30" s="50">
        <f t="shared" si="6"/>
      </c>
      <c r="AQ30" s="68"/>
      <c r="AR30" s="17">
        <f>IF(ISNA(MATCH(CONCATENATE(AR$4,$A30),'Výsledková listina'!$N:$N,0)),"",INDEX('Výsledková listina'!$C:$C,MATCH(CONCATENATE(AR$4,$A30),'Výsledková listina'!$N:$N,0),1))</f>
      </c>
      <c r="AS30" s="52">
        <f>IF(ISNA(MATCH(CONCATENATE(AR$4,$A30),'Výsledková listina'!$N:$N,0)),"",INDEX('Výsledková listina'!$P:$P,MATCH(CONCATENATE(AR$4,$A30),'Výsledková listina'!$N:$N,0),1))</f>
      </c>
      <c r="AT30" s="4"/>
      <c r="AU30" s="106"/>
      <c r="AV30" s="50">
        <f t="shared" si="7"/>
      </c>
      <c r="AW30" s="68"/>
      <c r="AX30" s="17">
        <f>IF(ISNA(MATCH(CONCATENATE(AX$4,$A30),'Výsledková listina'!$N:$N,0)),"",INDEX('Výsledková listina'!$C:$C,MATCH(CONCATENATE(AX$4,$A30),'Výsledková listina'!$N:$N,0),1))</f>
      </c>
      <c r="AY30" s="52">
        <f>IF(ISNA(MATCH(CONCATENATE(AX$4,$A30),'Výsledková listina'!$N:$N,0)),"",INDEX('Výsledková listina'!$P:$P,MATCH(CONCATENATE(AX$4,$A30),'Výsledková listina'!$N:$N,0),1))</f>
      </c>
      <c r="AZ30" s="4"/>
      <c r="BA30" s="106"/>
      <c r="BB30" s="50">
        <f t="shared" si="8"/>
      </c>
      <c r="BC30" s="68"/>
      <c r="BD30" s="17">
        <f>IF(ISNA(MATCH(CONCATENATE(BD$4,$A30),'Výsledková listina'!$N:$N,0)),"",INDEX('Výsledková listina'!$C:$C,MATCH(CONCATENATE(BD$4,$A30),'Výsledková listina'!$N:$N,0),1))</f>
      </c>
      <c r="BE30" s="52">
        <f>IF(ISNA(MATCH(CONCATENATE(BD$4,$A30),'Výsledková listina'!$N:$N,0)),"",INDEX('Výsledková listina'!$P:$P,MATCH(CONCATENATE(BD$4,$A30),'Výsledková listina'!$N:$N,0),1))</f>
      </c>
      <c r="BF30" s="4"/>
      <c r="BG30" s="106"/>
      <c r="BH30" s="50">
        <f t="shared" si="9"/>
      </c>
      <c r="BI30" s="68"/>
      <c r="BJ30" s="17">
        <f>IF(ISNA(MATCH(CONCATENATE(BJ$4,$A30),'Výsledková listina'!$N:$N,0)),"",INDEX('Výsledková listina'!$C:$C,MATCH(CONCATENATE(BJ$4,$A30),'Výsledková listina'!$N:$N,0),1))</f>
      </c>
      <c r="BK30" s="52">
        <f>IF(ISNA(MATCH(CONCATENATE(BJ$4,$A30),'Výsledková listina'!$N:$N,0)),"",INDEX('Výsledková listina'!$P:$P,MATCH(CONCATENATE(BJ$4,$A30),'Výsledková listina'!$N:$N,0),1))</f>
      </c>
      <c r="BL30" s="4"/>
      <c r="BM30" s="50">
        <f t="shared" si="10"/>
      </c>
      <c r="BN30" s="68"/>
      <c r="BO30" s="17">
        <f>IF(ISNA(MATCH(CONCATENATE(BO$4,$A30),'Výsledková listina'!$N:$N,0)),"",INDEX('Výsledková listina'!$C:$C,MATCH(CONCATENATE(BO$4,$A30),'Výsledková listina'!$N:$N,0),1))</f>
      </c>
      <c r="BP30" s="52">
        <f>IF(ISNA(MATCH(CONCATENATE(BO$4,$A30),'Výsledková listina'!$N:$N,0)),"",INDEX('Výsledková listina'!$P:$P,MATCH(CONCATENATE(BO$4,$A30),'Výsledková listina'!$N:$N,0),1))</f>
      </c>
      <c r="BQ30" s="4"/>
      <c r="BR30" s="50">
        <f t="shared" si="11"/>
      </c>
      <c r="BS30" s="68"/>
      <c r="BT30" s="17">
        <f>IF(ISNA(MATCH(CONCATENATE(BT$4,$A30),'Výsledková listina'!$N:$N,0)),"",INDEX('Výsledková listina'!$C:$C,MATCH(CONCATENATE(BT$4,$A30),'Výsledková listina'!$N:$N,0),1))</f>
      </c>
      <c r="BU30" s="52">
        <f>IF(ISNA(MATCH(CONCATENATE(BT$4,$A30),'Výsledková listina'!$N:$N,0)),"",INDEX('Výsledková listina'!$P:$P,MATCH(CONCATENATE(BT$4,$A30),'Výsledková listina'!$N:$N,0),1))</f>
      </c>
      <c r="BV30" s="4"/>
      <c r="BW30" s="50">
        <f t="shared" si="12"/>
      </c>
      <c r="BX30" s="68"/>
      <c r="BY30" s="17">
        <f>IF(ISNA(MATCH(CONCATENATE(BY$4,$A30),'Výsledková listina'!$N:$N,0)),"",INDEX('Výsledková listina'!$C:$C,MATCH(CONCATENATE(BY$4,$A30),'Výsledková listina'!$N:$N,0),1))</f>
      </c>
      <c r="BZ30" s="52">
        <f>IF(ISNA(MATCH(CONCATENATE(BY$4,$A30),'Výsledková listina'!$N:$N,0)),"",INDEX('Výsledková listina'!$P:$P,MATCH(CONCATENATE(BY$4,$A30),'Výsledková listina'!$N:$N,0),1))</f>
      </c>
      <c r="CA30" s="4"/>
      <c r="CB30" s="50">
        <f t="shared" si="13"/>
      </c>
      <c r="CC30" s="68"/>
      <c r="CD30" s="17">
        <f>IF(ISNA(MATCH(CONCATENATE(CD$4,$A30),'Výsledková listina'!$N:$N,0)),"",INDEX('Výsledková listina'!$C:$C,MATCH(CONCATENATE(CD$4,$A30),'Výsledková listina'!$N:$N,0),1))</f>
      </c>
      <c r="CE30" s="52">
        <f>IF(ISNA(MATCH(CONCATENATE(CD$4,$A30),'Výsledková listina'!$N:$N,0)),"",INDEX('Výsledková listina'!$P:$P,MATCH(CONCATENATE(CD$4,$A30),'Výsledková listina'!$N:$N,0),1))</f>
      </c>
      <c r="CF30" s="4"/>
      <c r="CG30" s="50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listina'!$N:$N,0)),"",INDEX('Výsledková listina'!$C:$C,MATCH(CONCATENATE(B$4,$A31),'Výsledková listina'!$N:$N,0),1))</f>
      </c>
      <c r="C31" s="52">
        <f>IF(ISNA(MATCH(CONCATENATE(B$4,$A31),'Výsledková listina'!$N:$N,0)),"",INDEX('Výsledková listina'!$P:$P,MATCH(CONCATENATE(B$4,$A31),'Výsledková listina'!$N:$N,0),1))</f>
      </c>
      <c r="D31" s="4"/>
      <c r="E31" s="106"/>
      <c r="F31" s="50">
        <f t="shared" si="0"/>
      </c>
      <c r="G31" s="68"/>
      <c r="H31" s="17">
        <f>IF(ISNA(MATCH(CONCATENATE(H$4,$A31),'Výsledková listina'!$N:$N,0)),"",INDEX('Výsledková listina'!$C:$C,MATCH(CONCATENATE(H$4,$A31),'Výsledková listina'!$N:$N,0),1))</f>
      </c>
      <c r="I31" s="52">
        <f>IF(ISNA(MATCH(CONCATENATE(H$4,$A31),'Výsledková listina'!$N:$N,0)),"",INDEX('Výsledková listina'!$P:$P,MATCH(CONCATENATE(H$4,$A31),'Výsledková listina'!$N:$N,0),1))</f>
      </c>
      <c r="J31" s="4"/>
      <c r="K31" s="106"/>
      <c r="L31" s="50">
        <f t="shared" si="1"/>
      </c>
      <c r="M31" s="68"/>
      <c r="N31" s="17">
        <f>IF(ISNA(MATCH(CONCATENATE(N$4,$A31),'Výsledková listina'!$N:$N,0)),"",INDEX('Výsledková listina'!$C:$C,MATCH(CONCATENATE(N$4,$A31),'Výsledková listina'!$N:$N,0),1))</f>
      </c>
      <c r="O31" s="52">
        <f>IF(ISNA(MATCH(CONCATENATE(N$4,$A31),'Výsledková listina'!$N:$N,0)),"",INDEX('Výsledková listina'!$P:$P,MATCH(CONCATENATE(N$4,$A31),'Výsledková listina'!$N:$N,0),1))</f>
      </c>
      <c r="P31" s="4"/>
      <c r="Q31" s="106"/>
      <c r="R31" s="50">
        <f t="shared" si="2"/>
      </c>
      <c r="S31" s="68"/>
      <c r="T31" s="17">
        <f>IF(ISNA(MATCH(CONCATENATE(T$4,$A31),'Výsledková listina'!$N:$N,0)),"",INDEX('Výsledková listina'!$C:$C,MATCH(CONCATENATE(T$4,$A31),'Výsledková listina'!$N:$N,0),1))</f>
      </c>
      <c r="U31" s="52">
        <f>IF(ISNA(MATCH(CONCATENATE(T$4,$A31),'Výsledková listina'!$N:$N,0)),"",INDEX('Výsledková listina'!$P:$P,MATCH(CONCATENATE(T$4,$A31),'Výsledková listina'!$N:$N,0),1))</f>
      </c>
      <c r="V31" s="4"/>
      <c r="W31" s="106"/>
      <c r="X31" s="50">
        <f t="shared" si="3"/>
      </c>
      <c r="Y31" s="68"/>
      <c r="Z31" s="17">
        <f>IF(ISNA(MATCH(CONCATENATE(Z$4,$A31),'Výsledková listina'!$N:$N,0)),"",INDEX('Výsledková listina'!$C:$C,MATCH(CONCATENATE(Z$4,$A31),'Výsledková listina'!$N:$N,0),1))</f>
      </c>
      <c r="AA31" s="52">
        <f>IF(ISNA(MATCH(CONCATENATE(Z$4,$A31),'Výsledková listina'!$N:$N,0)),"",INDEX('Výsledková listina'!$P:$P,MATCH(CONCATENATE(Z$4,$A31),'Výsledková listina'!$N:$N,0),1))</f>
      </c>
      <c r="AB31" s="4"/>
      <c r="AC31" s="106"/>
      <c r="AD31" s="50">
        <f t="shared" si="4"/>
      </c>
      <c r="AE31" s="68"/>
      <c r="AF31" s="17">
        <f>IF(ISNA(MATCH(CONCATENATE(AF$4,$A31),'Výsledková listina'!$N:$N,0)),"",INDEX('Výsledková listina'!$C:$C,MATCH(CONCATENATE(AF$4,$A31),'Výsledková listina'!$N:$N,0),1))</f>
      </c>
      <c r="AG31" s="52">
        <f>IF(ISNA(MATCH(CONCATENATE(AF$4,$A31),'Výsledková listina'!$N:$N,0)),"",INDEX('Výsledková listina'!$P:$P,MATCH(CONCATENATE(AF$4,$A31),'Výsledková listina'!$N:$N,0),1))</f>
      </c>
      <c r="AH31" s="4"/>
      <c r="AI31" s="106"/>
      <c r="AJ31" s="50">
        <f t="shared" si="5"/>
      </c>
      <c r="AK31" s="68"/>
      <c r="AL31" s="17">
        <f>IF(ISNA(MATCH(CONCATENATE(AL$4,$A31),'Výsledková listina'!$N:$N,0)),"",INDEX('Výsledková listina'!$C:$C,MATCH(CONCATENATE(AL$4,$A31),'Výsledková listina'!$N:$N,0),1))</f>
      </c>
      <c r="AM31" s="52">
        <f>IF(ISNA(MATCH(CONCATENATE(AL$4,$A31),'Výsledková listina'!$N:$N,0)),"",INDEX('Výsledková listina'!$P:$P,MATCH(CONCATENATE(AL$4,$A31),'Výsledková listina'!$N:$N,0),1))</f>
      </c>
      <c r="AN31" s="4"/>
      <c r="AO31" s="106"/>
      <c r="AP31" s="50">
        <f t="shared" si="6"/>
      </c>
      <c r="AQ31" s="68"/>
      <c r="AR31" s="17">
        <f>IF(ISNA(MATCH(CONCATENATE(AR$4,$A31),'Výsledková listina'!$N:$N,0)),"",INDEX('Výsledková listina'!$C:$C,MATCH(CONCATENATE(AR$4,$A31),'Výsledková listina'!$N:$N,0),1))</f>
      </c>
      <c r="AS31" s="52">
        <f>IF(ISNA(MATCH(CONCATENATE(AR$4,$A31),'Výsledková listina'!$N:$N,0)),"",INDEX('Výsledková listina'!$P:$P,MATCH(CONCATENATE(AR$4,$A31),'Výsledková listina'!$N:$N,0),1))</f>
      </c>
      <c r="AT31" s="4"/>
      <c r="AU31" s="106"/>
      <c r="AV31" s="50">
        <f t="shared" si="7"/>
      </c>
      <c r="AW31" s="68"/>
      <c r="AX31" s="17">
        <f>IF(ISNA(MATCH(CONCATENATE(AX$4,$A31),'Výsledková listina'!$N:$N,0)),"",INDEX('Výsledková listina'!$C:$C,MATCH(CONCATENATE(AX$4,$A31),'Výsledková listina'!$N:$N,0),1))</f>
      </c>
      <c r="AY31" s="52">
        <f>IF(ISNA(MATCH(CONCATENATE(AX$4,$A31),'Výsledková listina'!$N:$N,0)),"",INDEX('Výsledková listina'!$P:$P,MATCH(CONCATENATE(AX$4,$A31),'Výsledková listina'!$N:$N,0),1))</f>
      </c>
      <c r="AZ31" s="4"/>
      <c r="BA31" s="106"/>
      <c r="BB31" s="50">
        <f t="shared" si="8"/>
      </c>
      <c r="BC31" s="68"/>
      <c r="BD31" s="17">
        <f>IF(ISNA(MATCH(CONCATENATE(BD$4,$A31),'Výsledková listina'!$N:$N,0)),"",INDEX('Výsledková listina'!$C:$C,MATCH(CONCATENATE(BD$4,$A31),'Výsledková listina'!$N:$N,0),1))</f>
      </c>
      <c r="BE31" s="52">
        <f>IF(ISNA(MATCH(CONCATENATE(BD$4,$A31),'Výsledková listina'!$N:$N,0)),"",INDEX('Výsledková listina'!$P:$P,MATCH(CONCATENATE(BD$4,$A31),'Výsledková listina'!$N:$N,0),1))</f>
      </c>
      <c r="BF31" s="4"/>
      <c r="BG31" s="106"/>
      <c r="BH31" s="50">
        <f t="shared" si="9"/>
      </c>
      <c r="BI31" s="68"/>
      <c r="BJ31" s="17">
        <f>IF(ISNA(MATCH(CONCATENATE(BJ$4,$A31),'Výsledková listina'!$N:$N,0)),"",INDEX('Výsledková listina'!$C:$C,MATCH(CONCATENATE(BJ$4,$A31),'Výsledková listina'!$N:$N,0),1))</f>
      </c>
      <c r="BK31" s="52">
        <f>IF(ISNA(MATCH(CONCATENATE(BJ$4,$A31),'Výsledková listina'!$N:$N,0)),"",INDEX('Výsledková listina'!$P:$P,MATCH(CONCATENATE(BJ$4,$A31),'Výsledková listina'!$N:$N,0),1))</f>
      </c>
      <c r="BL31" s="4"/>
      <c r="BM31" s="50">
        <f t="shared" si="10"/>
      </c>
      <c r="BN31" s="68"/>
      <c r="BO31" s="17">
        <f>IF(ISNA(MATCH(CONCATENATE(BO$4,$A31),'Výsledková listina'!$N:$N,0)),"",INDEX('Výsledková listina'!$C:$C,MATCH(CONCATENATE(BO$4,$A31),'Výsledková listina'!$N:$N,0),1))</f>
      </c>
      <c r="BP31" s="52">
        <f>IF(ISNA(MATCH(CONCATENATE(BO$4,$A31),'Výsledková listina'!$N:$N,0)),"",INDEX('Výsledková listina'!$P:$P,MATCH(CONCATENATE(BO$4,$A31),'Výsledková listina'!$N:$N,0),1))</f>
      </c>
      <c r="BQ31" s="4"/>
      <c r="BR31" s="50">
        <f t="shared" si="11"/>
      </c>
      <c r="BS31" s="68"/>
      <c r="BT31" s="17">
        <f>IF(ISNA(MATCH(CONCATENATE(BT$4,$A31),'Výsledková listina'!$N:$N,0)),"",INDEX('Výsledková listina'!$C:$C,MATCH(CONCATENATE(BT$4,$A31),'Výsledková listina'!$N:$N,0),1))</f>
      </c>
      <c r="BU31" s="52">
        <f>IF(ISNA(MATCH(CONCATENATE(BT$4,$A31),'Výsledková listina'!$N:$N,0)),"",INDEX('Výsledková listina'!$P:$P,MATCH(CONCATENATE(BT$4,$A31),'Výsledková listina'!$N:$N,0),1))</f>
      </c>
      <c r="BV31" s="4"/>
      <c r="BW31" s="50">
        <f t="shared" si="12"/>
      </c>
      <c r="BX31" s="68"/>
      <c r="BY31" s="17">
        <f>IF(ISNA(MATCH(CONCATENATE(BY$4,$A31),'Výsledková listina'!$N:$N,0)),"",INDEX('Výsledková listina'!$C:$C,MATCH(CONCATENATE(BY$4,$A31),'Výsledková listina'!$N:$N,0),1))</f>
      </c>
      <c r="BZ31" s="52">
        <f>IF(ISNA(MATCH(CONCATENATE(BY$4,$A31),'Výsledková listina'!$N:$N,0)),"",INDEX('Výsledková listina'!$P:$P,MATCH(CONCATENATE(BY$4,$A31),'Výsledková listina'!$N:$N,0),1))</f>
      </c>
      <c r="CA31" s="4"/>
      <c r="CB31" s="50">
        <f t="shared" si="13"/>
      </c>
      <c r="CC31" s="68"/>
      <c r="CD31" s="17">
        <f>IF(ISNA(MATCH(CONCATENATE(CD$4,$A31),'Výsledková listina'!$N:$N,0)),"",INDEX('Výsledková listina'!$C:$C,MATCH(CONCATENATE(CD$4,$A31),'Výsledková listina'!$N:$N,0),1))</f>
      </c>
      <c r="CE31" s="52">
        <f>IF(ISNA(MATCH(CONCATENATE(CD$4,$A31),'Výsledková listina'!$N:$N,0)),"",INDEX('Výsledková listina'!$P:$P,MATCH(CONCATENATE(CD$4,$A31),'Výsledková listina'!$N:$N,0),1))</f>
      </c>
      <c r="CF31" s="4"/>
      <c r="CG31" s="50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listina'!$N:$N,0)),"",INDEX('Výsledková listina'!$C:$C,MATCH(CONCATENATE(B$4,$A32),'Výsledková listina'!$N:$N,0),1))</f>
      </c>
      <c r="C32" s="52">
        <f>IF(ISNA(MATCH(CONCATENATE(B$4,$A32),'Výsledková listina'!$N:$N,0)),"",INDEX('Výsledková listina'!$P:$P,MATCH(CONCATENATE(B$4,$A32),'Výsledková listina'!$N:$N,0),1))</f>
      </c>
      <c r="D32" s="4"/>
      <c r="E32" s="106"/>
      <c r="F32" s="50">
        <f t="shared" si="0"/>
      </c>
      <c r="G32" s="68"/>
      <c r="H32" s="17">
        <f>IF(ISNA(MATCH(CONCATENATE(H$4,$A32),'Výsledková listina'!$N:$N,0)),"",INDEX('Výsledková listina'!$C:$C,MATCH(CONCATENATE(H$4,$A32),'Výsledková listina'!$N:$N,0),1))</f>
      </c>
      <c r="I32" s="52">
        <f>IF(ISNA(MATCH(CONCATENATE(H$4,$A32),'Výsledková listina'!$N:$N,0)),"",INDEX('Výsledková listina'!$P:$P,MATCH(CONCATENATE(H$4,$A32),'Výsledková listina'!$N:$N,0),1))</f>
      </c>
      <c r="J32" s="4"/>
      <c r="K32" s="106"/>
      <c r="L32" s="50">
        <f t="shared" si="1"/>
      </c>
      <c r="M32" s="68"/>
      <c r="N32" s="17">
        <f>IF(ISNA(MATCH(CONCATENATE(N$4,$A32),'Výsledková listina'!$N:$N,0)),"",INDEX('Výsledková listina'!$C:$C,MATCH(CONCATENATE(N$4,$A32),'Výsledková listina'!$N:$N,0),1))</f>
      </c>
      <c r="O32" s="52">
        <f>IF(ISNA(MATCH(CONCATENATE(N$4,$A32),'Výsledková listina'!$N:$N,0)),"",INDEX('Výsledková listina'!$P:$P,MATCH(CONCATENATE(N$4,$A32),'Výsledková listina'!$N:$N,0),1))</f>
      </c>
      <c r="P32" s="4"/>
      <c r="Q32" s="106"/>
      <c r="R32" s="50">
        <f t="shared" si="2"/>
      </c>
      <c r="S32" s="68"/>
      <c r="T32" s="17">
        <f>IF(ISNA(MATCH(CONCATENATE(T$4,$A32),'Výsledková listina'!$N:$N,0)),"",INDEX('Výsledková listina'!$C:$C,MATCH(CONCATENATE(T$4,$A32),'Výsledková listina'!$N:$N,0),1))</f>
      </c>
      <c r="U32" s="52">
        <f>IF(ISNA(MATCH(CONCATENATE(T$4,$A32),'Výsledková listina'!$N:$N,0)),"",INDEX('Výsledková listina'!$P:$P,MATCH(CONCATENATE(T$4,$A32),'Výsledková listina'!$N:$N,0),1))</f>
      </c>
      <c r="V32" s="4"/>
      <c r="W32" s="106"/>
      <c r="X32" s="50">
        <f t="shared" si="3"/>
      </c>
      <c r="Y32" s="68"/>
      <c r="Z32" s="17">
        <f>IF(ISNA(MATCH(CONCATENATE(Z$4,$A32),'Výsledková listina'!$N:$N,0)),"",INDEX('Výsledková listina'!$C:$C,MATCH(CONCATENATE(Z$4,$A32),'Výsledková listina'!$N:$N,0),1))</f>
      </c>
      <c r="AA32" s="52">
        <f>IF(ISNA(MATCH(CONCATENATE(Z$4,$A32),'Výsledková listina'!$N:$N,0)),"",INDEX('Výsledková listina'!$P:$P,MATCH(CONCATENATE(Z$4,$A32),'Výsledková listina'!$N:$N,0),1))</f>
      </c>
      <c r="AB32" s="4"/>
      <c r="AC32" s="106"/>
      <c r="AD32" s="50">
        <f t="shared" si="4"/>
      </c>
      <c r="AE32" s="68"/>
      <c r="AF32" s="17">
        <f>IF(ISNA(MATCH(CONCATENATE(AF$4,$A32),'Výsledková listina'!$N:$N,0)),"",INDEX('Výsledková listina'!$C:$C,MATCH(CONCATENATE(AF$4,$A32),'Výsledková listina'!$N:$N,0),1))</f>
      </c>
      <c r="AG32" s="52">
        <f>IF(ISNA(MATCH(CONCATENATE(AF$4,$A32),'Výsledková listina'!$N:$N,0)),"",INDEX('Výsledková listina'!$P:$P,MATCH(CONCATENATE(AF$4,$A32),'Výsledková listina'!$N:$N,0),1))</f>
      </c>
      <c r="AH32" s="4"/>
      <c r="AI32" s="106"/>
      <c r="AJ32" s="50">
        <f t="shared" si="5"/>
      </c>
      <c r="AK32" s="68"/>
      <c r="AL32" s="17">
        <f>IF(ISNA(MATCH(CONCATENATE(AL$4,$A32),'Výsledková listina'!$N:$N,0)),"",INDEX('Výsledková listina'!$C:$C,MATCH(CONCATENATE(AL$4,$A32),'Výsledková listina'!$N:$N,0),1))</f>
      </c>
      <c r="AM32" s="52">
        <f>IF(ISNA(MATCH(CONCATENATE(AL$4,$A32),'Výsledková listina'!$N:$N,0)),"",INDEX('Výsledková listina'!$P:$P,MATCH(CONCATENATE(AL$4,$A32),'Výsledková listina'!$N:$N,0),1))</f>
      </c>
      <c r="AN32" s="4"/>
      <c r="AO32" s="106"/>
      <c r="AP32" s="50">
        <f t="shared" si="6"/>
      </c>
      <c r="AQ32" s="68"/>
      <c r="AR32" s="17">
        <f>IF(ISNA(MATCH(CONCATENATE(AR$4,$A32),'Výsledková listina'!$N:$N,0)),"",INDEX('Výsledková listina'!$C:$C,MATCH(CONCATENATE(AR$4,$A32),'Výsledková listina'!$N:$N,0),1))</f>
      </c>
      <c r="AS32" s="52">
        <f>IF(ISNA(MATCH(CONCATENATE(AR$4,$A32),'Výsledková listina'!$N:$N,0)),"",INDEX('Výsledková listina'!$P:$P,MATCH(CONCATENATE(AR$4,$A32),'Výsledková listina'!$N:$N,0),1))</f>
      </c>
      <c r="AT32" s="4"/>
      <c r="AU32" s="106"/>
      <c r="AV32" s="50">
        <f t="shared" si="7"/>
      </c>
      <c r="AW32" s="68"/>
      <c r="AX32" s="17">
        <f>IF(ISNA(MATCH(CONCATENATE(AX$4,$A32),'Výsledková listina'!$N:$N,0)),"",INDEX('Výsledková listina'!$C:$C,MATCH(CONCATENATE(AX$4,$A32),'Výsledková listina'!$N:$N,0),1))</f>
      </c>
      <c r="AY32" s="52">
        <f>IF(ISNA(MATCH(CONCATENATE(AX$4,$A32),'Výsledková listina'!$N:$N,0)),"",INDEX('Výsledková listina'!$P:$P,MATCH(CONCATENATE(AX$4,$A32),'Výsledková listina'!$N:$N,0),1))</f>
      </c>
      <c r="AZ32" s="4"/>
      <c r="BA32" s="106"/>
      <c r="BB32" s="50">
        <f t="shared" si="8"/>
      </c>
      <c r="BC32" s="68"/>
      <c r="BD32" s="17">
        <f>IF(ISNA(MATCH(CONCATENATE(BD$4,$A32),'Výsledková listina'!$N:$N,0)),"",INDEX('Výsledková listina'!$C:$C,MATCH(CONCATENATE(BD$4,$A32),'Výsledková listina'!$N:$N,0),1))</f>
      </c>
      <c r="BE32" s="52">
        <f>IF(ISNA(MATCH(CONCATENATE(BD$4,$A32),'Výsledková listina'!$N:$N,0)),"",INDEX('Výsledková listina'!$P:$P,MATCH(CONCATENATE(BD$4,$A32),'Výsledková listina'!$N:$N,0),1))</f>
      </c>
      <c r="BF32" s="4"/>
      <c r="BG32" s="106"/>
      <c r="BH32" s="50">
        <f t="shared" si="9"/>
      </c>
      <c r="BI32" s="68"/>
      <c r="BJ32" s="17">
        <f>IF(ISNA(MATCH(CONCATENATE(BJ$4,$A32),'Výsledková listina'!$N:$N,0)),"",INDEX('Výsledková listina'!$C:$C,MATCH(CONCATENATE(BJ$4,$A32),'Výsledková listina'!$N:$N,0),1))</f>
      </c>
      <c r="BK32" s="52">
        <f>IF(ISNA(MATCH(CONCATENATE(BJ$4,$A32),'Výsledková listina'!$N:$N,0)),"",INDEX('Výsledková listina'!$P:$P,MATCH(CONCATENATE(BJ$4,$A32),'Výsledková listina'!$N:$N,0),1))</f>
      </c>
      <c r="BL32" s="4"/>
      <c r="BM32" s="50">
        <f t="shared" si="10"/>
      </c>
      <c r="BN32" s="68"/>
      <c r="BO32" s="17">
        <f>IF(ISNA(MATCH(CONCATENATE(BO$4,$A32),'Výsledková listina'!$N:$N,0)),"",INDEX('Výsledková listina'!$C:$C,MATCH(CONCATENATE(BO$4,$A32),'Výsledková listina'!$N:$N,0),1))</f>
      </c>
      <c r="BP32" s="52">
        <f>IF(ISNA(MATCH(CONCATENATE(BO$4,$A32),'Výsledková listina'!$N:$N,0)),"",INDEX('Výsledková listina'!$P:$P,MATCH(CONCATENATE(BO$4,$A32),'Výsledková listina'!$N:$N,0),1))</f>
      </c>
      <c r="BQ32" s="4"/>
      <c r="BR32" s="50">
        <f t="shared" si="11"/>
      </c>
      <c r="BS32" s="68"/>
      <c r="BT32" s="17">
        <f>IF(ISNA(MATCH(CONCATENATE(BT$4,$A32),'Výsledková listina'!$N:$N,0)),"",INDEX('Výsledková listina'!$C:$C,MATCH(CONCATENATE(BT$4,$A32),'Výsledková listina'!$N:$N,0),1))</f>
      </c>
      <c r="BU32" s="52">
        <f>IF(ISNA(MATCH(CONCATENATE(BT$4,$A32),'Výsledková listina'!$N:$N,0)),"",INDEX('Výsledková listina'!$P:$P,MATCH(CONCATENATE(BT$4,$A32),'Výsledková listina'!$N:$N,0),1))</f>
      </c>
      <c r="BV32" s="4"/>
      <c r="BW32" s="50">
        <f t="shared" si="12"/>
      </c>
      <c r="BX32" s="68"/>
      <c r="BY32" s="17">
        <f>IF(ISNA(MATCH(CONCATENATE(BY$4,$A32),'Výsledková listina'!$N:$N,0)),"",INDEX('Výsledková listina'!$C:$C,MATCH(CONCATENATE(BY$4,$A32),'Výsledková listina'!$N:$N,0),1))</f>
      </c>
      <c r="BZ32" s="52">
        <f>IF(ISNA(MATCH(CONCATENATE(BY$4,$A32),'Výsledková listina'!$N:$N,0)),"",INDEX('Výsledková listina'!$P:$P,MATCH(CONCATENATE(BY$4,$A32),'Výsledková listina'!$N:$N,0),1))</f>
      </c>
      <c r="CA32" s="4"/>
      <c r="CB32" s="50">
        <f t="shared" si="13"/>
      </c>
      <c r="CC32" s="68"/>
      <c r="CD32" s="17">
        <f>IF(ISNA(MATCH(CONCATENATE(CD$4,$A32),'Výsledková listina'!$N:$N,0)),"",INDEX('Výsledková listina'!$C:$C,MATCH(CONCATENATE(CD$4,$A32),'Výsledková listina'!$N:$N,0),1))</f>
      </c>
      <c r="CE32" s="52">
        <f>IF(ISNA(MATCH(CONCATENATE(CD$4,$A32),'Výsledková listina'!$N:$N,0)),"",INDEX('Výsledková listina'!$P:$P,MATCH(CONCATENATE(CD$4,$A32),'Výsledková listina'!$N:$N,0),1))</f>
      </c>
      <c r="CF32" s="4"/>
      <c r="CG32" s="50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listina'!$N:$N,0)),"",INDEX('Výsledková listina'!$C:$C,MATCH(CONCATENATE(B$4,$A33),'Výsledková listina'!$N:$N,0),1))</f>
      </c>
      <c r="C33" s="52">
        <f>IF(ISNA(MATCH(CONCATENATE(B$4,$A33),'Výsledková listina'!$N:$N,0)),"",INDEX('Výsledková listina'!$P:$P,MATCH(CONCATENATE(B$4,$A33),'Výsledková listina'!$N:$N,0),1))</f>
      </c>
      <c r="D33" s="4"/>
      <c r="E33" s="106"/>
      <c r="F33" s="50">
        <f t="shared" si="0"/>
      </c>
      <c r="G33" s="68"/>
      <c r="H33" s="17">
        <f>IF(ISNA(MATCH(CONCATENATE(H$4,$A33),'Výsledková listina'!$N:$N,0)),"",INDEX('Výsledková listina'!$C:$C,MATCH(CONCATENATE(H$4,$A33),'Výsledková listina'!$N:$N,0),1))</f>
      </c>
      <c r="I33" s="52">
        <f>IF(ISNA(MATCH(CONCATENATE(H$4,$A33),'Výsledková listina'!$N:$N,0)),"",INDEX('Výsledková listina'!$P:$P,MATCH(CONCATENATE(H$4,$A33),'Výsledková listina'!$N:$N,0),1))</f>
      </c>
      <c r="J33" s="4"/>
      <c r="K33" s="106"/>
      <c r="L33" s="50">
        <f t="shared" si="1"/>
      </c>
      <c r="M33" s="68"/>
      <c r="N33" s="17">
        <f>IF(ISNA(MATCH(CONCATENATE(N$4,$A33),'Výsledková listina'!$N:$N,0)),"",INDEX('Výsledková listina'!$C:$C,MATCH(CONCATENATE(N$4,$A33),'Výsledková listina'!$N:$N,0),1))</f>
      </c>
      <c r="O33" s="52">
        <f>IF(ISNA(MATCH(CONCATENATE(N$4,$A33),'Výsledková listina'!$N:$N,0)),"",INDEX('Výsledková listina'!$P:$P,MATCH(CONCATENATE(N$4,$A33),'Výsledková listina'!$N:$N,0),1))</f>
      </c>
      <c r="P33" s="4"/>
      <c r="Q33" s="106"/>
      <c r="R33" s="50">
        <f t="shared" si="2"/>
      </c>
      <c r="S33" s="68"/>
      <c r="T33" s="17">
        <f>IF(ISNA(MATCH(CONCATENATE(T$4,$A33),'Výsledková listina'!$N:$N,0)),"",INDEX('Výsledková listina'!$C:$C,MATCH(CONCATENATE(T$4,$A33),'Výsledková listina'!$N:$N,0),1))</f>
      </c>
      <c r="U33" s="52">
        <f>IF(ISNA(MATCH(CONCATENATE(T$4,$A33),'Výsledková listina'!$N:$N,0)),"",INDEX('Výsledková listina'!$P:$P,MATCH(CONCATENATE(T$4,$A33),'Výsledková listina'!$N:$N,0),1))</f>
      </c>
      <c r="V33" s="4"/>
      <c r="W33" s="106"/>
      <c r="X33" s="50">
        <f t="shared" si="3"/>
      </c>
      <c r="Y33" s="68"/>
      <c r="Z33" s="17">
        <f>IF(ISNA(MATCH(CONCATENATE(Z$4,$A33),'Výsledková listina'!$N:$N,0)),"",INDEX('Výsledková listina'!$C:$C,MATCH(CONCATENATE(Z$4,$A33),'Výsledková listina'!$N:$N,0),1))</f>
      </c>
      <c r="AA33" s="52">
        <f>IF(ISNA(MATCH(CONCATENATE(Z$4,$A33),'Výsledková listina'!$N:$N,0)),"",INDEX('Výsledková listina'!$P:$P,MATCH(CONCATENATE(Z$4,$A33),'Výsledková listina'!$N:$N,0),1))</f>
      </c>
      <c r="AB33" s="4"/>
      <c r="AC33" s="106"/>
      <c r="AD33" s="50">
        <f t="shared" si="4"/>
      </c>
      <c r="AE33" s="68"/>
      <c r="AF33" s="17">
        <f>IF(ISNA(MATCH(CONCATENATE(AF$4,$A33),'Výsledková listina'!$N:$N,0)),"",INDEX('Výsledková listina'!$C:$C,MATCH(CONCATENATE(AF$4,$A33),'Výsledková listina'!$N:$N,0),1))</f>
      </c>
      <c r="AG33" s="52">
        <f>IF(ISNA(MATCH(CONCATENATE(AF$4,$A33),'Výsledková listina'!$N:$N,0)),"",INDEX('Výsledková listina'!$P:$P,MATCH(CONCATENATE(AF$4,$A33),'Výsledková listina'!$N:$N,0),1))</f>
      </c>
      <c r="AH33" s="4"/>
      <c r="AI33" s="106"/>
      <c r="AJ33" s="50">
        <f t="shared" si="5"/>
      </c>
      <c r="AK33" s="68"/>
      <c r="AL33" s="17">
        <f>IF(ISNA(MATCH(CONCATENATE(AL$4,$A33),'Výsledková listina'!$N:$N,0)),"",INDEX('Výsledková listina'!$C:$C,MATCH(CONCATENATE(AL$4,$A33),'Výsledková listina'!$N:$N,0),1))</f>
      </c>
      <c r="AM33" s="52">
        <f>IF(ISNA(MATCH(CONCATENATE(AL$4,$A33),'Výsledková listina'!$N:$N,0)),"",INDEX('Výsledková listina'!$P:$P,MATCH(CONCATENATE(AL$4,$A33),'Výsledková listina'!$N:$N,0),1))</f>
      </c>
      <c r="AN33" s="4"/>
      <c r="AO33" s="106"/>
      <c r="AP33" s="50">
        <f t="shared" si="6"/>
      </c>
      <c r="AQ33" s="68"/>
      <c r="AR33" s="17">
        <f>IF(ISNA(MATCH(CONCATENATE(AR$4,$A33),'Výsledková listina'!$N:$N,0)),"",INDEX('Výsledková listina'!$C:$C,MATCH(CONCATENATE(AR$4,$A33),'Výsledková listina'!$N:$N,0),1))</f>
      </c>
      <c r="AS33" s="52">
        <f>IF(ISNA(MATCH(CONCATENATE(AR$4,$A33),'Výsledková listina'!$N:$N,0)),"",INDEX('Výsledková listina'!$P:$P,MATCH(CONCATENATE(AR$4,$A33),'Výsledková listina'!$N:$N,0),1))</f>
      </c>
      <c r="AT33" s="4"/>
      <c r="AU33" s="106"/>
      <c r="AV33" s="50">
        <f t="shared" si="7"/>
      </c>
      <c r="AW33" s="68"/>
      <c r="AX33" s="17">
        <f>IF(ISNA(MATCH(CONCATENATE(AX$4,$A33),'Výsledková listina'!$N:$N,0)),"",INDEX('Výsledková listina'!$C:$C,MATCH(CONCATENATE(AX$4,$A33),'Výsledková listina'!$N:$N,0),1))</f>
      </c>
      <c r="AY33" s="52">
        <f>IF(ISNA(MATCH(CONCATENATE(AX$4,$A33),'Výsledková listina'!$N:$N,0)),"",INDEX('Výsledková listina'!$P:$P,MATCH(CONCATENATE(AX$4,$A33),'Výsledková listina'!$N:$N,0),1))</f>
      </c>
      <c r="AZ33" s="4"/>
      <c r="BA33" s="106"/>
      <c r="BB33" s="50">
        <f t="shared" si="8"/>
      </c>
      <c r="BC33" s="68"/>
      <c r="BD33" s="17">
        <f>IF(ISNA(MATCH(CONCATENATE(BD$4,$A33),'Výsledková listina'!$N:$N,0)),"",INDEX('Výsledková listina'!$C:$C,MATCH(CONCATENATE(BD$4,$A33),'Výsledková listina'!$N:$N,0),1))</f>
      </c>
      <c r="BE33" s="52">
        <f>IF(ISNA(MATCH(CONCATENATE(BD$4,$A33),'Výsledková listina'!$N:$N,0)),"",INDEX('Výsledková listina'!$P:$P,MATCH(CONCATENATE(BD$4,$A33),'Výsledková listina'!$N:$N,0),1))</f>
      </c>
      <c r="BF33" s="4"/>
      <c r="BG33" s="106"/>
      <c r="BH33" s="50">
        <f t="shared" si="9"/>
      </c>
      <c r="BI33" s="68"/>
      <c r="BJ33" s="17">
        <f>IF(ISNA(MATCH(CONCATENATE(BJ$4,$A33),'Výsledková listina'!$N:$N,0)),"",INDEX('Výsledková listina'!$C:$C,MATCH(CONCATENATE(BJ$4,$A33),'Výsledková listina'!$N:$N,0),1))</f>
      </c>
      <c r="BK33" s="52">
        <f>IF(ISNA(MATCH(CONCATENATE(BJ$4,$A33),'Výsledková listina'!$N:$N,0)),"",INDEX('Výsledková listina'!$P:$P,MATCH(CONCATENATE(BJ$4,$A33),'Výsledková listina'!$N:$N,0),1))</f>
      </c>
      <c r="BL33" s="4"/>
      <c r="BM33" s="50">
        <f t="shared" si="10"/>
      </c>
      <c r="BN33" s="68"/>
      <c r="BO33" s="17">
        <f>IF(ISNA(MATCH(CONCATENATE(BO$4,$A33),'Výsledková listina'!$N:$N,0)),"",INDEX('Výsledková listina'!$C:$C,MATCH(CONCATENATE(BO$4,$A33),'Výsledková listina'!$N:$N,0),1))</f>
      </c>
      <c r="BP33" s="52">
        <f>IF(ISNA(MATCH(CONCATENATE(BO$4,$A33),'Výsledková listina'!$N:$N,0)),"",INDEX('Výsledková listina'!$P:$P,MATCH(CONCATENATE(BO$4,$A33),'Výsledková listina'!$N:$N,0),1))</f>
      </c>
      <c r="BQ33" s="4"/>
      <c r="BR33" s="50">
        <f t="shared" si="11"/>
      </c>
      <c r="BS33" s="68"/>
      <c r="BT33" s="17">
        <f>IF(ISNA(MATCH(CONCATENATE(BT$4,$A33),'Výsledková listina'!$N:$N,0)),"",INDEX('Výsledková listina'!$C:$C,MATCH(CONCATENATE(BT$4,$A33),'Výsledková listina'!$N:$N,0),1))</f>
      </c>
      <c r="BU33" s="52">
        <f>IF(ISNA(MATCH(CONCATENATE(BT$4,$A33),'Výsledková listina'!$N:$N,0)),"",INDEX('Výsledková listina'!$P:$P,MATCH(CONCATENATE(BT$4,$A33),'Výsledková listina'!$N:$N,0),1))</f>
      </c>
      <c r="BV33" s="4"/>
      <c r="BW33" s="50">
        <f t="shared" si="12"/>
      </c>
      <c r="BX33" s="68"/>
      <c r="BY33" s="17">
        <f>IF(ISNA(MATCH(CONCATENATE(BY$4,$A33),'Výsledková listina'!$N:$N,0)),"",INDEX('Výsledková listina'!$C:$C,MATCH(CONCATENATE(BY$4,$A33),'Výsledková listina'!$N:$N,0),1))</f>
      </c>
      <c r="BZ33" s="52">
        <f>IF(ISNA(MATCH(CONCATENATE(BY$4,$A33),'Výsledková listina'!$N:$N,0)),"",INDEX('Výsledková listina'!$P:$P,MATCH(CONCATENATE(BY$4,$A33),'Výsledková listina'!$N:$N,0),1))</f>
      </c>
      <c r="CA33" s="4"/>
      <c r="CB33" s="50">
        <f t="shared" si="13"/>
      </c>
      <c r="CC33" s="68"/>
      <c r="CD33" s="17">
        <f>IF(ISNA(MATCH(CONCATENATE(CD$4,$A33),'Výsledková listina'!$N:$N,0)),"",INDEX('Výsledková listina'!$C:$C,MATCH(CONCATENATE(CD$4,$A33),'Výsledková listina'!$N:$N,0),1))</f>
      </c>
      <c r="CE33" s="52">
        <f>IF(ISNA(MATCH(CONCATENATE(CD$4,$A33),'Výsledková listina'!$N:$N,0)),"",INDEX('Výsledková listina'!$P:$P,MATCH(CONCATENATE(CD$4,$A33),'Výsledková listina'!$N:$N,0),1))</f>
      </c>
      <c r="CF33" s="4"/>
      <c r="CG33" s="50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listina'!$N:$N,0)),"",INDEX('Výsledková listina'!$C:$C,MATCH(CONCATENATE(B$4,$A34),'Výsledková listina'!$N:$N,0),1))</f>
      </c>
      <c r="C34" s="52">
        <f>IF(ISNA(MATCH(CONCATENATE(B$4,$A34),'Výsledková listina'!$N:$N,0)),"",INDEX('Výsledková listina'!$P:$P,MATCH(CONCATENATE(B$4,$A34),'Výsledková listina'!$N:$N,0),1))</f>
      </c>
      <c r="D34" s="4"/>
      <c r="E34" s="106"/>
      <c r="F34" s="50">
        <f t="shared" si="0"/>
      </c>
      <c r="G34" s="68"/>
      <c r="H34" s="17">
        <f>IF(ISNA(MATCH(CONCATENATE(H$4,$A34),'Výsledková listina'!$N:$N,0)),"",INDEX('Výsledková listina'!$C:$C,MATCH(CONCATENATE(H$4,$A34),'Výsledková listina'!$N:$N,0),1))</f>
      </c>
      <c r="I34" s="52">
        <f>IF(ISNA(MATCH(CONCATENATE(H$4,$A34),'Výsledková listina'!$N:$N,0)),"",INDEX('Výsledková listina'!$P:$P,MATCH(CONCATENATE(H$4,$A34),'Výsledková listina'!$N:$N,0),1))</f>
      </c>
      <c r="J34" s="4"/>
      <c r="K34" s="106"/>
      <c r="L34" s="50">
        <f t="shared" si="1"/>
      </c>
      <c r="M34" s="68"/>
      <c r="N34" s="17">
        <f>IF(ISNA(MATCH(CONCATENATE(N$4,$A34),'Výsledková listina'!$N:$N,0)),"",INDEX('Výsledková listina'!$C:$C,MATCH(CONCATENATE(N$4,$A34),'Výsledková listina'!$N:$N,0),1))</f>
      </c>
      <c r="O34" s="52">
        <f>IF(ISNA(MATCH(CONCATENATE(N$4,$A34),'Výsledková listina'!$N:$N,0)),"",INDEX('Výsledková listina'!$P:$P,MATCH(CONCATENATE(N$4,$A34),'Výsledková listina'!$N:$N,0),1))</f>
      </c>
      <c r="P34" s="4"/>
      <c r="Q34" s="106"/>
      <c r="R34" s="50">
        <f t="shared" si="2"/>
      </c>
      <c r="S34" s="68"/>
      <c r="T34" s="17">
        <f>IF(ISNA(MATCH(CONCATENATE(T$4,$A34),'Výsledková listina'!$N:$N,0)),"",INDEX('Výsledková listina'!$C:$C,MATCH(CONCATENATE(T$4,$A34),'Výsledková listina'!$N:$N,0),1))</f>
      </c>
      <c r="U34" s="52">
        <f>IF(ISNA(MATCH(CONCATENATE(T$4,$A34),'Výsledková listina'!$N:$N,0)),"",INDEX('Výsledková listina'!$P:$P,MATCH(CONCATENATE(T$4,$A34),'Výsledková listina'!$N:$N,0),1))</f>
      </c>
      <c r="V34" s="4"/>
      <c r="W34" s="106"/>
      <c r="X34" s="50">
        <f t="shared" si="3"/>
      </c>
      <c r="Y34" s="68"/>
      <c r="Z34" s="17">
        <f>IF(ISNA(MATCH(CONCATENATE(Z$4,$A34),'Výsledková listina'!$N:$N,0)),"",INDEX('Výsledková listina'!$C:$C,MATCH(CONCATENATE(Z$4,$A34),'Výsledková listina'!$N:$N,0),1))</f>
      </c>
      <c r="AA34" s="52">
        <f>IF(ISNA(MATCH(CONCATENATE(Z$4,$A34),'Výsledková listina'!$N:$N,0)),"",INDEX('Výsledková listina'!$P:$P,MATCH(CONCATENATE(Z$4,$A34),'Výsledková listina'!$N:$N,0),1))</f>
      </c>
      <c r="AB34" s="4"/>
      <c r="AC34" s="106"/>
      <c r="AD34" s="50">
        <f t="shared" si="4"/>
      </c>
      <c r="AE34" s="68"/>
      <c r="AF34" s="17">
        <f>IF(ISNA(MATCH(CONCATENATE(AF$4,$A34),'Výsledková listina'!$N:$N,0)),"",INDEX('Výsledková listina'!$C:$C,MATCH(CONCATENATE(AF$4,$A34),'Výsledková listina'!$N:$N,0),1))</f>
      </c>
      <c r="AG34" s="52">
        <f>IF(ISNA(MATCH(CONCATENATE(AF$4,$A34),'Výsledková listina'!$N:$N,0)),"",INDEX('Výsledková listina'!$P:$P,MATCH(CONCATENATE(AF$4,$A34),'Výsledková listina'!$N:$N,0),1))</f>
      </c>
      <c r="AH34" s="4"/>
      <c r="AI34" s="106"/>
      <c r="AJ34" s="50">
        <f t="shared" si="5"/>
      </c>
      <c r="AK34" s="68"/>
      <c r="AL34" s="17">
        <f>IF(ISNA(MATCH(CONCATENATE(AL$4,$A34),'Výsledková listina'!$N:$N,0)),"",INDEX('Výsledková listina'!$C:$C,MATCH(CONCATENATE(AL$4,$A34),'Výsledková listina'!$N:$N,0),1))</f>
      </c>
      <c r="AM34" s="52">
        <f>IF(ISNA(MATCH(CONCATENATE(AL$4,$A34),'Výsledková listina'!$N:$N,0)),"",INDEX('Výsledková listina'!$P:$P,MATCH(CONCATENATE(AL$4,$A34),'Výsledková listina'!$N:$N,0),1))</f>
      </c>
      <c r="AN34" s="4"/>
      <c r="AO34" s="106"/>
      <c r="AP34" s="50">
        <f t="shared" si="6"/>
      </c>
      <c r="AQ34" s="68"/>
      <c r="AR34" s="17">
        <f>IF(ISNA(MATCH(CONCATENATE(AR$4,$A34),'Výsledková listina'!$N:$N,0)),"",INDEX('Výsledková listina'!$C:$C,MATCH(CONCATENATE(AR$4,$A34),'Výsledková listina'!$N:$N,0),1))</f>
      </c>
      <c r="AS34" s="52">
        <f>IF(ISNA(MATCH(CONCATENATE(AR$4,$A34),'Výsledková listina'!$N:$N,0)),"",INDEX('Výsledková listina'!$P:$P,MATCH(CONCATENATE(AR$4,$A34),'Výsledková listina'!$N:$N,0),1))</f>
      </c>
      <c r="AT34" s="4"/>
      <c r="AU34" s="106"/>
      <c r="AV34" s="50">
        <f t="shared" si="7"/>
      </c>
      <c r="AW34" s="68"/>
      <c r="AX34" s="17">
        <f>IF(ISNA(MATCH(CONCATENATE(AX$4,$A34),'Výsledková listina'!$N:$N,0)),"",INDEX('Výsledková listina'!$C:$C,MATCH(CONCATENATE(AX$4,$A34),'Výsledková listina'!$N:$N,0),1))</f>
      </c>
      <c r="AY34" s="52">
        <f>IF(ISNA(MATCH(CONCATENATE(AX$4,$A34),'Výsledková listina'!$N:$N,0)),"",INDEX('Výsledková listina'!$P:$P,MATCH(CONCATENATE(AX$4,$A34),'Výsledková listina'!$N:$N,0),1))</f>
      </c>
      <c r="AZ34" s="4"/>
      <c r="BA34" s="106"/>
      <c r="BB34" s="50">
        <f t="shared" si="8"/>
      </c>
      <c r="BC34" s="68"/>
      <c r="BD34" s="17">
        <f>IF(ISNA(MATCH(CONCATENATE(BD$4,$A34),'Výsledková listina'!$N:$N,0)),"",INDEX('Výsledková listina'!$C:$C,MATCH(CONCATENATE(BD$4,$A34),'Výsledková listina'!$N:$N,0),1))</f>
      </c>
      <c r="BE34" s="52">
        <f>IF(ISNA(MATCH(CONCATENATE(BD$4,$A34),'Výsledková listina'!$N:$N,0)),"",INDEX('Výsledková listina'!$P:$P,MATCH(CONCATENATE(BD$4,$A34),'Výsledková listina'!$N:$N,0),1))</f>
      </c>
      <c r="BF34" s="4"/>
      <c r="BG34" s="106"/>
      <c r="BH34" s="50">
        <f t="shared" si="9"/>
      </c>
      <c r="BI34" s="68"/>
      <c r="BJ34" s="17">
        <f>IF(ISNA(MATCH(CONCATENATE(BJ$4,$A34),'Výsledková listina'!$N:$N,0)),"",INDEX('Výsledková listina'!$C:$C,MATCH(CONCATENATE(BJ$4,$A34),'Výsledková listina'!$N:$N,0),1))</f>
      </c>
      <c r="BK34" s="52">
        <f>IF(ISNA(MATCH(CONCATENATE(BJ$4,$A34),'Výsledková listina'!$N:$N,0)),"",INDEX('Výsledková listina'!$P:$P,MATCH(CONCATENATE(BJ$4,$A34),'Výsledková listina'!$N:$N,0),1))</f>
      </c>
      <c r="BL34" s="4"/>
      <c r="BM34" s="50">
        <f t="shared" si="10"/>
      </c>
      <c r="BN34" s="68"/>
      <c r="BO34" s="17">
        <f>IF(ISNA(MATCH(CONCATENATE(BO$4,$A34),'Výsledková listina'!$N:$N,0)),"",INDEX('Výsledková listina'!$C:$C,MATCH(CONCATENATE(BO$4,$A34),'Výsledková listina'!$N:$N,0),1))</f>
      </c>
      <c r="BP34" s="52">
        <f>IF(ISNA(MATCH(CONCATENATE(BO$4,$A34),'Výsledková listina'!$N:$N,0)),"",INDEX('Výsledková listina'!$P:$P,MATCH(CONCATENATE(BO$4,$A34),'Výsledková listina'!$N:$N,0),1))</f>
      </c>
      <c r="BQ34" s="4"/>
      <c r="BR34" s="50">
        <f t="shared" si="11"/>
      </c>
      <c r="BS34" s="68"/>
      <c r="BT34" s="17">
        <f>IF(ISNA(MATCH(CONCATENATE(BT$4,$A34),'Výsledková listina'!$N:$N,0)),"",INDEX('Výsledková listina'!$C:$C,MATCH(CONCATENATE(BT$4,$A34),'Výsledková listina'!$N:$N,0),1))</f>
      </c>
      <c r="BU34" s="52">
        <f>IF(ISNA(MATCH(CONCATENATE(BT$4,$A34),'Výsledková listina'!$N:$N,0)),"",INDEX('Výsledková listina'!$P:$P,MATCH(CONCATENATE(BT$4,$A34),'Výsledková listina'!$N:$N,0),1))</f>
      </c>
      <c r="BV34" s="4"/>
      <c r="BW34" s="50">
        <f t="shared" si="12"/>
      </c>
      <c r="BX34" s="68"/>
      <c r="BY34" s="17">
        <f>IF(ISNA(MATCH(CONCATENATE(BY$4,$A34),'Výsledková listina'!$N:$N,0)),"",INDEX('Výsledková listina'!$C:$C,MATCH(CONCATENATE(BY$4,$A34),'Výsledková listina'!$N:$N,0),1))</f>
      </c>
      <c r="BZ34" s="52">
        <f>IF(ISNA(MATCH(CONCATENATE(BY$4,$A34),'Výsledková listina'!$N:$N,0)),"",INDEX('Výsledková listina'!$P:$P,MATCH(CONCATENATE(BY$4,$A34),'Výsledková listina'!$N:$N,0),1))</f>
      </c>
      <c r="CA34" s="4"/>
      <c r="CB34" s="50">
        <f t="shared" si="13"/>
      </c>
      <c r="CC34" s="68"/>
      <c r="CD34" s="17">
        <f>IF(ISNA(MATCH(CONCATENATE(CD$4,$A34),'Výsledková listina'!$N:$N,0)),"",INDEX('Výsledková listina'!$C:$C,MATCH(CONCATENATE(CD$4,$A34),'Výsledková listina'!$N:$N,0),1))</f>
      </c>
      <c r="CE34" s="52">
        <f>IF(ISNA(MATCH(CONCATENATE(CD$4,$A34),'Výsledková listina'!$N:$N,0)),"",INDEX('Výsledková listina'!$P:$P,MATCH(CONCATENATE(CD$4,$A34),'Výsledková listina'!$N:$N,0),1))</f>
      </c>
      <c r="CF34" s="4"/>
      <c r="CG34" s="50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listina'!$N:$N,0)),"",INDEX('Výsledková listina'!$C:$C,MATCH(CONCATENATE(B$4,$A35),'Výsledková listina'!$N:$N,0),1))</f>
      </c>
      <c r="C35" s="53">
        <f>IF(ISNA(MATCH(CONCATENATE(B$4,$A35),'Výsledková listina'!$N:$N,0)),"",INDEX('Výsledková listina'!$P:$P,MATCH(CONCATENATE(B$4,$A35),'Výsledková listina'!$N:$N,0),1))</f>
      </c>
      <c r="D35" s="7"/>
      <c r="E35" s="107"/>
      <c r="F35" s="51">
        <f t="shared" si="0"/>
      </c>
      <c r="G35" s="69"/>
      <c r="H35" s="18">
        <f>IF(ISNA(MATCH(CONCATENATE(H$4,$A35),'Výsledková listina'!$N:$N,0)),"",INDEX('Výsledková listina'!$C:$C,MATCH(CONCATENATE(H$4,$A35),'Výsledková listina'!$N:$N,0),1))</f>
      </c>
      <c r="I35" s="53">
        <f>IF(ISNA(MATCH(CONCATENATE(H$4,$A35),'Výsledková listina'!$N:$N,0)),"",INDEX('Výsledková listina'!$P:$P,MATCH(CONCATENATE(H$4,$A35),'Výsledková listina'!$N:$N,0),1))</f>
      </c>
      <c r="J35" s="7"/>
      <c r="K35" s="107"/>
      <c r="L35" s="51">
        <f t="shared" si="1"/>
      </c>
      <c r="M35" s="69"/>
      <c r="N35" s="18">
        <f>IF(ISNA(MATCH(CONCATENATE(N$4,$A35),'Výsledková listina'!$N:$N,0)),"",INDEX('Výsledková listina'!$C:$C,MATCH(CONCATENATE(N$4,$A35),'Výsledková listina'!$N:$N,0),1))</f>
      </c>
      <c r="O35" s="53">
        <f>IF(ISNA(MATCH(CONCATENATE(N$4,$A35),'Výsledková listina'!$N:$N,0)),"",INDEX('Výsledková listina'!$P:$P,MATCH(CONCATENATE(N$4,$A35),'Výsledková listina'!$N:$N,0),1))</f>
      </c>
      <c r="P35" s="7"/>
      <c r="Q35" s="107"/>
      <c r="R35" s="51">
        <f t="shared" si="2"/>
      </c>
      <c r="S35" s="69"/>
      <c r="T35" s="18">
        <f>IF(ISNA(MATCH(CONCATENATE(T$4,$A35),'Výsledková listina'!$N:$N,0)),"",INDEX('Výsledková listina'!$C:$C,MATCH(CONCATENATE(T$4,$A35),'Výsledková listina'!$N:$N,0),1))</f>
      </c>
      <c r="U35" s="53">
        <f>IF(ISNA(MATCH(CONCATENATE(T$4,$A35),'Výsledková listina'!$N:$N,0)),"",INDEX('Výsledková listina'!$P:$P,MATCH(CONCATENATE(T$4,$A35),'Výsledková listina'!$N:$N,0),1))</f>
      </c>
      <c r="V35" s="7"/>
      <c r="W35" s="107"/>
      <c r="X35" s="51">
        <f t="shared" si="3"/>
      </c>
      <c r="Y35" s="69"/>
      <c r="Z35" s="18">
        <f>IF(ISNA(MATCH(CONCATENATE(Z$4,$A35),'Výsledková listina'!$N:$N,0)),"",INDEX('Výsledková listina'!$C:$C,MATCH(CONCATENATE(Z$4,$A35),'Výsledková listina'!$N:$N,0),1))</f>
      </c>
      <c r="AA35" s="53">
        <f>IF(ISNA(MATCH(CONCATENATE(Z$4,$A35),'Výsledková listina'!$N:$N,0)),"",INDEX('Výsledková listina'!$P:$P,MATCH(CONCATENATE(Z$4,$A35),'Výsledková listina'!$N:$N,0),1))</f>
      </c>
      <c r="AB35" s="7"/>
      <c r="AC35" s="107"/>
      <c r="AD35" s="51">
        <f t="shared" si="4"/>
      </c>
      <c r="AE35" s="69"/>
      <c r="AF35" s="18">
        <f>IF(ISNA(MATCH(CONCATENATE(AF$4,$A35),'Výsledková listina'!$N:$N,0)),"",INDEX('Výsledková listina'!$C:$C,MATCH(CONCATENATE(AF$4,$A35),'Výsledková listina'!$N:$N,0),1))</f>
      </c>
      <c r="AG35" s="53">
        <f>IF(ISNA(MATCH(CONCATENATE(AF$4,$A35),'Výsledková listina'!$N:$N,0)),"",INDEX('Výsledková listina'!$P:$P,MATCH(CONCATENATE(AF$4,$A35),'Výsledková listina'!$N:$N,0),1))</f>
      </c>
      <c r="AH35" s="7"/>
      <c r="AI35" s="107"/>
      <c r="AJ35" s="51">
        <f t="shared" si="5"/>
      </c>
      <c r="AK35" s="69"/>
      <c r="AL35" s="18">
        <f>IF(ISNA(MATCH(CONCATENATE(AL$4,$A35),'Výsledková listina'!$N:$N,0)),"",INDEX('Výsledková listina'!$C:$C,MATCH(CONCATENATE(AL$4,$A35),'Výsledková listina'!$N:$N,0),1))</f>
      </c>
      <c r="AM35" s="53">
        <f>IF(ISNA(MATCH(CONCATENATE(AL$4,$A35),'Výsledková listina'!$N:$N,0)),"",INDEX('Výsledková listina'!$P:$P,MATCH(CONCATENATE(AL$4,$A35),'Výsledková listina'!$N:$N,0),1))</f>
      </c>
      <c r="AN35" s="7"/>
      <c r="AO35" s="107"/>
      <c r="AP35" s="51">
        <f t="shared" si="6"/>
      </c>
      <c r="AQ35" s="69"/>
      <c r="AR35" s="18">
        <f>IF(ISNA(MATCH(CONCATENATE(AR$4,$A35),'Výsledková listina'!$N:$N,0)),"",INDEX('Výsledková listina'!$C:$C,MATCH(CONCATENATE(AR$4,$A35),'Výsledková listina'!$N:$N,0),1))</f>
      </c>
      <c r="AS35" s="53">
        <f>IF(ISNA(MATCH(CONCATENATE(AR$4,$A35),'Výsledková listina'!$N:$N,0)),"",INDEX('Výsledková listina'!$P:$P,MATCH(CONCATENATE(AR$4,$A35),'Výsledková listina'!$N:$N,0),1))</f>
      </c>
      <c r="AT35" s="7"/>
      <c r="AU35" s="107"/>
      <c r="AV35" s="51">
        <f t="shared" si="7"/>
      </c>
      <c r="AW35" s="69"/>
      <c r="AX35" s="18">
        <f>IF(ISNA(MATCH(CONCATENATE(AX$4,$A35),'Výsledková listina'!$N:$N,0)),"",INDEX('Výsledková listina'!$C:$C,MATCH(CONCATENATE(AX$4,$A35),'Výsledková listina'!$N:$N,0),1))</f>
      </c>
      <c r="AY35" s="53">
        <f>IF(ISNA(MATCH(CONCATENATE(AX$4,$A35),'Výsledková listina'!$N:$N,0)),"",INDEX('Výsledková listina'!$P:$P,MATCH(CONCATENATE(AX$4,$A35),'Výsledková listina'!$N:$N,0),1))</f>
      </c>
      <c r="AZ35" s="7"/>
      <c r="BA35" s="107"/>
      <c r="BB35" s="51">
        <f t="shared" si="8"/>
      </c>
      <c r="BC35" s="69"/>
      <c r="BD35" s="18">
        <f>IF(ISNA(MATCH(CONCATENATE(BD$4,$A35),'Výsledková listina'!$N:$N,0)),"",INDEX('Výsledková listina'!$C:$C,MATCH(CONCATENATE(BD$4,$A35),'Výsledková listina'!$N:$N,0),1))</f>
      </c>
      <c r="BE35" s="53">
        <f>IF(ISNA(MATCH(CONCATENATE(BD$4,$A35),'Výsledková listina'!$N:$N,0)),"",INDEX('Výsledková listina'!$P:$P,MATCH(CONCATENATE(BD$4,$A35),'Výsledková listina'!$N:$N,0),1))</f>
      </c>
      <c r="BF35" s="7"/>
      <c r="BG35" s="107"/>
      <c r="BH35" s="51">
        <f t="shared" si="9"/>
      </c>
      <c r="BI35" s="69"/>
      <c r="BJ35" s="18">
        <f>IF(ISNA(MATCH(CONCATENATE(BJ$4,$A35),'Výsledková listina'!$N:$N,0)),"",INDEX('Výsledková listina'!$C:$C,MATCH(CONCATENATE(BJ$4,$A35),'Výsledková listina'!$N:$N,0),1))</f>
      </c>
      <c r="BK35" s="53">
        <f>IF(ISNA(MATCH(CONCATENATE(BJ$4,$A35),'Výsledková listina'!$N:$N,0)),"",INDEX('Výsledková listina'!$P:$P,MATCH(CONCATENATE(BJ$4,$A35),'Výsledková listina'!$N:$N,0),1))</f>
      </c>
      <c r="BL35" s="7"/>
      <c r="BM35" s="51">
        <f t="shared" si="10"/>
      </c>
      <c r="BN35" s="69"/>
      <c r="BO35" s="18">
        <f>IF(ISNA(MATCH(CONCATENATE(BO$4,$A35),'Výsledková listina'!$N:$N,0)),"",INDEX('Výsledková listina'!$C:$C,MATCH(CONCATENATE(BO$4,$A35),'Výsledková listina'!$N:$N,0),1))</f>
      </c>
      <c r="BP35" s="53">
        <f>IF(ISNA(MATCH(CONCATENATE(BO$4,$A35),'Výsledková listina'!$N:$N,0)),"",INDEX('Výsledková listina'!$P:$P,MATCH(CONCATENATE(BO$4,$A35),'Výsledková listina'!$N:$N,0),1))</f>
      </c>
      <c r="BQ35" s="7"/>
      <c r="BR35" s="51">
        <f t="shared" si="11"/>
      </c>
      <c r="BS35" s="69"/>
      <c r="BT35" s="18">
        <f>IF(ISNA(MATCH(CONCATENATE(BT$4,$A35),'Výsledková listina'!$N:$N,0)),"",INDEX('Výsledková listina'!$C:$C,MATCH(CONCATENATE(BT$4,$A35),'Výsledková listina'!$N:$N,0),1))</f>
      </c>
      <c r="BU35" s="53">
        <f>IF(ISNA(MATCH(CONCATENATE(BT$4,$A35),'Výsledková listina'!$N:$N,0)),"",INDEX('Výsledková listina'!$P:$P,MATCH(CONCATENATE(BT$4,$A35),'Výsledková listina'!$N:$N,0),1))</f>
      </c>
      <c r="BV35" s="7"/>
      <c r="BW35" s="51">
        <f t="shared" si="12"/>
      </c>
      <c r="BX35" s="69"/>
      <c r="BY35" s="18">
        <f>IF(ISNA(MATCH(CONCATENATE(BY$4,$A35),'Výsledková listina'!$N:$N,0)),"",INDEX('Výsledková listina'!$C:$C,MATCH(CONCATENATE(BY$4,$A35),'Výsledková listina'!$N:$N,0),1))</f>
      </c>
      <c r="BZ35" s="53">
        <f>IF(ISNA(MATCH(CONCATENATE(BY$4,$A35),'Výsledková listina'!$N:$N,0)),"",INDEX('Výsledková listina'!$P:$P,MATCH(CONCATENATE(BY$4,$A35),'Výsledková listina'!$N:$N,0),1))</f>
      </c>
      <c r="CA35" s="7"/>
      <c r="CB35" s="51">
        <f t="shared" si="13"/>
      </c>
      <c r="CC35" s="69"/>
      <c r="CD35" s="18">
        <f>IF(ISNA(MATCH(CONCATENATE(CD$4,$A35),'Výsledková listina'!$N:$N,0)),"",INDEX('Výsledková listina'!$C:$C,MATCH(CONCATENATE(CD$4,$A35),'Výsledková listina'!$N:$N,0),1))</f>
      </c>
      <c r="CE35" s="53">
        <f>IF(ISNA(MATCH(CONCATENATE(CD$4,$A35),'Výsledková listina'!$N:$N,0)),"",INDEX('Výsledková listina'!$P:$P,MATCH(CONCATENATE(CD$4,$A35),'Výsledková listina'!$N:$N,0),1))</f>
      </c>
      <c r="CF35" s="7"/>
      <c r="CG35" s="51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sheet="1" objects="1" scenarios="1" formatColumns="0" formatRows="0" insertColumns="0" insertRows="0" selectLockedCells="1" autoFilter="0"/>
  <mergeCells count="61">
    <mergeCell ref="BO3:BS3"/>
    <mergeCell ref="BO4:BS4"/>
    <mergeCell ref="BT4:BX4"/>
    <mergeCell ref="CD1:CH1"/>
    <mergeCell ref="CD2:CH2"/>
    <mergeCell ref="CD3:CH3"/>
    <mergeCell ref="BY1:CC1"/>
    <mergeCell ref="BY2:CC2"/>
    <mergeCell ref="BD3:BI3"/>
    <mergeCell ref="BD4:BI4"/>
    <mergeCell ref="AX3:BC3"/>
    <mergeCell ref="AX4:BC4"/>
    <mergeCell ref="CD4:CH4"/>
    <mergeCell ref="BT3:BX3"/>
    <mergeCell ref="BY4:CC4"/>
    <mergeCell ref="BJ3:BN3"/>
    <mergeCell ref="BJ4:BN4"/>
    <mergeCell ref="BY3:CC3"/>
    <mergeCell ref="BD2:BI2"/>
    <mergeCell ref="BT1:BX1"/>
    <mergeCell ref="BT2:BX2"/>
    <mergeCell ref="BO2:BS2"/>
    <mergeCell ref="BJ1:BN1"/>
    <mergeCell ref="BJ2:BN2"/>
    <mergeCell ref="BO1:BS1"/>
    <mergeCell ref="BD1:BI1"/>
    <mergeCell ref="AR1:AW1"/>
    <mergeCell ref="AR2:AW2"/>
    <mergeCell ref="AL4:AQ4"/>
    <mergeCell ref="AL3:AQ3"/>
    <mergeCell ref="AR3:AW3"/>
    <mergeCell ref="AL1:AQ1"/>
    <mergeCell ref="AL2:AQ2"/>
    <mergeCell ref="H3:M3"/>
    <mergeCell ref="B1:G1"/>
    <mergeCell ref="H1:M1"/>
    <mergeCell ref="AX1:BC1"/>
    <mergeCell ref="AX2:BC2"/>
    <mergeCell ref="AR4:AW4"/>
    <mergeCell ref="H4:M4"/>
    <mergeCell ref="T4:Y4"/>
    <mergeCell ref="Z4:AE4"/>
    <mergeCell ref="AF4:AK4"/>
    <mergeCell ref="A3:A5"/>
    <mergeCell ref="T2:Y2"/>
    <mergeCell ref="B2:G2"/>
    <mergeCell ref="H2:M2"/>
    <mergeCell ref="N1:S1"/>
    <mergeCell ref="N2:S2"/>
    <mergeCell ref="N4:S4"/>
    <mergeCell ref="N3:S3"/>
    <mergeCell ref="B3:G3"/>
    <mergeCell ref="B4:G4"/>
    <mergeCell ref="AF2:AK2"/>
    <mergeCell ref="AF3:AK3"/>
    <mergeCell ref="T3:Y3"/>
    <mergeCell ref="Z3:AE3"/>
    <mergeCell ref="T1:Y1"/>
    <mergeCell ref="AF1:AK1"/>
    <mergeCell ref="Z1:AE1"/>
    <mergeCell ref="Z2:AE2"/>
  </mergeCells>
  <conditionalFormatting sqref="B6:B35 E6:F35">
    <cfRule type="expression" priority="2" dxfId="1" stopIfTrue="1">
      <formula>$E6&gt;0</formula>
    </cfRule>
  </conditionalFormatting>
  <conditionalFormatting sqref="H6:H35 K6:L35">
    <cfRule type="expression" priority="3" dxfId="1" stopIfTrue="1">
      <formula>$K6&gt;0</formula>
    </cfRule>
  </conditionalFormatting>
  <conditionalFormatting sqref="N6:N35 Q6:R35">
    <cfRule type="expression" priority="4" dxfId="1" stopIfTrue="1">
      <formula>$Q6&gt;0</formula>
    </cfRule>
  </conditionalFormatting>
  <conditionalFormatting sqref="T6:T35 W6:X35">
    <cfRule type="expression" priority="5" dxfId="1" stopIfTrue="1">
      <formula>$W6&gt;0</formula>
    </cfRule>
  </conditionalFormatting>
  <conditionalFormatting sqref="Z6:Z35 AC6:AD35">
    <cfRule type="expression" priority="6" dxfId="1" stopIfTrue="1">
      <formula>$AC6&gt;0</formula>
    </cfRule>
  </conditionalFormatting>
  <conditionalFormatting sqref="AF6:AF35 AI6:AJ35">
    <cfRule type="expression" priority="7" dxfId="1" stopIfTrue="1">
      <formula>$AI6&gt;0</formula>
    </cfRule>
  </conditionalFormatting>
  <conditionalFormatting sqref="AL6:AL35 AO6:AP35">
    <cfRule type="expression" priority="8" dxfId="1" stopIfTrue="1">
      <formula>$AO6&gt;0</formula>
    </cfRule>
  </conditionalFormatting>
  <conditionalFormatting sqref="AR6:AR35 AU6:AV35 BA6:BB35 BG6:BH35">
    <cfRule type="expression" priority="17" dxfId="1" stopIfTrue="1">
      <formula>$AU6&gt;0</formula>
    </cfRule>
  </conditionalFormatting>
  <conditionalFormatting sqref="D6:E35 J6:K35 P6:Q35 V6:W35 AB6:AC35 AH6:AI35 AN6:AO35 AT6:AU35 AZ6:BA35 BF6:BG35">
    <cfRule type="containsBlanks" priority="1" dxfId="0">
      <formula>LEN(TRIM(D6))=0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CH38"/>
  <sheetViews>
    <sheetView showGridLines="0" view="pageBreakPreview" zoomScale="70" zoomScaleNormal="75" zoomScaleSheetLayoutView="70" zoomScalePageLayoutView="0" workbookViewId="0" topLeftCell="A3">
      <pane xSplit="1" ySplit="3" topLeftCell="S6" activePane="bottomRight" state="frozen"/>
      <selection pane="topLeft" activeCell="A35" sqref="A35:N35"/>
      <selection pane="topRight" activeCell="A35" sqref="A35:N35"/>
      <selection pane="bottomLeft" activeCell="A35" sqref="A35:N35"/>
      <selection pane="bottomRight" activeCell="AH16" sqref="AH1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2.375" style="14" bestFit="1" customWidth="1"/>
    <col min="6" max="6" width="7.125" style="8" customWidth="1"/>
    <col min="7" max="7" width="15.75390625" style="14" customWidth="1"/>
    <col min="8" max="8" width="25.75390625" style="16" customWidth="1"/>
    <col min="9" max="9" width="30.75390625" style="16" customWidth="1"/>
    <col min="10" max="10" width="10.75390625" style="14" customWidth="1"/>
    <col min="11" max="11" width="2.375" style="14" bestFit="1" customWidth="1"/>
    <col min="12" max="12" width="7.125" style="8" customWidth="1"/>
    <col min="13" max="13" width="15.75390625" style="14" customWidth="1"/>
    <col min="14" max="14" width="25.75390625" style="16" customWidth="1"/>
    <col min="15" max="15" width="30.75390625" style="16" customWidth="1"/>
    <col min="16" max="16" width="10.75390625" style="14" customWidth="1"/>
    <col min="17" max="17" width="2.375" style="14" bestFit="1" customWidth="1"/>
    <col min="18" max="18" width="6.75390625" style="8" customWidth="1"/>
    <col min="19" max="19" width="15.75390625" style="14" customWidth="1"/>
    <col min="20" max="20" width="25.75390625" style="16" customWidth="1"/>
    <col min="21" max="21" width="30.75390625" style="16" customWidth="1"/>
    <col min="22" max="22" width="10.75390625" style="14" customWidth="1"/>
    <col min="23" max="23" width="2.375" style="14" bestFit="1" customWidth="1"/>
    <col min="24" max="24" width="6.75390625" style="8" customWidth="1"/>
    <col min="25" max="25" width="15.75390625" style="14" customWidth="1"/>
    <col min="26" max="26" width="25.75390625" style="16" customWidth="1"/>
    <col min="27" max="27" width="30.75390625" style="16" customWidth="1"/>
    <col min="28" max="28" width="10.75390625" style="14" customWidth="1"/>
    <col min="29" max="29" width="2.375" style="14" bestFit="1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2.375" style="14" bestFit="1" customWidth="1"/>
    <col min="36" max="36" width="6.75390625" style="8" customWidth="1"/>
    <col min="37" max="37" width="15.75390625" style="14" customWidth="1"/>
    <col min="38" max="38" width="25.75390625" style="16" customWidth="1"/>
    <col min="39" max="39" width="30.75390625" style="16" customWidth="1"/>
    <col min="40" max="40" width="10.75390625" style="14" customWidth="1"/>
    <col min="41" max="41" width="2.375" style="14" bestFit="1" customWidth="1"/>
    <col min="42" max="42" width="6.75390625" style="8" customWidth="1"/>
    <col min="43" max="43" width="15.75390625" style="14" customWidth="1"/>
    <col min="44" max="44" width="25.75390625" style="16" customWidth="1"/>
    <col min="45" max="45" width="30.75390625" style="16" customWidth="1"/>
    <col min="46" max="46" width="10.75390625" style="14" customWidth="1"/>
    <col min="47" max="47" width="2.375" style="14" bestFit="1" customWidth="1"/>
    <col min="48" max="48" width="6.75390625" style="8" customWidth="1"/>
    <col min="49" max="49" width="15.75390625" style="14" customWidth="1"/>
    <col min="50" max="50" width="25.75390625" style="16" customWidth="1"/>
    <col min="51" max="51" width="30.75390625" style="16" customWidth="1"/>
    <col min="52" max="52" width="10.75390625" style="14" customWidth="1"/>
    <col min="53" max="53" width="2.625" style="14" bestFit="1" customWidth="1"/>
    <col min="54" max="54" width="6.75390625" style="8" customWidth="1"/>
    <col min="55" max="55" width="15.75390625" style="14" customWidth="1"/>
    <col min="56" max="56" width="25.75390625" style="16" customWidth="1"/>
    <col min="57" max="57" width="30.75390625" style="16" customWidth="1"/>
    <col min="58" max="58" width="10.75390625" style="14" customWidth="1"/>
    <col min="59" max="59" width="2.625" style="14" bestFit="1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77" width="25.75390625" style="16" customWidth="1"/>
    <col min="78" max="78" width="30.75390625" style="16" customWidth="1"/>
    <col min="79" max="79" width="10.75390625" style="14" customWidth="1"/>
    <col min="80" max="80" width="6.75390625" style="8" customWidth="1"/>
    <col min="81" max="81" width="15.75390625" style="14" customWidth="1"/>
    <col min="82" max="82" width="25.75390625" style="16" customWidth="1"/>
    <col min="83" max="83" width="30.75390625" style="16" customWidth="1"/>
    <col min="84" max="84" width="10.75390625" style="14" customWidth="1"/>
    <col min="85" max="85" width="6.75390625" style="8" customWidth="1"/>
    <col min="86" max="86" width="15.75390625" style="14" customWidth="1"/>
    <col min="87" max="16384" width="5.25390625" style="14" customWidth="1"/>
  </cols>
  <sheetData>
    <row r="1" spans="1:86" ht="15.75">
      <c r="A1" s="55"/>
      <c r="B1" s="274" t="str">
        <f>CONCATENATE('Základní list'!$E$3)</f>
        <v>Maver Cup, pohárový</v>
      </c>
      <c r="C1" s="274"/>
      <c r="D1" s="274"/>
      <c r="E1" s="274"/>
      <c r="F1" s="274"/>
      <c r="G1" s="274"/>
      <c r="H1" s="274" t="str">
        <f>CONCATENATE('Základní list'!$E$3)</f>
        <v>Maver Cup, pohárový</v>
      </c>
      <c r="I1" s="274"/>
      <c r="J1" s="274"/>
      <c r="K1" s="274"/>
      <c r="L1" s="274"/>
      <c r="M1" s="274"/>
      <c r="N1" s="274" t="str">
        <f>CONCATENATE('Základní list'!$E$3)</f>
        <v>Maver Cup, pohárový</v>
      </c>
      <c r="O1" s="274"/>
      <c r="P1" s="274"/>
      <c r="Q1" s="274"/>
      <c r="R1" s="274"/>
      <c r="S1" s="274"/>
      <c r="T1" s="274" t="str">
        <f>CONCATENATE('Základní list'!$E$3)</f>
        <v>Maver Cup, pohárový</v>
      </c>
      <c r="U1" s="274"/>
      <c r="V1" s="274"/>
      <c r="W1" s="274"/>
      <c r="X1" s="274"/>
      <c r="Y1" s="274"/>
      <c r="Z1" s="274" t="str">
        <f>CONCATENATE('Základní list'!$E$3)</f>
        <v>Maver Cup, pohárový</v>
      </c>
      <c r="AA1" s="274"/>
      <c r="AB1" s="274"/>
      <c r="AC1" s="274"/>
      <c r="AD1" s="274"/>
      <c r="AE1" s="274"/>
      <c r="AF1" s="274" t="str">
        <f>CONCATENATE('Základní list'!$E$3)</f>
        <v>Maver Cup, pohárový</v>
      </c>
      <c r="AG1" s="274"/>
      <c r="AH1" s="274"/>
      <c r="AI1" s="274"/>
      <c r="AJ1" s="274"/>
      <c r="AK1" s="274"/>
      <c r="AL1" s="274" t="str">
        <f>CONCATENATE('Základní list'!$E$3)</f>
        <v>Maver Cup, pohárový</v>
      </c>
      <c r="AM1" s="274"/>
      <c r="AN1" s="274"/>
      <c r="AO1" s="274"/>
      <c r="AP1" s="274"/>
      <c r="AQ1" s="274"/>
      <c r="AR1" s="274" t="str">
        <f>CONCATENATE('Základní list'!$E$3)</f>
        <v>Maver Cup, pohárový</v>
      </c>
      <c r="AS1" s="274"/>
      <c r="AT1" s="274"/>
      <c r="AU1" s="274"/>
      <c r="AV1" s="274"/>
      <c r="AW1" s="274"/>
      <c r="AX1" s="274" t="str">
        <f>CONCATENATE('Základní list'!$E$3)</f>
        <v>Maver Cup, pohárový</v>
      </c>
      <c r="AY1" s="274"/>
      <c r="AZ1" s="274"/>
      <c r="BA1" s="274"/>
      <c r="BB1" s="274"/>
      <c r="BC1" s="274"/>
      <c r="BD1" s="274" t="str">
        <f>CONCATENATE('Základní list'!$E$3)</f>
        <v>Maver Cup, pohárový</v>
      </c>
      <c r="BE1" s="274"/>
      <c r="BF1" s="274"/>
      <c r="BG1" s="274"/>
      <c r="BH1" s="274"/>
      <c r="BI1" s="274"/>
      <c r="BJ1" s="274" t="str">
        <f>CONCATENATE('Základní list'!$E$3)</f>
        <v>Maver Cup, pohárový</v>
      </c>
      <c r="BK1" s="274"/>
      <c r="BL1" s="274"/>
      <c r="BM1" s="274"/>
      <c r="BN1" s="274"/>
      <c r="BO1" s="274" t="str">
        <f>CONCATENATE('Základní list'!$E$3)</f>
        <v>Maver Cup, pohárový</v>
      </c>
      <c r="BP1" s="274"/>
      <c r="BQ1" s="274"/>
      <c r="BR1" s="274"/>
      <c r="BS1" s="274"/>
      <c r="BT1" s="274" t="str">
        <f>CONCATENATE('Základní list'!$E$3)</f>
        <v>Maver Cup, pohárový</v>
      </c>
      <c r="BU1" s="274"/>
      <c r="BV1" s="274"/>
      <c r="BW1" s="274"/>
      <c r="BX1" s="274"/>
      <c r="BY1" s="274" t="str">
        <f>CONCATENATE('Základní list'!$E$3)</f>
        <v>Maver Cup, pohárový</v>
      </c>
      <c r="BZ1" s="274"/>
      <c r="CA1" s="274"/>
      <c r="CB1" s="274"/>
      <c r="CC1" s="274"/>
      <c r="CD1" s="274" t="str">
        <f>CONCATENATE('Základní list'!$E$3)</f>
        <v>Maver Cup, pohárový</v>
      </c>
      <c r="CE1" s="274"/>
      <c r="CF1" s="274"/>
      <c r="CG1" s="274"/>
      <c r="CH1" s="274"/>
    </row>
    <row r="2" spans="1:86" s="97" customFormat="1" ht="13.5" thickBot="1">
      <c r="A2" s="56"/>
      <c r="B2" s="270" t="str">
        <f>CONCATENATE('Základní list'!$F$4)</f>
        <v>19.5.2019</v>
      </c>
      <c r="C2" s="270"/>
      <c r="D2" s="270"/>
      <c r="E2" s="270"/>
      <c r="F2" s="270"/>
      <c r="G2" s="270"/>
      <c r="H2" s="270" t="str">
        <f>CONCATENATE('Základní list'!$F$4)</f>
        <v>19.5.2019</v>
      </c>
      <c r="I2" s="270"/>
      <c r="J2" s="270"/>
      <c r="K2" s="270"/>
      <c r="L2" s="270"/>
      <c r="M2" s="270"/>
      <c r="N2" s="270" t="str">
        <f>CONCATENATE('Základní list'!$F$4)</f>
        <v>19.5.2019</v>
      </c>
      <c r="O2" s="270"/>
      <c r="P2" s="270"/>
      <c r="Q2" s="270"/>
      <c r="R2" s="270"/>
      <c r="S2" s="270"/>
      <c r="T2" s="270" t="str">
        <f>CONCATENATE('Základní list'!$F$4)</f>
        <v>19.5.2019</v>
      </c>
      <c r="U2" s="270"/>
      <c r="V2" s="270"/>
      <c r="W2" s="270"/>
      <c r="X2" s="270"/>
      <c r="Y2" s="270"/>
      <c r="Z2" s="270" t="str">
        <f>CONCATENATE('Základní list'!$F$4)</f>
        <v>19.5.2019</v>
      </c>
      <c r="AA2" s="270"/>
      <c r="AB2" s="270"/>
      <c r="AC2" s="270"/>
      <c r="AD2" s="270"/>
      <c r="AE2" s="270"/>
      <c r="AF2" s="270" t="str">
        <f>CONCATENATE('Základní list'!$F$4)</f>
        <v>19.5.2019</v>
      </c>
      <c r="AG2" s="270"/>
      <c r="AH2" s="270"/>
      <c r="AI2" s="270"/>
      <c r="AJ2" s="270"/>
      <c r="AK2" s="270"/>
      <c r="AL2" s="270" t="str">
        <f>CONCATENATE('Základní list'!$F$4)</f>
        <v>19.5.2019</v>
      </c>
      <c r="AM2" s="270"/>
      <c r="AN2" s="270"/>
      <c r="AO2" s="270"/>
      <c r="AP2" s="270"/>
      <c r="AQ2" s="270"/>
      <c r="AR2" s="270" t="str">
        <f>CONCATENATE('Základní list'!$F$4)</f>
        <v>19.5.2019</v>
      </c>
      <c r="AS2" s="270"/>
      <c r="AT2" s="270"/>
      <c r="AU2" s="270"/>
      <c r="AV2" s="270"/>
      <c r="AW2" s="270"/>
      <c r="AX2" s="270" t="str">
        <f>CONCATENATE('Základní list'!$F$4)</f>
        <v>19.5.2019</v>
      </c>
      <c r="AY2" s="270"/>
      <c r="AZ2" s="270"/>
      <c r="BA2" s="270"/>
      <c r="BB2" s="270"/>
      <c r="BC2" s="270"/>
      <c r="BD2" s="270" t="str">
        <f>CONCATENATE('Základní list'!$F$4)</f>
        <v>19.5.2019</v>
      </c>
      <c r="BE2" s="270"/>
      <c r="BF2" s="270"/>
      <c r="BG2" s="270"/>
      <c r="BH2" s="270"/>
      <c r="BI2" s="270"/>
      <c r="BJ2" s="270" t="str">
        <f>CONCATENATE('Základní list'!$F$4)</f>
        <v>19.5.2019</v>
      </c>
      <c r="BK2" s="270"/>
      <c r="BL2" s="270"/>
      <c r="BM2" s="270"/>
      <c r="BN2" s="270"/>
      <c r="BO2" s="270" t="str">
        <f>CONCATENATE('Základní list'!$F$4)</f>
        <v>19.5.2019</v>
      </c>
      <c r="BP2" s="270"/>
      <c r="BQ2" s="270"/>
      <c r="BR2" s="270"/>
      <c r="BS2" s="270"/>
      <c r="BT2" s="270" t="str">
        <f>CONCATENATE('Základní list'!$F$4)</f>
        <v>19.5.2019</v>
      </c>
      <c r="BU2" s="270"/>
      <c r="BV2" s="270"/>
      <c r="BW2" s="270"/>
      <c r="BX2" s="270"/>
      <c r="BY2" s="270" t="str">
        <f>CONCATENATE('Základní list'!$F$4)</f>
        <v>19.5.2019</v>
      </c>
      <c r="BZ2" s="270"/>
      <c r="CA2" s="270"/>
      <c r="CB2" s="270"/>
      <c r="CC2" s="270"/>
      <c r="CD2" s="270" t="str">
        <f>CONCATENATE('Základní list'!$F$4)</f>
        <v>19.5.2019</v>
      </c>
      <c r="CE2" s="270"/>
      <c r="CF2" s="270"/>
      <c r="CG2" s="270"/>
      <c r="CH2" s="270"/>
    </row>
    <row r="3" spans="1:86" ht="16.5" customHeight="1">
      <c r="A3" s="275" t="s">
        <v>11</v>
      </c>
      <c r="B3" s="271" t="s">
        <v>16</v>
      </c>
      <c r="C3" s="272"/>
      <c r="D3" s="272"/>
      <c r="E3" s="272"/>
      <c r="F3" s="272"/>
      <c r="G3" s="273"/>
      <c r="H3" s="271" t="s">
        <v>16</v>
      </c>
      <c r="I3" s="272"/>
      <c r="J3" s="272"/>
      <c r="K3" s="272"/>
      <c r="L3" s="272"/>
      <c r="M3" s="273"/>
      <c r="N3" s="271" t="s">
        <v>16</v>
      </c>
      <c r="O3" s="272"/>
      <c r="P3" s="272"/>
      <c r="Q3" s="272"/>
      <c r="R3" s="272"/>
      <c r="S3" s="273"/>
      <c r="T3" s="271" t="s">
        <v>16</v>
      </c>
      <c r="U3" s="272"/>
      <c r="V3" s="272"/>
      <c r="W3" s="272"/>
      <c r="X3" s="272"/>
      <c r="Y3" s="273"/>
      <c r="Z3" s="271" t="s">
        <v>16</v>
      </c>
      <c r="AA3" s="272"/>
      <c r="AB3" s="272"/>
      <c r="AC3" s="272"/>
      <c r="AD3" s="272"/>
      <c r="AE3" s="273"/>
      <c r="AF3" s="271" t="s">
        <v>16</v>
      </c>
      <c r="AG3" s="272"/>
      <c r="AH3" s="272"/>
      <c r="AI3" s="272"/>
      <c r="AJ3" s="272"/>
      <c r="AK3" s="273"/>
      <c r="AL3" s="271" t="s">
        <v>16</v>
      </c>
      <c r="AM3" s="272"/>
      <c r="AN3" s="272"/>
      <c r="AO3" s="272"/>
      <c r="AP3" s="272"/>
      <c r="AQ3" s="273"/>
      <c r="AR3" s="271" t="s">
        <v>16</v>
      </c>
      <c r="AS3" s="272"/>
      <c r="AT3" s="272"/>
      <c r="AU3" s="272"/>
      <c r="AV3" s="272"/>
      <c r="AW3" s="273"/>
      <c r="AX3" s="271" t="s">
        <v>16</v>
      </c>
      <c r="AY3" s="272"/>
      <c r="AZ3" s="272"/>
      <c r="BA3" s="272"/>
      <c r="BB3" s="272"/>
      <c r="BC3" s="273"/>
      <c r="BD3" s="271" t="s">
        <v>16</v>
      </c>
      <c r="BE3" s="272"/>
      <c r="BF3" s="272"/>
      <c r="BG3" s="272"/>
      <c r="BH3" s="272"/>
      <c r="BI3" s="273"/>
      <c r="BJ3" s="271" t="s">
        <v>16</v>
      </c>
      <c r="BK3" s="272"/>
      <c r="BL3" s="272"/>
      <c r="BM3" s="272"/>
      <c r="BN3" s="273" t="s">
        <v>36</v>
      </c>
      <c r="BO3" s="271" t="s">
        <v>16</v>
      </c>
      <c r="BP3" s="272"/>
      <c r="BQ3" s="272"/>
      <c r="BR3" s="272"/>
      <c r="BS3" s="273" t="s">
        <v>36</v>
      </c>
      <c r="BT3" s="271" t="s">
        <v>16</v>
      </c>
      <c r="BU3" s="272"/>
      <c r="BV3" s="272"/>
      <c r="BW3" s="272"/>
      <c r="BX3" s="273" t="s">
        <v>36</v>
      </c>
      <c r="BY3" s="271" t="s">
        <v>16</v>
      </c>
      <c r="BZ3" s="272"/>
      <c r="CA3" s="272"/>
      <c r="CB3" s="272"/>
      <c r="CC3" s="273" t="s">
        <v>36</v>
      </c>
      <c r="CD3" s="271" t="s">
        <v>16</v>
      </c>
      <c r="CE3" s="272"/>
      <c r="CF3" s="272"/>
      <c r="CG3" s="272"/>
      <c r="CH3" s="273" t="s">
        <v>36</v>
      </c>
    </row>
    <row r="4" spans="1:86" s="8" customFormat="1" ht="16.5" customHeight="1" thickBot="1">
      <c r="A4" s="276"/>
      <c r="B4" s="278" t="str">
        <f>IF(ISBLANK('Základní list'!$C11),"",'Základní list'!$A11)</f>
        <v>A</v>
      </c>
      <c r="C4" s="279"/>
      <c r="D4" s="279"/>
      <c r="E4" s="279"/>
      <c r="F4" s="279"/>
      <c r="G4" s="280"/>
      <c r="H4" s="278" t="str">
        <f>IF(ISBLANK('Základní list'!$C12),"",'Základní list'!$A12)</f>
        <v>B</v>
      </c>
      <c r="I4" s="279"/>
      <c r="J4" s="279"/>
      <c r="K4" s="279"/>
      <c r="L4" s="279"/>
      <c r="M4" s="280"/>
      <c r="N4" s="278" t="str">
        <f>IF(ISBLANK('Základní list'!$C13),"",'Základní list'!$A13)</f>
        <v>C</v>
      </c>
      <c r="O4" s="279"/>
      <c r="P4" s="279"/>
      <c r="Q4" s="279"/>
      <c r="R4" s="279"/>
      <c r="S4" s="280"/>
      <c r="T4" s="278" t="str">
        <f>IF(ISBLANK('Základní list'!$C14),"",'Základní list'!$A14)</f>
        <v>D</v>
      </c>
      <c r="U4" s="279"/>
      <c r="V4" s="279"/>
      <c r="W4" s="279"/>
      <c r="X4" s="279"/>
      <c r="Y4" s="280"/>
      <c r="Z4" s="278" t="str">
        <f>IF(ISBLANK('Základní list'!$C15),"",'Základní list'!$A15)</f>
        <v>E</v>
      </c>
      <c r="AA4" s="279"/>
      <c r="AB4" s="279"/>
      <c r="AC4" s="279"/>
      <c r="AD4" s="279"/>
      <c r="AE4" s="280"/>
      <c r="AF4" s="278" t="str">
        <f>IF(ISBLANK('Základní list'!$C16),"",'Základní list'!$A16)</f>
        <v>F</v>
      </c>
      <c r="AG4" s="279"/>
      <c r="AH4" s="279"/>
      <c r="AI4" s="279"/>
      <c r="AJ4" s="279"/>
      <c r="AK4" s="280"/>
      <c r="AL4" s="278" t="str">
        <f>IF(ISBLANK('Základní list'!$C17),"",'Základní list'!$A17)</f>
        <v>G</v>
      </c>
      <c r="AM4" s="279"/>
      <c r="AN4" s="279"/>
      <c r="AO4" s="279"/>
      <c r="AP4" s="279"/>
      <c r="AQ4" s="280"/>
      <c r="AR4" s="278" t="str">
        <f>IF(ISBLANK('Základní list'!$C18),"",'Základní list'!$A18)</f>
        <v>H</v>
      </c>
      <c r="AS4" s="279"/>
      <c r="AT4" s="279"/>
      <c r="AU4" s="279"/>
      <c r="AV4" s="279"/>
      <c r="AW4" s="280"/>
      <c r="AX4" s="278" t="str">
        <f>IF(ISBLANK('Základní list'!$C19),"",'Základní list'!$A19)</f>
        <v>I</v>
      </c>
      <c r="AY4" s="279"/>
      <c r="AZ4" s="279"/>
      <c r="BA4" s="279"/>
      <c r="BB4" s="279"/>
      <c r="BC4" s="280"/>
      <c r="BD4" s="278" t="str">
        <f>IF(ISBLANK('Základní list'!$C20),"",'Základní list'!$A20)</f>
        <v>J</v>
      </c>
      <c r="BE4" s="279"/>
      <c r="BF4" s="279"/>
      <c r="BG4" s="279"/>
      <c r="BH4" s="279"/>
      <c r="BI4" s="280"/>
      <c r="BJ4" s="278" t="str">
        <f>IF(ISBLANK('Základní list'!$C21),"",'Základní list'!$A21)</f>
        <v>K</v>
      </c>
      <c r="BK4" s="279"/>
      <c r="BL4" s="279"/>
      <c r="BM4" s="279"/>
      <c r="BN4" s="280"/>
      <c r="BO4" s="278" t="str">
        <f>IF(ISBLANK('Základní list'!$C22),"",'Základní list'!$A22)</f>
        <v>L</v>
      </c>
      <c r="BP4" s="279"/>
      <c r="BQ4" s="279"/>
      <c r="BR4" s="279"/>
      <c r="BS4" s="280"/>
      <c r="BT4" s="278" t="str">
        <f>IF(ISBLANK('Základní list'!$C23),"",'Základní list'!$A23)</f>
        <v>M</v>
      </c>
      <c r="BU4" s="279"/>
      <c r="BV4" s="279"/>
      <c r="BW4" s="279"/>
      <c r="BX4" s="280"/>
      <c r="BY4" s="278" t="str">
        <f>IF(ISBLANK('Základní list'!$C24),"",'Základní list'!$A24)</f>
        <v>O</v>
      </c>
      <c r="BZ4" s="279"/>
      <c r="CA4" s="279"/>
      <c r="CB4" s="279"/>
      <c r="CC4" s="280"/>
      <c r="CD4" s="278" t="str">
        <f>IF(ISBLANK('Základní list'!$C25),"",'Základní list'!$A25)</f>
        <v>P</v>
      </c>
      <c r="CE4" s="279"/>
      <c r="CF4" s="279"/>
      <c r="CG4" s="279"/>
      <c r="CH4" s="280"/>
    </row>
    <row r="5" spans="1:86" s="9" customFormat="1" ht="13.5" thickBot="1">
      <c r="A5" s="277"/>
      <c r="B5" s="1" t="s">
        <v>50</v>
      </c>
      <c r="C5" s="1" t="s">
        <v>42</v>
      </c>
      <c r="D5" s="1" t="s">
        <v>12</v>
      </c>
      <c r="E5" s="105" t="s">
        <v>85</v>
      </c>
      <c r="F5" s="2" t="s">
        <v>13</v>
      </c>
      <c r="G5" s="31" t="s">
        <v>36</v>
      </c>
      <c r="H5" s="1" t="s">
        <v>50</v>
      </c>
      <c r="I5" s="1" t="s">
        <v>42</v>
      </c>
      <c r="J5" s="1" t="s">
        <v>12</v>
      </c>
      <c r="K5" s="105" t="s">
        <v>85</v>
      </c>
      <c r="L5" s="2" t="s">
        <v>13</v>
      </c>
      <c r="M5" s="31" t="s">
        <v>36</v>
      </c>
      <c r="N5" s="1" t="s">
        <v>50</v>
      </c>
      <c r="O5" s="1" t="s">
        <v>42</v>
      </c>
      <c r="P5" s="1" t="s">
        <v>12</v>
      </c>
      <c r="Q5" s="105" t="s">
        <v>85</v>
      </c>
      <c r="R5" s="2" t="s">
        <v>13</v>
      </c>
      <c r="S5" s="31" t="s">
        <v>36</v>
      </c>
      <c r="T5" s="1" t="s">
        <v>50</v>
      </c>
      <c r="U5" s="1" t="s">
        <v>42</v>
      </c>
      <c r="V5" s="1" t="s">
        <v>12</v>
      </c>
      <c r="W5" s="105" t="s">
        <v>85</v>
      </c>
      <c r="X5" s="2" t="s">
        <v>13</v>
      </c>
      <c r="Y5" s="31" t="s">
        <v>36</v>
      </c>
      <c r="Z5" s="1" t="s">
        <v>50</v>
      </c>
      <c r="AA5" s="1" t="s">
        <v>42</v>
      </c>
      <c r="AB5" s="1" t="s">
        <v>12</v>
      </c>
      <c r="AC5" s="105" t="s">
        <v>85</v>
      </c>
      <c r="AD5" s="2" t="s">
        <v>13</v>
      </c>
      <c r="AE5" s="31" t="s">
        <v>36</v>
      </c>
      <c r="AF5" s="1" t="s">
        <v>50</v>
      </c>
      <c r="AG5" s="1" t="s">
        <v>42</v>
      </c>
      <c r="AH5" s="1" t="s">
        <v>12</v>
      </c>
      <c r="AI5" s="105" t="s">
        <v>85</v>
      </c>
      <c r="AJ5" s="2" t="s">
        <v>13</v>
      </c>
      <c r="AK5" s="31" t="s">
        <v>36</v>
      </c>
      <c r="AL5" s="1" t="s">
        <v>50</v>
      </c>
      <c r="AM5" s="1" t="s">
        <v>42</v>
      </c>
      <c r="AN5" s="1" t="s">
        <v>12</v>
      </c>
      <c r="AO5" s="105" t="s">
        <v>85</v>
      </c>
      <c r="AP5" s="2" t="s">
        <v>13</v>
      </c>
      <c r="AQ5" s="31" t="s">
        <v>36</v>
      </c>
      <c r="AR5" s="1" t="s">
        <v>50</v>
      </c>
      <c r="AS5" s="1" t="s">
        <v>42</v>
      </c>
      <c r="AT5" s="1" t="s">
        <v>12</v>
      </c>
      <c r="AU5" s="105" t="s">
        <v>85</v>
      </c>
      <c r="AV5" s="2" t="s">
        <v>13</v>
      </c>
      <c r="AW5" s="31" t="s">
        <v>36</v>
      </c>
      <c r="AX5" s="1" t="s">
        <v>50</v>
      </c>
      <c r="AY5" s="1" t="s">
        <v>42</v>
      </c>
      <c r="AZ5" s="1" t="s">
        <v>12</v>
      </c>
      <c r="BA5" s="105" t="s">
        <v>85</v>
      </c>
      <c r="BB5" s="2" t="s">
        <v>13</v>
      </c>
      <c r="BC5" s="31" t="s">
        <v>36</v>
      </c>
      <c r="BD5" s="1" t="s">
        <v>50</v>
      </c>
      <c r="BE5" s="1" t="s">
        <v>42</v>
      </c>
      <c r="BF5" s="1" t="s">
        <v>12</v>
      </c>
      <c r="BG5" s="105" t="s">
        <v>85</v>
      </c>
      <c r="BH5" s="2" t="s">
        <v>13</v>
      </c>
      <c r="BI5" s="31" t="s">
        <v>36</v>
      </c>
      <c r="BJ5" s="1" t="s">
        <v>50</v>
      </c>
      <c r="BK5" s="1" t="s">
        <v>42</v>
      </c>
      <c r="BL5" s="1" t="s">
        <v>12</v>
      </c>
      <c r="BM5" s="2" t="s">
        <v>13</v>
      </c>
      <c r="BN5" s="31" t="s">
        <v>36</v>
      </c>
      <c r="BO5" s="1" t="s">
        <v>50</v>
      </c>
      <c r="BP5" s="1" t="s">
        <v>42</v>
      </c>
      <c r="BQ5" s="1" t="s">
        <v>12</v>
      </c>
      <c r="BR5" s="2" t="s">
        <v>13</v>
      </c>
      <c r="BS5" s="31" t="s">
        <v>36</v>
      </c>
      <c r="BT5" s="1" t="s">
        <v>50</v>
      </c>
      <c r="BU5" s="1" t="s">
        <v>42</v>
      </c>
      <c r="BV5" s="1" t="s">
        <v>12</v>
      </c>
      <c r="BW5" s="2" t="s">
        <v>13</v>
      </c>
      <c r="BX5" s="31" t="s">
        <v>36</v>
      </c>
      <c r="BY5" s="1" t="s">
        <v>50</v>
      </c>
      <c r="BZ5" s="1" t="s">
        <v>42</v>
      </c>
      <c r="CA5" s="1" t="s">
        <v>12</v>
      </c>
      <c r="CB5" s="2" t="s">
        <v>13</v>
      </c>
      <c r="CC5" s="31" t="s">
        <v>36</v>
      </c>
      <c r="CD5" s="1" t="s">
        <v>50</v>
      </c>
      <c r="CE5" s="1" t="s">
        <v>42</v>
      </c>
      <c r="CF5" s="1" t="s">
        <v>12</v>
      </c>
      <c r="CG5" s="2" t="s">
        <v>13</v>
      </c>
      <c r="CH5" s="31" t="s">
        <v>36</v>
      </c>
    </row>
    <row r="6" spans="1:86" s="10" customFormat="1" ht="34.5" customHeight="1">
      <c r="A6" s="3">
        <v>1</v>
      </c>
      <c r="B6" s="17" t="str">
        <f>IF(ISNA(MATCH(CONCATENATE(B$4,$A6),'Výsledková listina'!$O:$O,0)),"",INDEX('Výsledková listina'!$C:$C,MATCH(CONCATENATE(B$4,$A6),'Výsledková listina'!$O:$O,0),1))</f>
        <v>TÖKÖLY Martin</v>
      </c>
      <c r="C6" s="52" t="str">
        <f>IF(ISNA(MATCH(CONCATENATE(B$4,$A6),'Výsledková listina'!$O:$O,0)),"",INDEX('Výsledková listina'!$P:$P,MATCH(CONCATENATE(B$4,$A6),'Výsledková listina'!$O:$O,0),1))</f>
        <v>MO ČRS Karviná MILO</v>
      </c>
      <c r="D6" s="4">
        <v>16505</v>
      </c>
      <c r="E6" s="106"/>
      <c r="F6" s="50">
        <f aca="true" t="shared" si="0" ref="F6:F35">IF(D6="","",RANK(D6,D$1:D$65536,0)+(COUNT(D$1:D$65536)+1-RANK(D6,D$1:D$65536,0)-RANK(D6,D$1:D$65536,1))/2+E6)</f>
        <v>8</v>
      </c>
      <c r="G6" s="67"/>
      <c r="H6" s="17" t="str">
        <f>IF(ISNA(MATCH(CONCATENATE(H$4,$A6),'Výsledková listina'!$O:$O,0)),"",INDEX('Výsledková listina'!$C:$C,MATCH(CONCATENATE(H$4,$A6),'Výsledková listina'!$O:$O,0),1))</f>
        <v>MATEJ Jiří</v>
      </c>
      <c r="I6" s="52" t="str">
        <f>IF(ISNA(MATCH(CONCATENATE(H$4,$A6),'Výsledková listina'!$O:$O,0)),"",INDEX('Výsledková listina'!$P:$P,MATCH(CONCATENATE(H$4,$A6),'Výsledková listina'!$O:$O,0),1))</f>
        <v>MO MRS Uherské Hradiště - PRESTON</v>
      </c>
      <c r="J6" s="4">
        <v>18820</v>
      </c>
      <c r="K6" s="106"/>
      <c r="L6" s="50">
        <f aca="true" t="shared" si="1" ref="L6:L35">IF(J6="","",RANK(J6,J$1:J$65536,0)+(COUNT(J$1:J$65536)+1-RANK(J6,J$1:J$65536,0)-RANK(J6,J$1:J$65536,1))/2+K6)</f>
        <v>5</v>
      </c>
      <c r="M6" s="67"/>
      <c r="N6" s="17" t="str">
        <f>IF(ISNA(MATCH(CONCATENATE(N$4,$A6),'Výsledková listina'!$O:$O,0)),"",INDEX('Výsledková listina'!$C:$C,MATCH(CONCATENATE(N$4,$A6),'Výsledková listina'!$O:$O,0),1))</f>
        <v>KOUKAL Martin st.</v>
      </c>
      <c r="O6" s="52" t="str">
        <f>IF(ISNA(MATCH(CONCATENATE(N$4,$A6),'Výsledková listina'!$O:$O,0)),"",INDEX('Výsledková listina'!$P:$P,MATCH(CONCATENATE(N$4,$A6),'Výsledková listina'!$O:$O,0),1))</f>
        <v>ČRS MILO Loštice A</v>
      </c>
      <c r="P6" s="4">
        <v>10790</v>
      </c>
      <c r="Q6" s="106"/>
      <c r="R6" s="50">
        <f aca="true" t="shared" si="2" ref="R6:R35">IF(P6="","",RANK(P6,P$1:P$65536,0)+(COUNT(P$1:P$65536)+1-RANK(P6,P$1:P$65536,0)-RANK(P6,P$1:P$65536,1))/2+Q6)</f>
        <v>8</v>
      </c>
      <c r="S6" s="67"/>
      <c r="T6" s="17" t="str">
        <f>IF(ISNA(MATCH(CONCATENATE(T$4,$A6),'Výsledková listina'!$O:$O,0)),"",INDEX('Výsledková listina'!$C:$C,MATCH(CONCATENATE(T$4,$A6),'Výsledková listina'!$O:$O,0),1))</f>
        <v>Škandera Vlastimil </v>
      </c>
      <c r="U6" s="52" t="str">
        <f>IF(ISNA(MATCH(CONCATENATE(T$4,$A6),'Výsledková listina'!$O:$O,0)),"",INDEX('Výsledková listina'!$P:$P,MATCH(CONCATENATE(T$4,$A6),'Výsledková listina'!$O:$O,0),1))</f>
        <v>Feeder Team Krnov ÚS SMS</v>
      </c>
      <c r="V6" s="4">
        <v>4365</v>
      </c>
      <c r="W6" s="106"/>
      <c r="X6" s="50">
        <f aca="true" t="shared" si="3" ref="X6:X35">IF(V6="","",RANK(V6,V$1:V$65536,0)+(COUNT(V$1:V$65536)+1-RANK(V6,V$1:V$65536,0)-RANK(V6,V$1:V$65536,1))/2+W6)</f>
        <v>10</v>
      </c>
      <c r="Y6" s="67"/>
      <c r="Z6" s="17" t="str">
        <f>IF(ISNA(MATCH(CONCATENATE(Z$4,$A6),'Výsledková listina'!$O:$O,0)),"",INDEX('Výsledková listina'!$C:$C,MATCH(CONCATENATE(Z$4,$A6),'Výsledková listina'!$O:$O,0),1))</f>
        <v>KLIMENTÍK Jaroslav</v>
      </c>
      <c r="AA6" s="52" t="str">
        <f>IF(ISNA(MATCH(CONCATENATE(Z$4,$A6),'Výsledková listina'!$O:$O,0)),"",INDEX('Výsledková listina'!$P:$P,MATCH(CONCATENATE(Z$4,$A6),'Výsledková listina'!$O:$O,0),1))</f>
        <v>Mušováci FEEDER Team - MRS</v>
      </c>
      <c r="AB6" s="4">
        <v>7420</v>
      </c>
      <c r="AC6" s="106"/>
      <c r="AD6" s="50">
        <f aca="true" t="shared" si="4" ref="AD6:AD35">IF(AB6="","",RANK(AB6,AB$1:AB$65536,0)+(COUNT(AB$1:AB$65536)+1-RANK(AB6,AB$1:AB$65536,0)-RANK(AB6,AB$1:AB$65536,1))/2+AC6)</f>
        <v>8</v>
      </c>
      <c r="AE6" s="67"/>
      <c r="AF6" s="17" t="str">
        <f>IF(ISNA(MATCH(CONCATENATE(AF$4,$A6),'Výsledková listina'!$O:$O,0)),"",INDEX('Výsledková listina'!$C:$C,MATCH(CONCATENATE(AF$4,$A6),'Výsledková listina'!$O:$O,0),1))</f>
        <v>KALOUS Emil</v>
      </c>
      <c r="AG6" s="52" t="str">
        <f>IF(ISNA(MATCH(CONCATENATE(AF$4,$A6),'Výsledková listina'!$O:$O,0)),"",INDEX('Výsledková listina'!$P:$P,MATCH(CONCATENATE(AF$4,$A6),'Výsledková listina'!$O:$O,0),1))</f>
        <v>Mušováci FEEDER Team - MRS</v>
      </c>
      <c r="AH6" s="4">
        <v>23960</v>
      </c>
      <c r="AI6" s="106"/>
      <c r="AJ6" s="50">
        <f aca="true" t="shared" si="5" ref="AJ6:AJ35">IF(AH6="","",RANK(AH6,AH$1:AH$65536,0)+(COUNT(AH$1:AH$65536)+1-RANK(AH6,AH$1:AH$65536,0)-RANK(AH6,AH$1:AH$65536,1))/2+AI6)</f>
        <v>5</v>
      </c>
      <c r="AK6" s="67"/>
      <c r="AL6" s="17">
        <f>IF(ISNA(MATCH(CONCATENATE(AL$4,$A6),'Výsledková listina'!$O:$O,0)),"",INDEX('Výsledková listina'!$C:$C,MATCH(CONCATENATE(AL$4,$A6),'Výsledková listina'!$O:$O,0),1))</f>
      </c>
      <c r="AM6" s="52">
        <f>IF(ISNA(MATCH(CONCATENATE(AL$4,$A6),'Výsledková listina'!$O:$O,0)),"",INDEX('Výsledková listina'!$P:$P,MATCH(CONCATENATE(AL$4,$A6),'Výsledková listina'!$O:$O,0),1))</f>
      </c>
      <c r="AN6" s="4"/>
      <c r="AO6" s="106"/>
      <c r="AP6" s="50">
        <f aca="true" t="shared" si="6" ref="AP6:AP35">IF(AN6="","",RANK(AN6,AN$1:AN$65536,0)+(COUNT(AN$1:AN$65536)+1-RANK(AN6,AN$1:AN$65536,0)-RANK(AN6,AN$1:AN$65536,1))/2+AO6)</f>
      </c>
      <c r="AQ6" s="67"/>
      <c r="AR6" s="17">
        <f>IF(ISNA(MATCH(CONCATENATE(AR$4,$A6),'Výsledková listina'!$O:$O,0)),"",INDEX('Výsledková listina'!$C:$C,MATCH(CONCATENATE(AR$4,$A6),'Výsledková listina'!$O:$O,0),1))</f>
      </c>
      <c r="AS6" s="52">
        <f>IF(ISNA(MATCH(CONCATENATE(AR$4,$A6),'Výsledková listina'!$O:$O,0)),"",INDEX('Výsledková listina'!$P:$P,MATCH(CONCATENATE(AR$4,$A6),'Výsledková listina'!$O:$O,0),1))</f>
      </c>
      <c r="AT6" s="4"/>
      <c r="AU6" s="106"/>
      <c r="AV6" s="50">
        <f aca="true" t="shared" si="7" ref="AV6:AV35">IF(AT6="","",RANK(AT6,AT$1:AT$65536,0)+(COUNT(AT$1:AT$65536)+1-RANK(AT6,AT$1:AT$65536,0)-RANK(AT6,AT$1:AT$65536,1))/2+AU6)</f>
      </c>
      <c r="AW6" s="67"/>
      <c r="AX6" s="17">
        <f>IF(ISNA(MATCH(CONCATENATE(AX$4,$A6),'Výsledková listina'!$O:$O,0)),"",INDEX('Výsledková listina'!$C:$C,MATCH(CONCATENATE(AX$4,$A6),'Výsledková listina'!$O:$O,0),1))</f>
      </c>
      <c r="AY6" s="52">
        <f>IF(ISNA(MATCH(CONCATENATE(AX$4,$A6),'Výsledková listina'!$O:$O,0)),"",INDEX('Výsledková listina'!$P:$P,MATCH(CONCATENATE(AX$4,$A6),'Výsledková listina'!$O:$O,0),1))</f>
      </c>
      <c r="AZ6" s="4"/>
      <c r="BA6" s="106"/>
      <c r="BB6" s="50">
        <f aca="true" t="shared" si="8" ref="BB6:BB35">IF(AZ6="","",RANK(AZ6,AZ$1:AZ$65536,0)+(COUNT(AZ$1:AZ$65536)+1-RANK(AZ6,AZ$1:AZ$65536,0)-RANK(AZ6,AZ$1:AZ$65536,1))/2+BA6)</f>
      </c>
      <c r="BC6" s="67"/>
      <c r="BD6" s="17">
        <f>IF(ISNA(MATCH(CONCATENATE(BD$4,$A6),'Výsledková listina'!$O:$O,0)),"",INDEX('Výsledková listina'!$C:$C,MATCH(CONCATENATE(BD$4,$A6),'Výsledková listina'!$O:$O,0),1))</f>
      </c>
      <c r="BE6" s="52">
        <f>IF(ISNA(MATCH(CONCATENATE(BD$4,$A6),'Výsledková listina'!$O:$O,0)),"",INDEX('Výsledková listina'!$P:$P,MATCH(CONCATENATE(BD$4,$A6),'Výsledková listina'!$O:$O,0),1))</f>
      </c>
      <c r="BF6" s="4"/>
      <c r="BG6" s="106"/>
      <c r="BH6" s="50">
        <f aca="true" t="shared" si="9" ref="BH6:BH35">IF(BF6="","",RANK(BF6,BF$1:BF$65536,0)+(COUNT(BF$1:BF$65536)+1-RANK(BF6,BF$1:BF$65536,0)-RANK(BF6,BF$1:BF$65536,1))/2+BG6)</f>
      </c>
      <c r="BI6" s="67"/>
      <c r="BJ6" s="17">
        <f>IF(ISNA(MATCH(CONCATENATE(BJ$4,$A6),'Výsledková listina'!$O:$O,0)),"",INDEX('Výsledková listina'!$C:$C,MATCH(CONCATENATE(BJ$4,$A6),'Výsledková listina'!$O:$O,0),1))</f>
      </c>
      <c r="BK6" s="52">
        <f>IF(ISNA(MATCH(CONCATENATE(BJ$4,$A6),'Výsledková listina'!$O:$O,0)),"",INDEX('Výsledková listina'!$P:$P,MATCH(CONCATENATE(BJ$4,$A6),'Výsledková listina'!$O:$O,0),1))</f>
      </c>
      <c r="BL6" s="4"/>
      <c r="BM6" s="50">
        <f aca="true" t="shared" si="10" ref="BM6:BM35">IF(BL6="","",RANK(BL6,BL$1:BL$65536,0)+(COUNT(BL$1:BL$65536)+1-RANK(BL6,BL$1:BL$65536,0)-RANK(BL6,BL$1:BL$65536,1))/2)</f>
      </c>
      <c r="BN6" s="67"/>
      <c r="BO6" s="17">
        <f>IF(ISNA(MATCH(CONCATENATE(BO$4,$A6),'Výsledková listina'!$O:$O,0)),"",INDEX('Výsledková listina'!$C:$C,MATCH(CONCATENATE(BO$4,$A6),'Výsledková listina'!$O:$O,0),1))</f>
      </c>
      <c r="BP6" s="52">
        <f>IF(ISNA(MATCH(CONCATENATE(BO$4,$A6),'Výsledková listina'!$O:$O,0)),"",INDEX('Výsledková listina'!$P:$P,MATCH(CONCATENATE(BO$4,$A6),'Výsledková listina'!$O:$O,0),1))</f>
      </c>
      <c r="BQ6" s="4"/>
      <c r="BR6" s="50">
        <f aca="true" t="shared" si="11" ref="BR6:BR35">IF(BQ6="","",RANK(BQ6,BQ$1:BQ$65536,0)+(COUNT(BQ$1:BQ$65536)+1-RANK(BQ6,BQ$1:BQ$65536,0)-RANK(BQ6,BQ$1:BQ$65536,1))/2)</f>
      </c>
      <c r="BS6" s="67"/>
      <c r="BT6" s="17">
        <f>IF(ISNA(MATCH(CONCATENATE(BT$4,$A6),'Výsledková listina'!$O:$O,0)),"",INDEX('Výsledková listina'!$C:$C,MATCH(CONCATENATE(BT$4,$A6),'Výsledková listina'!$O:$O,0),1))</f>
      </c>
      <c r="BU6" s="52">
        <f>IF(ISNA(MATCH(CONCATENATE(BT$4,$A6),'Výsledková listina'!$O:$O,0)),"",INDEX('Výsledková listina'!$P:$P,MATCH(CONCATENATE(BT$4,$A6),'Výsledková listina'!$O:$O,0),1))</f>
      </c>
      <c r="BV6" s="4"/>
      <c r="BW6" s="50">
        <f aca="true" t="shared" si="12" ref="BW6:BW35">IF(BV6="","",RANK(BV6,BV$1:BV$65536,0)+(COUNT(BV$1:BV$65536)+1-RANK(BV6,BV$1:BV$65536,0)-RANK(BV6,BV$1:BV$65536,1))/2)</f>
      </c>
      <c r="BX6" s="67"/>
      <c r="BY6" s="17">
        <f>IF(ISNA(MATCH(CONCATENATE(BY$4,$A6),'Výsledková listina'!$O:$O,0)),"",INDEX('Výsledková listina'!$C:$C,MATCH(CONCATENATE(BY$4,$A6),'Výsledková listina'!$O:$O,0),1))</f>
      </c>
      <c r="BZ6" s="52">
        <f>IF(ISNA(MATCH(CONCATENATE(BY$4,$A6),'Výsledková listina'!$O:$O,0)),"",INDEX('Výsledková listina'!$P:$P,MATCH(CONCATENATE(BY$4,$A6),'Výsledková listina'!$O:$O,0),1))</f>
      </c>
      <c r="CA6" s="4"/>
      <c r="CB6" s="50">
        <f aca="true" t="shared" si="13" ref="CB6:CB35">IF(CA6="","",RANK(CA6,CA$1:CA$65536,0)+(COUNT(CA$1:CA$65536)+1-RANK(CA6,CA$1:CA$65536,0)-RANK(CA6,CA$1:CA$65536,1))/2)</f>
      </c>
      <c r="CC6" s="67"/>
      <c r="CD6" s="17">
        <f>IF(ISNA(MATCH(CONCATENATE(CD$4,$A6),'Výsledková listina'!$O:$O,0)),"",INDEX('Výsledková listina'!$C:$C,MATCH(CONCATENATE(CD$4,$A6),'Výsledková listina'!$O:$O,0),1))</f>
      </c>
      <c r="CE6" s="52">
        <f>IF(ISNA(MATCH(CONCATENATE(CD$4,$A6),'Výsledková listina'!$O:$O,0)),"",INDEX('Výsledková listina'!$P:$P,MATCH(CONCATENATE(CD$4,$A6),'Výsledková listina'!$O:$O,0),1))</f>
      </c>
      <c r="CF6" s="4"/>
      <c r="CG6" s="50">
        <f aca="true" t="shared" si="14" ref="CG6:CG35">IF(CF6="","",RANK(CF6,CF$1:CF$65536,0)+(COUNT(CF$1:CF$65536)+1-RANK(CF6,CF$1:CF$65536,0)-RANK(CF6,CF$1:CF$65536,1))/2)</f>
      </c>
      <c r="CH6" s="67"/>
    </row>
    <row r="7" spans="1:86" s="10" customFormat="1" ht="34.5" customHeight="1">
      <c r="A7" s="5">
        <v>2</v>
      </c>
      <c r="B7" s="17" t="str">
        <f>IF(ISNA(MATCH(CONCATENATE(B$4,$A7),'Výsledková listina'!$O:$O,0)),"",INDEX('Výsledková listina'!$C:$C,MATCH(CONCATENATE(B$4,$A7),'Výsledková listina'!$O:$O,0),1))</f>
        <v>KONOPÁSEK Josef</v>
      </c>
      <c r="C7" s="52" t="str">
        <f>IF(ISNA(MATCH(CONCATENATE(B$4,$A7),'Výsledková listina'!$O:$O,0)),"",INDEX('Výsledková listina'!$P:$P,MATCH(CONCATENATE(B$4,$A7),'Výsledková listina'!$O:$O,0),1))</f>
        <v>Rybářský sportovní klub Pardubice – COLMIC</v>
      </c>
      <c r="D7" s="4">
        <v>37780</v>
      </c>
      <c r="E7" s="106"/>
      <c r="F7" s="50">
        <f t="shared" si="0"/>
        <v>1</v>
      </c>
      <c r="G7" s="68"/>
      <c r="H7" s="17" t="str">
        <f>IF(ISNA(MATCH(CONCATENATE(H$4,$A7),'Výsledková listina'!$O:$O,0)),"",INDEX('Výsledková listina'!$C:$C,MATCH(CONCATENATE(H$4,$A7),'Výsledková listina'!$O:$O,0),1))</f>
        <v>FLANDERKA Aleš</v>
      </c>
      <c r="I7" s="52" t="str">
        <f>IF(ISNA(MATCH(CONCATENATE(H$4,$A7),'Výsledková listina'!$O:$O,0)),"",INDEX('Výsledková listina'!$P:$P,MATCH(CONCATENATE(H$4,$A7),'Výsledková listina'!$O:$O,0),1))</f>
        <v>MO Kolín RIVE</v>
      </c>
      <c r="J7" s="4">
        <v>23350</v>
      </c>
      <c r="K7" s="106"/>
      <c r="L7" s="50">
        <f t="shared" si="1"/>
        <v>2</v>
      </c>
      <c r="M7" s="68"/>
      <c r="N7" s="17" t="str">
        <f>IF(ISNA(MATCH(CONCATENATE(N$4,$A7),'Výsledková listina'!$O:$O,0)),"",INDEX('Výsledková listina'!$C:$C,MATCH(CONCATENATE(N$4,$A7),'Výsledková listina'!$O:$O,0),1))</f>
        <v>KOLEŇ Michal</v>
      </c>
      <c r="O7" s="52" t="str">
        <f>IF(ISNA(MATCH(CONCATENATE(N$4,$A7),'Výsledková listina'!$O:$O,0)),"",INDEX('Výsledková listina'!$P:$P,MATCH(CONCATENATE(N$4,$A7),'Výsledková listina'!$O:$O,0),1))</f>
        <v>MO ČRS Strakonive</v>
      </c>
      <c r="P7" s="4">
        <v>18330</v>
      </c>
      <c r="Q7" s="106"/>
      <c r="R7" s="50">
        <f t="shared" si="2"/>
        <v>5</v>
      </c>
      <c r="S7" s="68"/>
      <c r="T7" s="17" t="str">
        <f>IF(ISNA(MATCH(CONCATENATE(T$4,$A7),'Výsledková listina'!$O:$O,0)),"",INDEX('Výsledková listina'!$C:$C,MATCH(CONCATENATE(T$4,$A7),'Výsledková listina'!$O:$O,0),1))</f>
        <v>PETERKA Jaroslav</v>
      </c>
      <c r="U7" s="52" t="str">
        <f>IF(ISNA(MATCH(CONCATENATE(T$4,$A7),'Výsledková listina'!$O:$O,0)),"",INDEX('Výsledková listina'!$P:$P,MATCH(CONCATENATE(T$4,$A7),'Výsledková listina'!$O:$O,0),1))</f>
        <v>River Feeder Team MAVER MO P-9 Vysočany</v>
      </c>
      <c r="V7" s="4">
        <v>40530</v>
      </c>
      <c r="W7" s="106"/>
      <c r="X7" s="50">
        <f t="shared" si="3"/>
        <v>1</v>
      </c>
      <c r="Y7" s="68"/>
      <c r="Z7" s="17" t="str">
        <f>IF(ISNA(MATCH(CONCATENATE(Z$4,$A7),'Výsledková listina'!$O:$O,0)),"",INDEX('Výsledková listina'!$C:$C,MATCH(CONCATENATE(Z$4,$A7),'Výsledková listina'!$O:$O,0),1))</f>
        <v>VYDRA Filip</v>
      </c>
      <c r="AA7" s="52" t="str">
        <f>IF(ISNA(MATCH(CONCATENATE(Z$4,$A7),'Výsledková listina'!$O:$O,0)),"",INDEX('Výsledková listina'!$P:$P,MATCH(CONCATENATE(Z$4,$A7),'Výsledková listina'!$O:$O,0),1))</f>
        <v>RIVE CZ</v>
      </c>
      <c r="AB7" s="4">
        <v>26000</v>
      </c>
      <c r="AC7" s="106"/>
      <c r="AD7" s="50">
        <f t="shared" si="4"/>
        <v>3</v>
      </c>
      <c r="AE7" s="68"/>
      <c r="AF7" s="17" t="str">
        <f>IF(ISNA(MATCH(CONCATENATE(AF$4,$A7),'Výsledková listina'!$O:$O,0)),"",INDEX('Výsledková listina'!$C:$C,MATCH(CONCATENATE(AF$4,$A7),'Výsledková listina'!$O:$O,0),1))</f>
        <v>HEROUT Radim</v>
      </c>
      <c r="AG7" s="52" t="str">
        <f>IF(ISNA(MATCH(CONCATENATE(AF$4,$A7),'Výsledková listina'!$O:$O,0)),"",INDEX('Výsledková listina'!$P:$P,MATCH(CONCATENATE(AF$4,$A7),'Výsledková listina'!$O:$O,0),1))</f>
        <v>GARBOLINIO DELTA TEAM - MRS</v>
      </c>
      <c r="AH7" s="4">
        <v>18680</v>
      </c>
      <c r="AI7" s="106"/>
      <c r="AJ7" s="50">
        <f t="shared" si="5"/>
        <v>8</v>
      </c>
      <c r="AK7" s="68"/>
      <c r="AL7" s="17">
        <f>IF(ISNA(MATCH(CONCATENATE(AL$4,$A7),'Výsledková listina'!$O:$O,0)),"",INDEX('Výsledková listina'!$C:$C,MATCH(CONCATENATE(AL$4,$A7),'Výsledková listina'!$O:$O,0),1))</f>
      </c>
      <c r="AM7" s="52">
        <f>IF(ISNA(MATCH(CONCATENATE(AL$4,$A7),'Výsledková listina'!$O:$O,0)),"",INDEX('Výsledková listina'!$P:$P,MATCH(CONCATENATE(AL$4,$A7),'Výsledková listina'!$O:$O,0),1))</f>
      </c>
      <c r="AN7" s="4"/>
      <c r="AO7" s="106"/>
      <c r="AP7" s="50">
        <f t="shared" si="6"/>
      </c>
      <c r="AQ7" s="68"/>
      <c r="AR7" s="17">
        <f>IF(ISNA(MATCH(CONCATENATE(AR$4,$A7),'Výsledková listina'!$O:$O,0)),"",INDEX('Výsledková listina'!$C:$C,MATCH(CONCATENATE(AR$4,$A7),'Výsledková listina'!$O:$O,0),1))</f>
      </c>
      <c r="AS7" s="52">
        <f>IF(ISNA(MATCH(CONCATENATE(AR$4,$A7),'Výsledková listina'!$O:$O,0)),"",INDEX('Výsledková listina'!$P:$P,MATCH(CONCATENATE(AR$4,$A7),'Výsledková listina'!$O:$O,0),1))</f>
      </c>
      <c r="AT7" s="4"/>
      <c r="AU7" s="106"/>
      <c r="AV7" s="50">
        <f t="shared" si="7"/>
      </c>
      <c r="AW7" s="68"/>
      <c r="AX7" s="17">
        <f>IF(ISNA(MATCH(CONCATENATE(AX$4,$A7),'Výsledková listina'!$O:$O,0)),"",INDEX('Výsledková listina'!$C:$C,MATCH(CONCATENATE(AX$4,$A7),'Výsledková listina'!$O:$O,0),1))</f>
      </c>
      <c r="AY7" s="52">
        <f>IF(ISNA(MATCH(CONCATENATE(AX$4,$A7),'Výsledková listina'!$O:$O,0)),"",INDEX('Výsledková listina'!$P:$P,MATCH(CONCATENATE(AX$4,$A7),'Výsledková listina'!$O:$O,0),1))</f>
      </c>
      <c r="AZ7" s="4"/>
      <c r="BA7" s="106"/>
      <c r="BB7" s="50">
        <f t="shared" si="8"/>
      </c>
      <c r="BC7" s="68"/>
      <c r="BD7" s="17">
        <f>IF(ISNA(MATCH(CONCATENATE(BD$4,$A7),'Výsledková listina'!$O:$O,0)),"",INDEX('Výsledková listina'!$C:$C,MATCH(CONCATENATE(BD$4,$A7),'Výsledková listina'!$O:$O,0),1))</f>
      </c>
      <c r="BE7" s="52">
        <f>IF(ISNA(MATCH(CONCATENATE(BD$4,$A7),'Výsledková listina'!$O:$O,0)),"",INDEX('Výsledková listina'!$P:$P,MATCH(CONCATENATE(BD$4,$A7),'Výsledková listina'!$O:$O,0),1))</f>
      </c>
      <c r="BF7" s="4"/>
      <c r="BG7" s="106"/>
      <c r="BH7" s="50">
        <f t="shared" si="9"/>
      </c>
      <c r="BI7" s="68"/>
      <c r="BJ7" s="17">
        <f>IF(ISNA(MATCH(CONCATENATE(BJ$4,$A7),'Výsledková listina'!$O:$O,0)),"",INDEX('Výsledková listina'!$C:$C,MATCH(CONCATENATE(BJ$4,$A7),'Výsledková listina'!$O:$O,0),1))</f>
      </c>
      <c r="BK7" s="52">
        <f>IF(ISNA(MATCH(CONCATENATE(BJ$4,$A7),'Výsledková listina'!$O:$O,0)),"",INDEX('Výsledková listina'!$P:$P,MATCH(CONCATENATE(BJ$4,$A7),'Výsledková listina'!$O:$O,0),1))</f>
      </c>
      <c r="BL7" s="4"/>
      <c r="BM7" s="50">
        <f t="shared" si="10"/>
      </c>
      <c r="BN7" s="68"/>
      <c r="BO7" s="17">
        <f>IF(ISNA(MATCH(CONCATENATE(BO$4,$A7),'Výsledková listina'!$O:$O,0)),"",INDEX('Výsledková listina'!$C:$C,MATCH(CONCATENATE(BO$4,$A7),'Výsledková listina'!$O:$O,0),1))</f>
      </c>
      <c r="BP7" s="52">
        <f>IF(ISNA(MATCH(CONCATENATE(BO$4,$A7),'Výsledková listina'!$O:$O,0)),"",INDEX('Výsledková listina'!$P:$P,MATCH(CONCATENATE(BO$4,$A7),'Výsledková listina'!$O:$O,0),1))</f>
      </c>
      <c r="BQ7" s="4"/>
      <c r="BR7" s="50">
        <f t="shared" si="11"/>
      </c>
      <c r="BS7" s="68"/>
      <c r="BT7" s="17">
        <f>IF(ISNA(MATCH(CONCATENATE(BT$4,$A7),'Výsledková listina'!$O:$O,0)),"",INDEX('Výsledková listina'!$C:$C,MATCH(CONCATENATE(BT$4,$A7),'Výsledková listina'!$O:$O,0),1))</f>
      </c>
      <c r="BU7" s="52">
        <f>IF(ISNA(MATCH(CONCATENATE(BT$4,$A7),'Výsledková listina'!$O:$O,0)),"",INDEX('Výsledková listina'!$P:$P,MATCH(CONCATENATE(BT$4,$A7),'Výsledková listina'!$O:$O,0),1))</f>
      </c>
      <c r="BV7" s="4"/>
      <c r="BW7" s="50">
        <f t="shared" si="12"/>
      </c>
      <c r="BX7" s="68"/>
      <c r="BY7" s="17">
        <f>IF(ISNA(MATCH(CONCATENATE(BY$4,$A7),'Výsledková listina'!$O:$O,0)),"",INDEX('Výsledková listina'!$C:$C,MATCH(CONCATENATE(BY$4,$A7),'Výsledková listina'!$O:$O,0),1))</f>
      </c>
      <c r="BZ7" s="52">
        <f>IF(ISNA(MATCH(CONCATENATE(BY$4,$A7),'Výsledková listina'!$O:$O,0)),"",INDEX('Výsledková listina'!$P:$P,MATCH(CONCATENATE(BY$4,$A7),'Výsledková listina'!$O:$O,0),1))</f>
      </c>
      <c r="CA7" s="4"/>
      <c r="CB7" s="50">
        <f t="shared" si="13"/>
      </c>
      <c r="CC7" s="68"/>
      <c r="CD7" s="17">
        <f>IF(ISNA(MATCH(CONCATENATE(CD$4,$A7),'Výsledková listina'!$O:$O,0)),"",INDEX('Výsledková listina'!$C:$C,MATCH(CONCATENATE(CD$4,$A7),'Výsledková listina'!$O:$O,0),1))</f>
      </c>
      <c r="CE7" s="52">
        <f>IF(ISNA(MATCH(CONCATENATE(CD$4,$A7),'Výsledková listina'!$O:$O,0)),"",INDEX('Výsledková listina'!$P:$P,MATCH(CONCATENATE(CD$4,$A7),'Výsledková listina'!$O:$O,0),1))</f>
      </c>
      <c r="CF7" s="4"/>
      <c r="CG7" s="50">
        <f t="shared" si="14"/>
      </c>
      <c r="CH7" s="68"/>
    </row>
    <row r="8" spans="1:86" s="10" customFormat="1" ht="34.5" customHeight="1">
      <c r="A8" s="5">
        <v>3</v>
      </c>
      <c r="B8" s="17" t="str">
        <f>IF(ISNA(MATCH(CONCATENATE(B$4,$A8),'Výsledková listina'!$O:$O,0)),"",INDEX('Výsledková listina'!$C:$C,MATCH(CONCATENATE(B$4,$A8),'Výsledková listina'!$O:$O,0),1))</f>
        <v>JAKEŠ Jan</v>
      </c>
      <c r="C8" s="52" t="str">
        <f>IF(ISNA(MATCH(CONCATENATE(B$4,$A8),'Výsledková listina'!$O:$O,0)),"",INDEX('Výsledková listina'!$P:$P,MATCH(CONCATENATE(B$4,$A8),'Výsledková listina'!$O:$O,0),1))</f>
        <v>MO MRS Uherské Hradiště - PRESTON</v>
      </c>
      <c r="D8" s="4">
        <v>19960</v>
      </c>
      <c r="E8" s="106"/>
      <c r="F8" s="50">
        <f t="shared" si="0"/>
        <v>4</v>
      </c>
      <c r="G8" s="68"/>
      <c r="H8" s="17" t="str">
        <f>IF(ISNA(MATCH(CONCATENATE(H$4,$A8),'Výsledková listina'!$O:$O,0)),"",INDEX('Výsledková listina'!$C:$C,MATCH(CONCATENATE(H$4,$A8),'Výsledková listina'!$O:$O,0),1))</f>
        <v>KOPA Stanislav</v>
      </c>
      <c r="I8" s="52" t="str">
        <f>IF(ISNA(MATCH(CONCATENATE(H$4,$A8),'Výsledková listina'!$O:$O,0)),"",INDEX('Výsledková listina'!$P:$P,MATCH(CONCATENATE(H$4,$A8),'Výsledková listina'!$O:$O,0),1))</f>
        <v>ČRS MILO Loštice A</v>
      </c>
      <c r="J8" s="4">
        <v>1595</v>
      </c>
      <c r="K8" s="106"/>
      <c r="L8" s="50">
        <f t="shared" si="1"/>
        <v>9</v>
      </c>
      <c r="M8" s="68"/>
      <c r="N8" s="17" t="str">
        <f>IF(ISNA(MATCH(CONCATENATE(N$4,$A8),'Výsledková listina'!$O:$O,0)),"",INDEX('Výsledková listina'!$C:$C,MATCH(CONCATENATE(N$4,$A8),'Výsledková listina'!$O:$O,0),1))</f>
        <v>SYROVÁTKA Pavel</v>
      </c>
      <c r="O8" s="52" t="str">
        <f>IF(ISNA(MATCH(CONCATENATE(N$4,$A8),'Výsledková listina'!$O:$O,0)),"",INDEX('Výsledková listina'!$P:$P,MATCH(CONCATENATE(N$4,$A8),'Výsledková listina'!$O:$O,0),1))</f>
        <v>MO ČRS Nové Strašecí - MAVER</v>
      </c>
      <c r="P8" s="4">
        <v>23240</v>
      </c>
      <c r="Q8" s="106"/>
      <c r="R8" s="50">
        <f t="shared" si="2"/>
        <v>2</v>
      </c>
      <c r="S8" s="68"/>
      <c r="T8" s="17" t="str">
        <f>IF(ISNA(MATCH(CONCATENATE(T$4,$A8),'Výsledková listina'!$O:$O,0)),"",INDEX('Výsledková listina'!$C:$C,MATCH(CONCATENATE(T$4,$A8),'Výsledková listina'!$O:$O,0),1))</f>
        <v>Raclavský Vratislav</v>
      </c>
      <c r="U8" s="52" t="str">
        <f>IF(ISNA(MATCH(CONCATENATE(T$4,$A8),'Výsledková listina'!$O:$O,0)),"",INDEX('Výsledková listina'!$P:$P,MATCH(CONCATENATE(T$4,$A8),'Výsledková listina'!$O:$O,0),1))</f>
        <v>Feeder Team Krnov ÚS SMS</v>
      </c>
      <c r="V8" s="4">
        <v>24610</v>
      </c>
      <c r="W8" s="106"/>
      <c r="X8" s="50">
        <f t="shared" si="3"/>
        <v>3</v>
      </c>
      <c r="Y8" s="68"/>
      <c r="Z8" s="17" t="str">
        <f>IF(ISNA(MATCH(CONCATENATE(Z$4,$A8),'Výsledková listina'!$O:$O,0)),"",INDEX('Výsledková listina'!$C:$C,MATCH(CONCATENATE(Z$4,$A8),'Výsledková listina'!$O:$O,0),1))</f>
        <v>KRÁL Víťa st.</v>
      </c>
      <c r="AA8" s="52" t="str">
        <f>IF(ISNA(MATCH(CONCATENATE(Z$4,$A8),'Výsledková listina'!$O:$O,0)),"",INDEX('Výsledková listina'!$P:$P,MATCH(CONCATENATE(Z$4,$A8),'Výsledková listina'!$O:$O,0),1))</f>
        <v>PRESTON Feeder Team – MRK.CZ - MRS</v>
      </c>
      <c r="AB8" s="4">
        <v>26420</v>
      </c>
      <c r="AC8" s="106"/>
      <c r="AD8" s="50">
        <f t="shared" si="4"/>
        <v>2</v>
      </c>
      <c r="AE8" s="68"/>
      <c r="AF8" s="17" t="str">
        <f>IF(ISNA(MATCH(CONCATENATE(AF$4,$A8),'Výsledková listina'!$O:$O,0)),"",INDEX('Výsledková listina'!$C:$C,MATCH(CONCATENATE(AF$4,$A8),'Výsledková listina'!$O:$O,0),1))</f>
        <v>MALINOVSKÝ Petr</v>
      </c>
      <c r="AG8" s="52" t="str">
        <f>IF(ISNA(MATCH(CONCATENATE(AF$4,$A8),'Výsledková listina'!$O:$O,0)),"",INDEX('Výsledková listina'!$P:$P,MATCH(CONCATENATE(AF$4,$A8),'Výsledková listina'!$O:$O,0),1))</f>
        <v>Feeder Team Krnov ÚS SMS</v>
      </c>
      <c r="AH8" s="4">
        <v>26010</v>
      </c>
      <c r="AI8" s="106"/>
      <c r="AJ8" s="50">
        <f t="shared" si="5"/>
        <v>4</v>
      </c>
      <c r="AK8" s="68"/>
      <c r="AL8" s="17">
        <f>IF(ISNA(MATCH(CONCATENATE(AL$4,$A8),'Výsledková listina'!$O:$O,0)),"",INDEX('Výsledková listina'!$C:$C,MATCH(CONCATENATE(AL$4,$A8),'Výsledková listina'!$O:$O,0),1))</f>
      </c>
      <c r="AM8" s="52">
        <f>IF(ISNA(MATCH(CONCATENATE(AL$4,$A8),'Výsledková listina'!$O:$O,0)),"",INDEX('Výsledková listina'!$P:$P,MATCH(CONCATENATE(AL$4,$A8),'Výsledková listina'!$O:$O,0),1))</f>
      </c>
      <c r="AN8" s="4"/>
      <c r="AO8" s="106"/>
      <c r="AP8" s="50">
        <f t="shared" si="6"/>
      </c>
      <c r="AQ8" s="68"/>
      <c r="AR8" s="17">
        <f>IF(ISNA(MATCH(CONCATENATE(AR$4,$A8),'Výsledková listina'!$O:$O,0)),"",INDEX('Výsledková listina'!$C:$C,MATCH(CONCATENATE(AR$4,$A8),'Výsledková listina'!$O:$O,0),1))</f>
      </c>
      <c r="AS8" s="52">
        <f>IF(ISNA(MATCH(CONCATENATE(AR$4,$A8),'Výsledková listina'!$O:$O,0)),"",INDEX('Výsledková listina'!$P:$P,MATCH(CONCATENATE(AR$4,$A8),'Výsledková listina'!$O:$O,0),1))</f>
      </c>
      <c r="AT8" s="4"/>
      <c r="AU8" s="106"/>
      <c r="AV8" s="50">
        <f t="shared" si="7"/>
      </c>
      <c r="AW8" s="68"/>
      <c r="AX8" s="17">
        <f>IF(ISNA(MATCH(CONCATENATE(AX$4,$A8),'Výsledková listina'!$O:$O,0)),"",INDEX('Výsledková listina'!$C:$C,MATCH(CONCATENATE(AX$4,$A8),'Výsledková listina'!$O:$O,0),1))</f>
      </c>
      <c r="AY8" s="52">
        <f>IF(ISNA(MATCH(CONCATENATE(AX$4,$A8),'Výsledková listina'!$O:$O,0)),"",INDEX('Výsledková listina'!$P:$P,MATCH(CONCATENATE(AX$4,$A8),'Výsledková listina'!$O:$O,0),1))</f>
      </c>
      <c r="AZ8" s="4"/>
      <c r="BA8" s="106"/>
      <c r="BB8" s="50">
        <f t="shared" si="8"/>
      </c>
      <c r="BC8" s="68"/>
      <c r="BD8" s="17">
        <f>IF(ISNA(MATCH(CONCATENATE(BD$4,$A8),'Výsledková listina'!$O:$O,0)),"",INDEX('Výsledková listina'!$C:$C,MATCH(CONCATENATE(BD$4,$A8),'Výsledková listina'!$O:$O,0),1))</f>
      </c>
      <c r="BE8" s="52">
        <f>IF(ISNA(MATCH(CONCATENATE(BD$4,$A8),'Výsledková listina'!$O:$O,0)),"",INDEX('Výsledková listina'!$P:$P,MATCH(CONCATENATE(BD$4,$A8),'Výsledková listina'!$O:$O,0),1))</f>
      </c>
      <c r="BF8" s="4"/>
      <c r="BG8" s="106"/>
      <c r="BH8" s="50">
        <f t="shared" si="9"/>
      </c>
      <c r="BI8" s="68"/>
      <c r="BJ8" s="17">
        <f>IF(ISNA(MATCH(CONCATENATE(BJ$4,$A8),'Výsledková listina'!$O:$O,0)),"",INDEX('Výsledková listina'!$C:$C,MATCH(CONCATENATE(BJ$4,$A8),'Výsledková listina'!$O:$O,0),1))</f>
      </c>
      <c r="BK8" s="52">
        <f>IF(ISNA(MATCH(CONCATENATE(BJ$4,$A8),'Výsledková listina'!$O:$O,0)),"",INDEX('Výsledková listina'!$P:$P,MATCH(CONCATENATE(BJ$4,$A8),'Výsledková listina'!$O:$O,0),1))</f>
      </c>
      <c r="BL8" s="4"/>
      <c r="BM8" s="50">
        <f t="shared" si="10"/>
      </c>
      <c r="BN8" s="68"/>
      <c r="BO8" s="17">
        <f>IF(ISNA(MATCH(CONCATENATE(BO$4,$A8),'Výsledková listina'!$O:$O,0)),"",INDEX('Výsledková listina'!$C:$C,MATCH(CONCATENATE(BO$4,$A8),'Výsledková listina'!$O:$O,0),1))</f>
      </c>
      <c r="BP8" s="52">
        <f>IF(ISNA(MATCH(CONCATENATE(BO$4,$A8),'Výsledková listina'!$O:$O,0)),"",INDEX('Výsledková listina'!$P:$P,MATCH(CONCATENATE(BO$4,$A8),'Výsledková listina'!$O:$O,0),1))</f>
      </c>
      <c r="BQ8" s="4"/>
      <c r="BR8" s="50">
        <f t="shared" si="11"/>
      </c>
      <c r="BS8" s="68"/>
      <c r="BT8" s="17">
        <f>IF(ISNA(MATCH(CONCATENATE(BT$4,$A8),'Výsledková listina'!$O:$O,0)),"",INDEX('Výsledková listina'!$C:$C,MATCH(CONCATENATE(BT$4,$A8),'Výsledková listina'!$O:$O,0),1))</f>
      </c>
      <c r="BU8" s="52">
        <f>IF(ISNA(MATCH(CONCATENATE(BT$4,$A8),'Výsledková listina'!$O:$O,0)),"",INDEX('Výsledková listina'!$P:$P,MATCH(CONCATENATE(BT$4,$A8),'Výsledková listina'!$O:$O,0),1))</f>
      </c>
      <c r="BV8" s="4"/>
      <c r="BW8" s="50">
        <f t="shared" si="12"/>
      </c>
      <c r="BX8" s="68"/>
      <c r="BY8" s="17">
        <f>IF(ISNA(MATCH(CONCATENATE(BY$4,$A8),'Výsledková listina'!$O:$O,0)),"",INDEX('Výsledková listina'!$C:$C,MATCH(CONCATENATE(BY$4,$A8),'Výsledková listina'!$O:$O,0),1))</f>
      </c>
      <c r="BZ8" s="52">
        <f>IF(ISNA(MATCH(CONCATENATE(BY$4,$A8),'Výsledková listina'!$O:$O,0)),"",INDEX('Výsledková listina'!$P:$P,MATCH(CONCATENATE(BY$4,$A8),'Výsledková listina'!$O:$O,0),1))</f>
      </c>
      <c r="CA8" s="4"/>
      <c r="CB8" s="50">
        <f t="shared" si="13"/>
      </c>
      <c r="CC8" s="68"/>
      <c r="CD8" s="17">
        <f>IF(ISNA(MATCH(CONCATENATE(CD$4,$A8),'Výsledková listina'!$O:$O,0)),"",INDEX('Výsledková listina'!$C:$C,MATCH(CONCATENATE(CD$4,$A8),'Výsledková listina'!$O:$O,0),1))</f>
      </c>
      <c r="CE8" s="52">
        <f>IF(ISNA(MATCH(CONCATENATE(CD$4,$A8),'Výsledková listina'!$O:$O,0)),"",INDEX('Výsledková listina'!$P:$P,MATCH(CONCATENATE(CD$4,$A8),'Výsledková listina'!$O:$O,0),1))</f>
      </c>
      <c r="CF8" s="4"/>
      <c r="CG8" s="50">
        <f t="shared" si="14"/>
      </c>
      <c r="CH8" s="68"/>
    </row>
    <row r="9" spans="1:86" s="10" customFormat="1" ht="34.5" customHeight="1">
      <c r="A9" s="5">
        <v>4</v>
      </c>
      <c r="B9" s="17" t="str">
        <f>IF(ISNA(MATCH(CONCATENATE(B$4,$A9),'Výsledková listina'!$O:$O,0)),"",INDEX('Výsledková listina'!$C:$C,MATCH(CONCATENATE(B$4,$A9),'Výsledková listina'!$O:$O,0),1))</f>
        <v>BARTOŠ Jiří</v>
      </c>
      <c r="C9" s="52" t="str">
        <f>IF(ISNA(MATCH(CONCATENATE(B$4,$A9),'Výsledková listina'!$O:$O,0)),"",INDEX('Výsledková listina'!$P:$P,MATCH(CONCATENATE(B$4,$A9),'Výsledková listina'!$O:$O,0),1))</f>
        <v>RSK LIPANI MIVARDI Třebechovice pod Orebem</v>
      </c>
      <c r="D9" s="4">
        <v>17790</v>
      </c>
      <c r="E9" s="106"/>
      <c r="F9" s="50">
        <f t="shared" si="0"/>
        <v>6</v>
      </c>
      <c r="G9" s="68"/>
      <c r="H9" s="17" t="str">
        <f>IF(ISNA(MATCH(CONCATENATE(H$4,$A9),'Výsledková listina'!$O:$O,0)),"",INDEX('Výsledková listina'!$C:$C,MATCH(CONCATENATE(H$4,$A9),'Výsledková listina'!$O:$O,0),1))</f>
        <v>MAŠTERA Vojtěch</v>
      </c>
      <c r="I9" s="52" t="str">
        <f>IF(ISNA(MATCH(CONCATENATE(H$4,$A9),'Výsledková listina'!$O:$O,0)),"",INDEX('Výsledková listina'!$P:$P,MATCH(CONCATENATE(H$4,$A9),'Výsledková listina'!$O:$O,0),1))</f>
        <v>MO ČRS Jindřichův Hradec AWA-S – DRENNAN</v>
      </c>
      <c r="J9" s="4">
        <v>19430</v>
      </c>
      <c r="K9" s="106"/>
      <c r="L9" s="50">
        <f t="shared" si="1"/>
        <v>4</v>
      </c>
      <c r="M9" s="68"/>
      <c r="N9" s="17" t="str">
        <f>IF(ISNA(MATCH(CONCATENATE(N$4,$A9),'Výsledková listina'!$O:$O,0)),"",INDEX('Výsledková listina'!$C:$C,MATCH(CONCATENATE(N$4,$A9),'Výsledková listina'!$O:$O,0),1))</f>
        <v>CHROMÝ Radomír</v>
      </c>
      <c r="O9" s="52" t="str">
        <f>IF(ISNA(MATCH(CONCATENATE(N$4,$A9),'Výsledková listina'!$O:$O,0)),"",INDEX('Výsledková listina'!$P:$P,MATCH(CONCATENATE(N$4,$A9),'Výsledková listina'!$O:$O,0),1))</f>
        <v>ČRS MIVARDI CZ Mohelnice</v>
      </c>
      <c r="P9" s="4">
        <v>19340</v>
      </c>
      <c r="Q9" s="106"/>
      <c r="R9" s="50">
        <f t="shared" si="2"/>
        <v>4</v>
      </c>
      <c r="S9" s="68"/>
      <c r="T9" s="17" t="str">
        <f>IF(ISNA(MATCH(CONCATENATE(T$4,$A9),'Výsledková listina'!$O:$O,0)),"",INDEX('Výsledková listina'!$C:$C,MATCH(CONCATENATE(T$4,$A9),'Výsledková listina'!$O:$O,0),1))</f>
        <v>KOUCKÝ Miloslav</v>
      </c>
      <c r="U9" s="52" t="str">
        <f>IF(ISNA(MATCH(CONCATENATE(T$4,$A9),'Výsledková listina'!$O:$O,0)),"",INDEX('Výsledková listina'!$P:$P,MATCH(CONCATENATE(T$4,$A9),'Výsledková listina'!$O:$O,0),1))</f>
        <v>MAVER FEEDER TEAM MORAVIA - MRS</v>
      </c>
      <c r="V9" s="4">
        <v>21640</v>
      </c>
      <c r="W9" s="106"/>
      <c r="X9" s="50">
        <f t="shared" si="3"/>
        <v>5</v>
      </c>
      <c r="Y9" s="68"/>
      <c r="Z9" s="17" t="str">
        <f>IF(ISNA(MATCH(CONCATENATE(Z$4,$A9),'Výsledková listina'!$O:$O,0)),"",INDEX('Výsledková listina'!$C:$C,MATCH(CONCATENATE(Z$4,$A9),'Výsledková listina'!$O:$O,0),1))</f>
        <v>SRB Roman</v>
      </c>
      <c r="AA9" s="52" t="str">
        <f>IF(ISNA(MATCH(CONCATENATE(Z$4,$A9),'Výsledková listina'!$O:$O,0)),"",INDEX('Výsledková listina'!$P:$P,MATCH(CONCATENATE(Z$4,$A9),'Výsledková listina'!$O:$O,0),1))</f>
        <v>RIVE CZ</v>
      </c>
      <c r="AB9" s="4">
        <v>24280</v>
      </c>
      <c r="AC9" s="106"/>
      <c r="AD9" s="50">
        <f t="shared" si="4"/>
        <v>4</v>
      </c>
      <c r="AE9" s="68"/>
      <c r="AF9" s="17" t="str">
        <f>IF(ISNA(MATCH(CONCATENATE(AF$4,$A9),'Výsledková listina'!$O:$O,0)),"",INDEX('Výsledková listina'!$C:$C,MATCH(CONCATENATE(AF$4,$A9),'Výsledková listina'!$O:$O,0),1))</f>
        <v>KEJNAR Zdeněk</v>
      </c>
      <c r="AG9" s="52" t="str">
        <f>IF(ISNA(MATCH(CONCATENATE(AF$4,$A9),'Výsledková listina'!$O:$O,0)),"",INDEX('Výsledková listina'!$P:$P,MATCH(CONCATENATE(AF$4,$A9),'Výsledková listina'!$O:$O,0),1))</f>
        <v>Prostějov feeder team - MRS</v>
      </c>
      <c r="AH9" s="4">
        <v>20630</v>
      </c>
      <c r="AI9" s="106"/>
      <c r="AJ9" s="50">
        <f t="shared" si="5"/>
        <v>7</v>
      </c>
      <c r="AK9" s="68"/>
      <c r="AL9" s="17">
        <f>IF(ISNA(MATCH(CONCATENATE(AL$4,$A9),'Výsledková listina'!$O:$O,0)),"",INDEX('Výsledková listina'!$C:$C,MATCH(CONCATENATE(AL$4,$A9),'Výsledková listina'!$O:$O,0),1))</f>
      </c>
      <c r="AM9" s="52">
        <f>IF(ISNA(MATCH(CONCATENATE(AL$4,$A9),'Výsledková listina'!$O:$O,0)),"",INDEX('Výsledková listina'!$P:$P,MATCH(CONCATENATE(AL$4,$A9),'Výsledková listina'!$O:$O,0),1))</f>
      </c>
      <c r="AN9" s="4"/>
      <c r="AO9" s="106"/>
      <c r="AP9" s="50">
        <f t="shared" si="6"/>
      </c>
      <c r="AQ9" s="68"/>
      <c r="AR9" s="17">
        <f>IF(ISNA(MATCH(CONCATENATE(AR$4,$A9),'Výsledková listina'!$O:$O,0)),"",INDEX('Výsledková listina'!$C:$C,MATCH(CONCATENATE(AR$4,$A9),'Výsledková listina'!$O:$O,0),1))</f>
      </c>
      <c r="AS9" s="52">
        <f>IF(ISNA(MATCH(CONCATENATE(AR$4,$A9),'Výsledková listina'!$O:$O,0)),"",INDEX('Výsledková listina'!$P:$P,MATCH(CONCATENATE(AR$4,$A9),'Výsledková listina'!$O:$O,0),1))</f>
      </c>
      <c r="AT9" s="4"/>
      <c r="AU9" s="106"/>
      <c r="AV9" s="50">
        <f t="shared" si="7"/>
      </c>
      <c r="AW9" s="68"/>
      <c r="AX9" s="17">
        <f>IF(ISNA(MATCH(CONCATENATE(AX$4,$A9),'Výsledková listina'!$O:$O,0)),"",INDEX('Výsledková listina'!$C:$C,MATCH(CONCATENATE(AX$4,$A9),'Výsledková listina'!$O:$O,0),1))</f>
      </c>
      <c r="AY9" s="52">
        <f>IF(ISNA(MATCH(CONCATENATE(AX$4,$A9),'Výsledková listina'!$O:$O,0)),"",INDEX('Výsledková listina'!$P:$P,MATCH(CONCATENATE(AX$4,$A9),'Výsledková listina'!$O:$O,0),1))</f>
      </c>
      <c r="AZ9" s="4"/>
      <c r="BA9" s="106"/>
      <c r="BB9" s="50">
        <f t="shared" si="8"/>
      </c>
      <c r="BC9" s="68"/>
      <c r="BD9" s="17">
        <f>IF(ISNA(MATCH(CONCATENATE(BD$4,$A9),'Výsledková listina'!$O:$O,0)),"",INDEX('Výsledková listina'!$C:$C,MATCH(CONCATENATE(BD$4,$A9),'Výsledková listina'!$O:$O,0),1))</f>
      </c>
      <c r="BE9" s="52">
        <f>IF(ISNA(MATCH(CONCATENATE(BD$4,$A9),'Výsledková listina'!$O:$O,0)),"",INDEX('Výsledková listina'!$P:$P,MATCH(CONCATENATE(BD$4,$A9),'Výsledková listina'!$O:$O,0),1))</f>
      </c>
      <c r="BF9" s="4"/>
      <c r="BG9" s="106"/>
      <c r="BH9" s="50">
        <f t="shared" si="9"/>
      </c>
      <c r="BI9" s="68"/>
      <c r="BJ9" s="17">
        <f>IF(ISNA(MATCH(CONCATENATE(BJ$4,$A9),'Výsledková listina'!$O:$O,0)),"",INDEX('Výsledková listina'!$C:$C,MATCH(CONCATENATE(BJ$4,$A9),'Výsledková listina'!$O:$O,0),1))</f>
      </c>
      <c r="BK9" s="52">
        <f>IF(ISNA(MATCH(CONCATENATE(BJ$4,$A9),'Výsledková listina'!$O:$O,0)),"",INDEX('Výsledková listina'!$P:$P,MATCH(CONCATENATE(BJ$4,$A9),'Výsledková listina'!$O:$O,0),1))</f>
      </c>
      <c r="BL9" s="4"/>
      <c r="BM9" s="50">
        <f t="shared" si="10"/>
      </c>
      <c r="BN9" s="68"/>
      <c r="BO9" s="17">
        <f>IF(ISNA(MATCH(CONCATENATE(BO$4,$A9),'Výsledková listina'!$O:$O,0)),"",INDEX('Výsledková listina'!$C:$C,MATCH(CONCATENATE(BO$4,$A9),'Výsledková listina'!$O:$O,0),1))</f>
      </c>
      <c r="BP9" s="52">
        <f>IF(ISNA(MATCH(CONCATENATE(BO$4,$A9),'Výsledková listina'!$O:$O,0)),"",INDEX('Výsledková listina'!$P:$P,MATCH(CONCATENATE(BO$4,$A9),'Výsledková listina'!$O:$O,0),1))</f>
      </c>
      <c r="BQ9" s="4"/>
      <c r="BR9" s="50">
        <f t="shared" si="11"/>
      </c>
      <c r="BS9" s="68"/>
      <c r="BT9" s="17">
        <f>IF(ISNA(MATCH(CONCATENATE(BT$4,$A9),'Výsledková listina'!$O:$O,0)),"",INDEX('Výsledková listina'!$C:$C,MATCH(CONCATENATE(BT$4,$A9),'Výsledková listina'!$O:$O,0),1))</f>
      </c>
      <c r="BU9" s="52">
        <f>IF(ISNA(MATCH(CONCATENATE(BT$4,$A9),'Výsledková listina'!$O:$O,0)),"",INDEX('Výsledková listina'!$P:$P,MATCH(CONCATENATE(BT$4,$A9),'Výsledková listina'!$O:$O,0),1))</f>
      </c>
      <c r="BV9" s="4"/>
      <c r="BW9" s="50">
        <f t="shared" si="12"/>
      </c>
      <c r="BX9" s="68"/>
      <c r="BY9" s="17">
        <f>IF(ISNA(MATCH(CONCATENATE(BY$4,$A9),'Výsledková listina'!$O:$O,0)),"",INDEX('Výsledková listina'!$C:$C,MATCH(CONCATENATE(BY$4,$A9),'Výsledková listina'!$O:$O,0),1))</f>
      </c>
      <c r="BZ9" s="52">
        <f>IF(ISNA(MATCH(CONCATENATE(BY$4,$A9),'Výsledková listina'!$O:$O,0)),"",INDEX('Výsledková listina'!$P:$P,MATCH(CONCATENATE(BY$4,$A9),'Výsledková listina'!$O:$O,0),1))</f>
      </c>
      <c r="CA9" s="4"/>
      <c r="CB9" s="50">
        <f t="shared" si="13"/>
      </c>
      <c r="CC9" s="68"/>
      <c r="CD9" s="17">
        <f>IF(ISNA(MATCH(CONCATENATE(CD$4,$A9),'Výsledková listina'!$O:$O,0)),"",INDEX('Výsledková listina'!$C:$C,MATCH(CONCATENATE(CD$4,$A9),'Výsledková listina'!$O:$O,0),1))</f>
      </c>
      <c r="CE9" s="52">
        <f>IF(ISNA(MATCH(CONCATENATE(CD$4,$A9),'Výsledková listina'!$O:$O,0)),"",INDEX('Výsledková listina'!$P:$P,MATCH(CONCATENATE(CD$4,$A9),'Výsledková listina'!$O:$O,0),1))</f>
      </c>
      <c r="CF9" s="4"/>
      <c r="CG9" s="50">
        <f t="shared" si="14"/>
      </c>
      <c r="CH9" s="68"/>
    </row>
    <row r="10" spans="1:86" s="10" customFormat="1" ht="34.5" customHeight="1">
      <c r="A10" s="5">
        <v>5</v>
      </c>
      <c r="B10" s="17" t="str">
        <f>IF(ISNA(MATCH(CONCATENATE(B$4,$A10),'Výsledková listina'!$O:$O,0)),"",INDEX('Výsledková listina'!$C:$C,MATCH(CONCATENATE(B$4,$A10),'Výsledková listina'!$O:$O,0),1))</f>
        <v>BEDNAŘÍK Dušan</v>
      </c>
      <c r="C10" s="52" t="str">
        <f>IF(ISNA(MATCH(CONCATENATE(B$4,$A10),'Výsledková listina'!$O:$O,0)),"",INDEX('Výsledková listina'!$P:$P,MATCH(CONCATENATE(B$4,$A10),'Výsledková listina'!$O:$O,0),1))</f>
        <v>MO ČRS Mohelnice MIVARDI</v>
      </c>
      <c r="D10" s="4">
        <v>29200</v>
      </c>
      <c r="E10" s="106"/>
      <c r="F10" s="50">
        <f t="shared" si="0"/>
        <v>3</v>
      </c>
      <c r="G10" s="68"/>
      <c r="H10" s="17" t="str">
        <f>IF(ISNA(MATCH(CONCATENATE(H$4,$A10),'Výsledková listina'!$O:$O,0)),"",INDEX('Výsledková listina'!$C:$C,MATCH(CONCATENATE(H$4,$A10),'Výsledková listina'!$O:$O,0),1))</f>
        <v>KOBLIHA Martin</v>
      </c>
      <c r="I10" s="52" t="str">
        <f>IF(ISNA(MATCH(CONCATENATE(H$4,$A10),'Výsledková listina'!$O:$O,0)),"",INDEX('Výsledková listina'!$P:$P,MATCH(CONCATENATE(H$4,$A10),'Výsledková listina'!$O:$O,0),1))</f>
        <v>MO MRS Uherské Hradiště - PRESTON</v>
      </c>
      <c r="J10" s="4">
        <v>15660</v>
      </c>
      <c r="K10" s="106"/>
      <c r="L10" s="50">
        <f t="shared" si="1"/>
        <v>7</v>
      </c>
      <c r="M10" s="68"/>
      <c r="N10" s="17" t="str">
        <f>IF(ISNA(MATCH(CONCATENATE(N$4,$A10),'Výsledková listina'!$O:$O,0)),"",INDEX('Výsledková listina'!$C:$C,MATCH(CONCATENATE(N$4,$A10),'Výsledková listina'!$O:$O,0),1))</f>
        <v>PERGREFFI Luca </v>
      </c>
      <c r="O10" s="52" t="str">
        <f>IF(ISNA(MATCH(CONCATENATE(N$4,$A10),'Výsledková listina'!$O:$O,0)),"",INDEX('Výsledková listina'!$P:$P,MATCH(CONCATENATE(N$4,$A10),'Výsledková listina'!$O:$O,0),1))</f>
        <v>Rybářský sportovní klub Pardubice – COLMIC</v>
      </c>
      <c r="P10" s="4">
        <v>14830</v>
      </c>
      <c r="Q10" s="106"/>
      <c r="R10" s="50">
        <f t="shared" si="2"/>
        <v>7</v>
      </c>
      <c r="S10" s="68"/>
      <c r="T10" s="17" t="str">
        <f>IF(ISNA(MATCH(CONCATENATE(T$4,$A10),'Výsledková listina'!$O:$O,0)),"",INDEX('Výsledková listina'!$C:$C,MATCH(CONCATENATE(T$4,$A10),'Výsledková listina'!$O:$O,0),1))</f>
        <v>ONDRÁČEK Petr</v>
      </c>
      <c r="U10" s="52" t="str">
        <f>IF(ISNA(MATCH(CONCATENATE(T$4,$A10),'Výsledková listina'!$O:$O,0)),"",INDEX('Výsledková listina'!$P:$P,MATCH(CONCATENATE(T$4,$A10),'Výsledková listina'!$O:$O,0),1))</f>
        <v>MAVER Feeder Klub Třebíč</v>
      </c>
      <c r="V10" s="4">
        <v>10770</v>
      </c>
      <c r="W10" s="106"/>
      <c r="X10" s="50">
        <f t="shared" si="3"/>
        <v>8</v>
      </c>
      <c r="Y10" s="68"/>
      <c r="Z10" s="17" t="str">
        <f>IF(ISNA(MATCH(CONCATENATE(Z$4,$A10),'Výsledková listina'!$O:$O,0)),"",INDEX('Výsledková listina'!$C:$C,MATCH(CONCATENATE(Z$4,$A10),'Výsledková listina'!$O:$O,0),1))</f>
        <v>KRÁLOVÁ Nella</v>
      </c>
      <c r="AA10" s="52" t="str">
        <f>IF(ISNA(MATCH(CONCATENATE(Z$4,$A10),'Výsledková listina'!$O:$O,0)),"",INDEX('Výsledková listina'!$P:$P,MATCH(CONCATENATE(Z$4,$A10),'Výsledková listina'!$O:$O,0),1))</f>
        <v>PRESTON Feeder Team – MRK.CZ - MRS</v>
      </c>
      <c r="AB10" s="4">
        <v>5510</v>
      </c>
      <c r="AC10" s="106"/>
      <c r="AD10" s="50">
        <f t="shared" si="4"/>
        <v>9</v>
      </c>
      <c r="AE10" s="68"/>
      <c r="AF10" s="17" t="str">
        <f>IF(ISNA(MATCH(CONCATENATE(AF$4,$A10),'Výsledková listina'!$O:$O,0)),"",INDEX('Výsledková listina'!$C:$C,MATCH(CONCATENATE(AF$4,$A10),'Výsledková listina'!$O:$O,0),1))</f>
        <v>ZÁLEŠÁK Petr</v>
      </c>
      <c r="AG10" s="52" t="str">
        <f>IF(ISNA(MATCH(CONCATENATE(AF$4,$A10),'Výsledková listina'!$O:$O,0)),"",INDEX('Výsledková listina'!$P:$P,MATCH(CONCATENATE(AF$4,$A10),'Výsledková listina'!$O:$O,0),1))</f>
        <v>Milo Feeder Team JIHOSEVERÁCI - SMS</v>
      </c>
      <c r="AH10" s="4">
        <v>7030</v>
      </c>
      <c r="AI10" s="106"/>
      <c r="AJ10" s="50">
        <f t="shared" si="5"/>
        <v>10</v>
      </c>
      <c r="AK10" s="68"/>
      <c r="AL10" s="17">
        <f>IF(ISNA(MATCH(CONCATENATE(AL$4,$A10),'Výsledková listina'!$O:$O,0)),"",INDEX('Výsledková listina'!$C:$C,MATCH(CONCATENATE(AL$4,$A10),'Výsledková listina'!$O:$O,0),1))</f>
      </c>
      <c r="AM10" s="52">
        <f>IF(ISNA(MATCH(CONCATENATE(AL$4,$A10),'Výsledková listina'!$O:$O,0)),"",INDEX('Výsledková listina'!$P:$P,MATCH(CONCATENATE(AL$4,$A10),'Výsledková listina'!$O:$O,0),1))</f>
      </c>
      <c r="AN10" s="4"/>
      <c r="AO10" s="106"/>
      <c r="AP10" s="50">
        <f t="shared" si="6"/>
      </c>
      <c r="AQ10" s="68"/>
      <c r="AR10" s="17">
        <f>IF(ISNA(MATCH(CONCATENATE(AR$4,$A10),'Výsledková listina'!$O:$O,0)),"",INDEX('Výsledková listina'!$C:$C,MATCH(CONCATENATE(AR$4,$A10),'Výsledková listina'!$O:$O,0),1))</f>
      </c>
      <c r="AS10" s="52">
        <f>IF(ISNA(MATCH(CONCATENATE(AR$4,$A10),'Výsledková listina'!$O:$O,0)),"",INDEX('Výsledková listina'!$P:$P,MATCH(CONCATENATE(AR$4,$A10),'Výsledková listina'!$O:$O,0),1))</f>
      </c>
      <c r="AT10" s="4"/>
      <c r="AU10" s="106"/>
      <c r="AV10" s="50">
        <f t="shared" si="7"/>
      </c>
      <c r="AW10" s="68"/>
      <c r="AX10" s="17">
        <f>IF(ISNA(MATCH(CONCATENATE(AX$4,$A10),'Výsledková listina'!$O:$O,0)),"",INDEX('Výsledková listina'!$C:$C,MATCH(CONCATENATE(AX$4,$A10),'Výsledková listina'!$O:$O,0),1))</f>
      </c>
      <c r="AY10" s="52">
        <f>IF(ISNA(MATCH(CONCATENATE(AX$4,$A10),'Výsledková listina'!$O:$O,0)),"",INDEX('Výsledková listina'!$P:$P,MATCH(CONCATENATE(AX$4,$A10),'Výsledková listina'!$O:$O,0),1))</f>
      </c>
      <c r="AZ10" s="4"/>
      <c r="BA10" s="106"/>
      <c r="BB10" s="50">
        <f t="shared" si="8"/>
      </c>
      <c r="BC10" s="68"/>
      <c r="BD10" s="17">
        <f>IF(ISNA(MATCH(CONCATENATE(BD$4,$A10),'Výsledková listina'!$O:$O,0)),"",INDEX('Výsledková listina'!$C:$C,MATCH(CONCATENATE(BD$4,$A10),'Výsledková listina'!$O:$O,0),1))</f>
      </c>
      <c r="BE10" s="52">
        <f>IF(ISNA(MATCH(CONCATENATE(BD$4,$A10),'Výsledková listina'!$O:$O,0)),"",INDEX('Výsledková listina'!$P:$P,MATCH(CONCATENATE(BD$4,$A10),'Výsledková listina'!$O:$O,0),1))</f>
      </c>
      <c r="BF10" s="4"/>
      <c r="BG10" s="106"/>
      <c r="BH10" s="50">
        <f t="shared" si="9"/>
      </c>
      <c r="BI10" s="68"/>
      <c r="BJ10" s="17">
        <f>IF(ISNA(MATCH(CONCATENATE(BJ$4,$A10),'Výsledková listina'!$O:$O,0)),"",INDEX('Výsledková listina'!$C:$C,MATCH(CONCATENATE(BJ$4,$A10),'Výsledková listina'!$O:$O,0),1))</f>
      </c>
      <c r="BK10" s="52">
        <f>IF(ISNA(MATCH(CONCATENATE(BJ$4,$A10),'Výsledková listina'!$O:$O,0)),"",INDEX('Výsledková listina'!$P:$P,MATCH(CONCATENATE(BJ$4,$A10),'Výsledková listina'!$O:$O,0),1))</f>
      </c>
      <c r="BL10" s="4"/>
      <c r="BM10" s="50">
        <f t="shared" si="10"/>
      </c>
      <c r="BN10" s="68"/>
      <c r="BO10" s="17">
        <f>IF(ISNA(MATCH(CONCATENATE(BO$4,$A10),'Výsledková listina'!$O:$O,0)),"",INDEX('Výsledková listina'!$C:$C,MATCH(CONCATENATE(BO$4,$A10),'Výsledková listina'!$O:$O,0),1))</f>
      </c>
      <c r="BP10" s="52">
        <f>IF(ISNA(MATCH(CONCATENATE(BO$4,$A10),'Výsledková listina'!$O:$O,0)),"",INDEX('Výsledková listina'!$P:$P,MATCH(CONCATENATE(BO$4,$A10),'Výsledková listina'!$O:$O,0),1))</f>
      </c>
      <c r="BQ10" s="4"/>
      <c r="BR10" s="50">
        <f t="shared" si="11"/>
      </c>
      <c r="BS10" s="68"/>
      <c r="BT10" s="17">
        <f>IF(ISNA(MATCH(CONCATENATE(BT$4,$A10),'Výsledková listina'!$O:$O,0)),"",INDEX('Výsledková listina'!$C:$C,MATCH(CONCATENATE(BT$4,$A10),'Výsledková listina'!$O:$O,0),1))</f>
      </c>
      <c r="BU10" s="52">
        <f>IF(ISNA(MATCH(CONCATENATE(BT$4,$A10),'Výsledková listina'!$O:$O,0)),"",INDEX('Výsledková listina'!$P:$P,MATCH(CONCATENATE(BT$4,$A10),'Výsledková listina'!$O:$O,0),1))</f>
      </c>
      <c r="BV10" s="4"/>
      <c r="BW10" s="50">
        <f t="shared" si="12"/>
      </c>
      <c r="BX10" s="68"/>
      <c r="BY10" s="17">
        <f>IF(ISNA(MATCH(CONCATENATE(BY$4,$A10),'Výsledková listina'!$O:$O,0)),"",INDEX('Výsledková listina'!$C:$C,MATCH(CONCATENATE(BY$4,$A10),'Výsledková listina'!$O:$O,0),1))</f>
      </c>
      <c r="BZ10" s="52">
        <f>IF(ISNA(MATCH(CONCATENATE(BY$4,$A10),'Výsledková listina'!$O:$O,0)),"",INDEX('Výsledková listina'!$P:$P,MATCH(CONCATENATE(BY$4,$A10),'Výsledková listina'!$O:$O,0),1))</f>
      </c>
      <c r="CA10" s="4"/>
      <c r="CB10" s="50">
        <f t="shared" si="13"/>
      </c>
      <c r="CC10" s="68"/>
      <c r="CD10" s="17">
        <f>IF(ISNA(MATCH(CONCATENATE(CD$4,$A10),'Výsledková listina'!$O:$O,0)),"",INDEX('Výsledková listina'!$C:$C,MATCH(CONCATENATE(CD$4,$A10),'Výsledková listina'!$O:$O,0),1))</f>
      </c>
      <c r="CE10" s="52">
        <f>IF(ISNA(MATCH(CONCATENATE(CD$4,$A10),'Výsledková listina'!$O:$O,0)),"",INDEX('Výsledková listina'!$P:$P,MATCH(CONCATENATE(CD$4,$A10),'Výsledková listina'!$O:$O,0),1))</f>
      </c>
      <c r="CF10" s="4"/>
      <c r="CG10" s="50">
        <f t="shared" si="14"/>
      </c>
      <c r="CH10" s="68"/>
    </row>
    <row r="11" spans="1:86" s="10" customFormat="1" ht="34.5" customHeight="1">
      <c r="A11" s="5">
        <v>6</v>
      </c>
      <c r="B11" s="17" t="str">
        <f>IF(ISNA(MATCH(CONCATENATE(B$4,$A11),'Výsledková listina'!$O:$O,0)),"",INDEX('Výsledková listina'!$C:$C,MATCH(CONCATENATE(B$4,$A11),'Výsledková listina'!$O:$O,0),1))</f>
        <v>GRZYCH Jan</v>
      </c>
      <c r="C11" s="52" t="str">
        <f>IF(ISNA(MATCH(CONCATENATE(B$4,$A11),'Výsledková listina'!$O:$O,0)),"",INDEX('Výsledková listina'!$P:$P,MATCH(CONCATENATE(B$4,$A11),'Výsledková listina'!$O:$O,0),1))</f>
        <v>MO ČRS Příbor - MAVER TEAM</v>
      </c>
      <c r="D11" s="4">
        <v>17690</v>
      </c>
      <c r="E11" s="106"/>
      <c r="F11" s="50">
        <f t="shared" si="0"/>
        <v>7</v>
      </c>
      <c r="G11" s="68"/>
      <c r="H11" s="17" t="str">
        <f>IF(ISNA(MATCH(CONCATENATE(H$4,$A11),'Výsledková listina'!$O:$O,0)),"",INDEX('Výsledková listina'!$C:$C,MATCH(CONCATENATE(H$4,$A11),'Výsledková listina'!$O:$O,0),1))</f>
        <v>KOCHAN Pavel</v>
      </c>
      <c r="I11" s="52" t="str">
        <f>IF(ISNA(MATCH(CONCATENATE(H$4,$A11),'Výsledková listina'!$O:$O,0)),"",INDEX('Výsledková listina'!$P:$P,MATCH(CONCATENATE(H$4,$A11),'Výsledková listina'!$O:$O,0),1))</f>
        <v>MO ČRS Karviná MILO</v>
      </c>
      <c r="J11" s="4">
        <v>22590</v>
      </c>
      <c r="K11" s="106"/>
      <c r="L11" s="50">
        <f t="shared" si="1"/>
        <v>3</v>
      </c>
      <c r="M11" s="68"/>
      <c r="N11" s="17" t="str">
        <f>IF(ISNA(MATCH(CONCATENATE(N$4,$A11),'Výsledková listina'!$O:$O,0)),"",INDEX('Výsledková listina'!$C:$C,MATCH(CONCATENATE(N$4,$A11),'Výsledková listina'!$O:$O,0),1))</f>
        <v>POKORNÝ Roman ml.</v>
      </c>
      <c r="O11" s="52" t="str">
        <f>IF(ISNA(MATCH(CONCATENATE(N$4,$A11),'Výsledková listina'!$O:$O,0)),"",INDEX('Výsledková listina'!$P:$P,MATCH(CONCATENATE(N$4,$A11),'Výsledková listina'!$O:$O,0),1))</f>
        <v>RS Crazy Boys MO Hustopeče Maver</v>
      </c>
      <c r="P11" s="4">
        <v>27410</v>
      </c>
      <c r="Q11" s="106"/>
      <c r="R11" s="50">
        <f t="shared" si="2"/>
        <v>1</v>
      </c>
      <c r="S11" s="68"/>
      <c r="T11" s="17" t="str">
        <f>IF(ISNA(MATCH(CONCATENATE(T$4,$A11),'Výsledková listina'!$O:$O,0)),"",INDEX('Výsledková listina'!$C:$C,MATCH(CONCATENATE(T$4,$A11),'Výsledková listina'!$O:$O,0),1))</f>
        <v>HÁJEK Ondřej</v>
      </c>
      <c r="U11" s="52" t="str">
        <f>IF(ISNA(MATCH(CONCATENATE(T$4,$A11),'Výsledková listina'!$O:$O,0)),"",INDEX('Výsledková listina'!$P:$P,MATCH(CONCATENATE(T$4,$A11),'Výsledková listina'!$O:$O,0),1))</f>
        <v>River Feeder Team MAVER MO P-9 Vysočany</v>
      </c>
      <c r="V11" s="4">
        <v>19825</v>
      </c>
      <c r="W11" s="106"/>
      <c r="X11" s="50">
        <f t="shared" si="3"/>
        <v>7</v>
      </c>
      <c r="Y11" s="68"/>
      <c r="Z11" s="17" t="str">
        <f>IF(ISNA(MATCH(CONCATENATE(Z$4,$A11),'Výsledková listina'!$O:$O,0)),"",INDEX('Výsledková listina'!$C:$C,MATCH(CONCATENATE(Z$4,$A11),'Výsledková listina'!$O:$O,0),1))</f>
        <v>OLIVA Vladimír</v>
      </c>
      <c r="AA11" s="52" t="str">
        <f>IF(ISNA(MATCH(CONCATENATE(Z$4,$A11),'Výsledková listina'!$O:$O,0)),"",INDEX('Výsledková listina'!$P:$P,MATCH(CONCATENATE(Z$4,$A11),'Výsledková listina'!$O:$O,0),1))</f>
        <v>MAVER Feeder Klub Třebíč</v>
      </c>
      <c r="AB11" s="4">
        <v>21510</v>
      </c>
      <c r="AC11" s="106"/>
      <c r="AD11" s="50">
        <f t="shared" si="4"/>
        <v>5</v>
      </c>
      <c r="AE11" s="68"/>
      <c r="AF11" s="17" t="str">
        <f>IF(ISNA(MATCH(CONCATENATE(AF$4,$A11),'Výsledková listina'!$O:$O,0)),"",INDEX('Výsledková listina'!$C:$C,MATCH(CONCATENATE(AF$4,$A11),'Výsledková listina'!$O:$O,0),1))</f>
        <v>PECHALOVÁ Andrea</v>
      </c>
      <c r="AG11" s="52" t="str">
        <f>IF(ISNA(MATCH(CONCATENATE(AF$4,$A11),'Výsledková listina'!$O:$O,0)),"",INDEX('Výsledková listina'!$P:$P,MATCH(CONCATENATE(AF$4,$A11),'Výsledková listina'!$O:$O,0),1))</f>
        <v>VIPA TRABUCCO Feeder Team Jižní Morava - MRS</v>
      </c>
      <c r="AH11" s="4">
        <v>21320</v>
      </c>
      <c r="AI11" s="106"/>
      <c r="AJ11" s="50">
        <f t="shared" si="5"/>
        <v>6</v>
      </c>
      <c r="AK11" s="68"/>
      <c r="AL11" s="17">
        <f>IF(ISNA(MATCH(CONCATENATE(AL$4,$A11),'Výsledková listina'!$O:$O,0)),"",INDEX('Výsledková listina'!$C:$C,MATCH(CONCATENATE(AL$4,$A11),'Výsledková listina'!$O:$O,0),1))</f>
      </c>
      <c r="AM11" s="52">
        <f>IF(ISNA(MATCH(CONCATENATE(AL$4,$A11),'Výsledková listina'!$O:$O,0)),"",INDEX('Výsledková listina'!$P:$P,MATCH(CONCATENATE(AL$4,$A11),'Výsledková listina'!$O:$O,0),1))</f>
      </c>
      <c r="AN11" s="4"/>
      <c r="AO11" s="106"/>
      <c r="AP11" s="50">
        <f t="shared" si="6"/>
      </c>
      <c r="AQ11" s="68"/>
      <c r="AR11" s="17">
        <f>IF(ISNA(MATCH(CONCATENATE(AR$4,$A11),'Výsledková listina'!$O:$O,0)),"",INDEX('Výsledková listina'!$C:$C,MATCH(CONCATENATE(AR$4,$A11),'Výsledková listina'!$O:$O,0),1))</f>
      </c>
      <c r="AS11" s="52">
        <f>IF(ISNA(MATCH(CONCATENATE(AR$4,$A11),'Výsledková listina'!$O:$O,0)),"",INDEX('Výsledková listina'!$P:$P,MATCH(CONCATENATE(AR$4,$A11),'Výsledková listina'!$O:$O,0),1))</f>
      </c>
      <c r="AT11" s="4"/>
      <c r="AU11" s="106"/>
      <c r="AV11" s="50">
        <f t="shared" si="7"/>
      </c>
      <c r="AW11" s="68"/>
      <c r="AX11" s="17">
        <f>IF(ISNA(MATCH(CONCATENATE(AX$4,$A11),'Výsledková listina'!$O:$O,0)),"",INDEX('Výsledková listina'!$C:$C,MATCH(CONCATENATE(AX$4,$A11),'Výsledková listina'!$O:$O,0),1))</f>
      </c>
      <c r="AY11" s="52">
        <f>IF(ISNA(MATCH(CONCATENATE(AX$4,$A11),'Výsledková listina'!$O:$O,0)),"",INDEX('Výsledková listina'!$P:$P,MATCH(CONCATENATE(AX$4,$A11),'Výsledková listina'!$O:$O,0),1))</f>
      </c>
      <c r="AZ11" s="4"/>
      <c r="BA11" s="106"/>
      <c r="BB11" s="50">
        <f t="shared" si="8"/>
      </c>
      <c r="BC11" s="68"/>
      <c r="BD11" s="17">
        <f>IF(ISNA(MATCH(CONCATENATE(BD$4,$A11),'Výsledková listina'!$O:$O,0)),"",INDEX('Výsledková listina'!$C:$C,MATCH(CONCATENATE(BD$4,$A11),'Výsledková listina'!$O:$O,0),1))</f>
      </c>
      <c r="BE11" s="52">
        <f>IF(ISNA(MATCH(CONCATENATE(BD$4,$A11),'Výsledková listina'!$O:$O,0)),"",INDEX('Výsledková listina'!$P:$P,MATCH(CONCATENATE(BD$4,$A11),'Výsledková listina'!$O:$O,0),1))</f>
      </c>
      <c r="BF11" s="4"/>
      <c r="BG11" s="106"/>
      <c r="BH11" s="50">
        <f t="shared" si="9"/>
      </c>
      <c r="BI11" s="68"/>
      <c r="BJ11" s="17">
        <f>IF(ISNA(MATCH(CONCATENATE(BJ$4,$A11),'Výsledková listina'!$O:$O,0)),"",INDEX('Výsledková listina'!$C:$C,MATCH(CONCATENATE(BJ$4,$A11),'Výsledková listina'!$O:$O,0),1))</f>
      </c>
      <c r="BK11" s="52">
        <f>IF(ISNA(MATCH(CONCATENATE(BJ$4,$A11),'Výsledková listina'!$O:$O,0)),"",INDEX('Výsledková listina'!$P:$P,MATCH(CONCATENATE(BJ$4,$A11),'Výsledková listina'!$O:$O,0),1))</f>
      </c>
      <c r="BL11" s="4"/>
      <c r="BM11" s="50">
        <f t="shared" si="10"/>
      </c>
      <c r="BN11" s="68"/>
      <c r="BO11" s="17">
        <f>IF(ISNA(MATCH(CONCATENATE(BO$4,$A11),'Výsledková listina'!$O:$O,0)),"",INDEX('Výsledková listina'!$C:$C,MATCH(CONCATENATE(BO$4,$A11),'Výsledková listina'!$O:$O,0),1))</f>
      </c>
      <c r="BP11" s="52">
        <f>IF(ISNA(MATCH(CONCATENATE(BO$4,$A11),'Výsledková listina'!$O:$O,0)),"",INDEX('Výsledková listina'!$P:$P,MATCH(CONCATENATE(BO$4,$A11),'Výsledková listina'!$O:$O,0),1))</f>
      </c>
      <c r="BQ11" s="4"/>
      <c r="BR11" s="50">
        <f t="shared" si="11"/>
      </c>
      <c r="BS11" s="68"/>
      <c r="BT11" s="17">
        <f>IF(ISNA(MATCH(CONCATENATE(BT$4,$A11),'Výsledková listina'!$O:$O,0)),"",INDEX('Výsledková listina'!$C:$C,MATCH(CONCATENATE(BT$4,$A11),'Výsledková listina'!$O:$O,0),1))</f>
      </c>
      <c r="BU11" s="52">
        <f>IF(ISNA(MATCH(CONCATENATE(BT$4,$A11),'Výsledková listina'!$O:$O,0)),"",INDEX('Výsledková listina'!$P:$P,MATCH(CONCATENATE(BT$4,$A11),'Výsledková listina'!$O:$O,0),1))</f>
      </c>
      <c r="BV11" s="4"/>
      <c r="BW11" s="50">
        <f t="shared" si="12"/>
      </c>
      <c r="BX11" s="68"/>
      <c r="BY11" s="17">
        <f>IF(ISNA(MATCH(CONCATENATE(BY$4,$A11),'Výsledková listina'!$O:$O,0)),"",INDEX('Výsledková listina'!$C:$C,MATCH(CONCATENATE(BY$4,$A11),'Výsledková listina'!$O:$O,0),1))</f>
      </c>
      <c r="BZ11" s="52">
        <f>IF(ISNA(MATCH(CONCATENATE(BY$4,$A11),'Výsledková listina'!$O:$O,0)),"",INDEX('Výsledková listina'!$P:$P,MATCH(CONCATENATE(BY$4,$A11),'Výsledková listina'!$O:$O,0),1))</f>
      </c>
      <c r="CA11" s="4"/>
      <c r="CB11" s="50">
        <f t="shared" si="13"/>
      </c>
      <c r="CC11" s="68"/>
      <c r="CD11" s="17">
        <f>IF(ISNA(MATCH(CONCATENATE(CD$4,$A11),'Výsledková listina'!$O:$O,0)),"",INDEX('Výsledková listina'!$C:$C,MATCH(CONCATENATE(CD$4,$A11),'Výsledková listina'!$O:$O,0),1))</f>
      </c>
      <c r="CE11" s="52">
        <f>IF(ISNA(MATCH(CONCATENATE(CD$4,$A11),'Výsledková listina'!$O:$O,0)),"",INDEX('Výsledková listina'!$P:$P,MATCH(CONCATENATE(CD$4,$A11),'Výsledková listina'!$O:$O,0),1))</f>
      </c>
      <c r="CF11" s="4"/>
      <c r="CG11" s="50">
        <f t="shared" si="14"/>
      </c>
      <c r="CH11" s="68"/>
    </row>
    <row r="12" spans="1:86" s="10" customFormat="1" ht="34.5" customHeight="1">
      <c r="A12" s="5">
        <v>7</v>
      </c>
      <c r="B12" s="17" t="str">
        <f>IF(ISNA(MATCH(CONCATENATE(B$4,$A12),'Výsledková listina'!$O:$O,0)),"",INDEX('Výsledková listina'!$C:$C,MATCH(CONCATENATE(B$4,$A12),'Výsledková listina'!$O:$O,0),1))</f>
        <v>BARTOŠ Jan</v>
      </c>
      <c r="C12" s="52" t="str">
        <f>IF(ISNA(MATCH(CONCATENATE(B$4,$A12),'Výsledková listina'!$O:$O,0)),"",INDEX('Výsledková listina'!$P:$P,MATCH(CONCATENATE(B$4,$A12),'Výsledková listina'!$O:$O,0),1))</f>
        <v>RSK LIPANI MIVARDI Třebechovice pod Orebem</v>
      </c>
      <c r="D12" s="4">
        <v>12990</v>
      </c>
      <c r="E12" s="106"/>
      <c r="F12" s="50">
        <f t="shared" si="0"/>
        <v>9</v>
      </c>
      <c r="G12" s="68"/>
      <c r="H12" s="17" t="str">
        <f>IF(ISNA(MATCH(CONCATENATE(H$4,$A12),'Výsledková listina'!$O:$O,0)),"",INDEX('Výsledková listina'!$C:$C,MATCH(CONCATENATE(H$4,$A12),'Výsledková listina'!$O:$O,0),1))</f>
        <v>HRON Radek</v>
      </c>
      <c r="I12" s="52" t="str">
        <f>IF(ISNA(MATCH(CONCATENATE(H$4,$A12),'Výsledková listina'!$O:$O,0)),"",INDEX('Výsledková listina'!$P:$P,MATCH(CONCATENATE(H$4,$A12),'Výsledková listina'!$O:$O,0),1))</f>
        <v>RS Crazy Boys MO Hustopeče Maver</v>
      </c>
      <c r="J12" s="4">
        <v>32750</v>
      </c>
      <c r="K12" s="106"/>
      <c r="L12" s="50">
        <f t="shared" si="1"/>
        <v>1</v>
      </c>
      <c r="M12" s="68"/>
      <c r="N12" s="17" t="str">
        <f>IF(ISNA(MATCH(CONCATENATE(N$4,$A12),'Výsledková listina'!$O:$O,0)),"",INDEX('Výsledková listina'!$C:$C,MATCH(CONCATENATE(N$4,$A12),'Výsledková listina'!$O:$O,0),1))</f>
        <v>KOUKAL Martin ml.</v>
      </c>
      <c r="O12" s="52" t="str">
        <f>IF(ISNA(MATCH(CONCATENATE(N$4,$A12),'Výsledková listina'!$O:$O,0)),"",INDEX('Výsledková listina'!$P:$P,MATCH(CONCATENATE(N$4,$A12),'Výsledková listina'!$O:$O,0),1))</f>
        <v>ČRS MILO Loštice A</v>
      </c>
      <c r="P12" s="4">
        <v>6030</v>
      </c>
      <c r="Q12" s="106"/>
      <c r="R12" s="50">
        <f t="shared" si="2"/>
        <v>9</v>
      </c>
      <c r="S12" s="68"/>
      <c r="T12" s="17" t="str">
        <f>IF(ISNA(MATCH(CONCATENATE(T$4,$A12),'Výsledková listina'!$O:$O,0)),"",INDEX('Výsledková listina'!$C:$C,MATCH(CONCATENATE(T$4,$A12),'Výsledková listina'!$O:$O,0),1))</f>
        <v>VIK Marek</v>
      </c>
      <c r="U12" s="52" t="str">
        <f>IF(ISNA(MATCH(CONCATENATE(T$4,$A12),'Výsledková listina'!$O:$O,0)),"",INDEX('Výsledková listina'!$P:$P,MATCH(CONCATENATE(T$4,$A12),'Výsledková listina'!$O:$O,0),1))</f>
        <v>Feeder team MO Olomouc US sev. M. a S.</v>
      </c>
      <c r="V12" s="4">
        <v>20980</v>
      </c>
      <c r="W12" s="106"/>
      <c r="X12" s="50">
        <f t="shared" si="3"/>
        <v>6</v>
      </c>
      <c r="Y12" s="68"/>
      <c r="Z12" s="17" t="str">
        <f>IF(ISNA(MATCH(CONCATENATE(Z$4,$A12),'Výsledková listina'!$O:$O,0)),"",INDEX('Výsledková listina'!$C:$C,MATCH(CONCATENATE(Z$4,$A12),'Výsledková listina'!$O:$O,0),1))</f>
        <v>ŠERÝ Kamil</v>
      </c>
      <c r="AA12" s="52" t="str">
        <f>IF(ISNA(MATCH(CONCATENATE(Z$4,$A12),'Výsledková listina'!$O:$O,0)),"",INDEX('Výsledková listina'!$P:$P,MATCH(CONCATENATE(Z$4,$A12),'Výsledková listina'!$O:$O,0),1))</f>
        <v>RSK LIPANI MIVARDI Třebechovice pod Orebem</v>
      </c>
      <c r="AB12" s="4">
        <v>29320</v>
      </c>
      <c r="AC12" s="106"/>
      <c r="AD12" s="50">
        <f t="shared" si="4"/>
        <v>1</v>
      </c>
      <c r="AE12" s="68"/>
      <c r="AF12" s="17" t="str">
        <f>IF(ISNA(MATCH(CONCATENATE(AF$4,$A12),'Výsledková listina'!$O:$O,0)),"",INDEX('Výsledková listina'!$C:$C,MATCH(CONCATENATE(AF$4,$A12),'Výsledková listina'!$O:$O,0),1))</f>
        <v>OUŘEDNÍČEK Jiří</v>
      </c>
      <c r="AG12" s="52" t="str">
        <f>IF(ISNA(MATCH(CONCATENATE(AF$4,$A12),'Výsledková listina'!$O:$O,0)),"",INDEX('Výsledková listina'!$P:$P,MATCH(CONCATENATE(AF$4,$A12),'Výsledková listina'!$O:$O,0),1))</f>
        <v>Black Bass</v>
      </c>
      <c r="AH12" s="4">
        <v>28070</v>
      </c>
      <c r="AI12" s="106"/>
      <c r="AJ12" s="50">
        <f t="shared" si="5"/>
        <v>3</v>
      </c>
      <c r="AK12" s="68"/>
      <c r="AL12" s="17">
        <f>IF(ISNA(MATCH(CONCATENATE(AL$4,$A12),'Výsledková listina'!$O:$O,0)),"",INDEX('Výsledková listina'!$C:$C,MATCH(CONCATENATE(AL$4,$A12),'Výsledková listina'!$O:$O,0),1))</f>
      </c>
      <c r="AM12" s="52">
        <f>IF(ISNA(MATCH(CONCATENATE(AL$4,$A12),'Výsledková listina'!$O:$O,0)),"",INDEX('Výsledková listina'!$P:$P,MATCH(CONCATENATE(AL$4,$A12),'Výsledková listina'!$O:$O,0),1))</f>
      </c>
      <c r="AN12" s="4"/>
      <c r="AO12" s="106"/>
      <c r="AP12" s="50">
        <f t="shared" si="6"/>
      </c>
      <c r="AQ12" s="68"/>
      <c r="AR12" s="17">
        <f>IF(ISNA(MATCH(CONCATENATE(AR$4,$A12),'Výsledková listina'!$O:$O,0)),"",INDEX('Výsledková listina'!$C:$C,MATCH(CONCATENATE(AR$4,$A12),'Výsledková listina'!$O:$O,0),1))</f>
      </c>
      <c r="AS12" s="52">
        <f>IF(ISNA(MATCH(CONCATENATE(AR$4,$A12),'Výsledková listina'!$O:$O,0)),"",INDEX('Výsledková listina'!$P:$P,MATCH(CONCATENATE(AR$4,$A12),'Výsledková listina'!$O:$O,0),1))</f>
      </c>
      <c r="AT12" s="4"/>
      <c r="AU12" s="106"/>
      <c r="AV12" s="50">
        <f t="shared" si="7"/>
      </c>
      <c r="AW12" s="68"/>
      <c r="AX12" s="17">
        <f>IF(ISNA(MATCH(CONCATENATE(AX$4,$A12),'Výsledková listina'!$O:$O,0)),"",INDEX('Výsledková listina'!$C:$C,MATCH(CONCATENATE(AX$4,$A12),'Výsledková listina'!$O:$O,0),1))</f>
      </c>
      <c r="AY12" s="52">
        <f>IF(ISNA(MATCH(CONCATENATE(AX$4,$A12),'Výsledková listina'!$O:$O,0)),"",INDEX('Výsledková listina'!$P:$P,MATCH(CONCATENATE(AX$4,$A12),'Výsledková listina'!$O:$O,0),1))</f>
      </c>
      <c r="AZ12" s="4"/>
      <c r="BA12" s="106"/>
      <c r="BB12" s="50">
        <f t="shared" si="8"/>
      </c>
      <c r="BC12" s="68"/>
      <c r="BD12" s="17">
        <f>IF(ISNA(MATCH(CONCATENATE(BD$4,$A12),'Výsledková listina'!$O:$O,0)),"",INDEX('Výsledková listina'!$C:$C,MATCH(CONCATENATE(BD$4,$A12),'Výsledková listina'!$O:$O,0),1))</f>
      </c>
      <c r="BE12" s="52">
        <f>IF(ISNA(MATCH(CONCATENATE(BD$4,$A12),'Výsledková listina'!$O:$O,0)),"",INDEX('Výsledková listina'!$P:$P,MATCH(CONCATENATE(BD$4,$A12),'Výsledková listina'!$O:$O,0),1))</f>
      </c>
      <c r="BF12" s="4"/>
      <c r="BG12" s="106"/>
      <c r="BH12" s="50">
        <f t="shared" si="9"/>
      </c>
      <c r="BI12" s="68"/>
      <c r="BJ12" s="17">
        <f>IF(ISNA(MATCH(CONCATENATE(BJ$4,$A12),'Výsledková listina'!$O:$O,0)),"",INDEX('Výsledková listina'!$C:$C,MATCH(CONCATENATE(BJ$4,$A12),'Výsledková listina'!$O:$O,0),1))</f>
      </c>
      <c r="BK12" s="52">
        <f>IF(ISNA(MATCH(CONCATENATE(BJ$4,$A12),'Výsledková listina'!$O:$O,0)),"",INDEX('Výsledková listina'!$P:$P,MATCH(CONCATENATE(BJ$4,$A12),'Výsledková listina'!$O:$O,0),1))</f>
      </c>
      <c r="BL12" s="4"/>
      <c r="BM12" s="50">
        <f t="shared" si="10"/>
      </c>
      <c r="BN12" s="68"/>
      <c r="BO12" s="17">
        <f>IF(ISNA(MATCH(CONCATENATE(BO$4,$A12),'Výsledková listina'!$O:$O,0)),"",INDEX('Výsledková listina'!$C:$C,MATCH(CONCATENATE(BO$4,$A12),'Výsledková listina'!$O:$O,0),1))</f>
      </c>
      <c r="BP12" s="52">
        <f>IF(ISNA(MATCH(CONCATENATE(BO$4,$A12),'Výsledková listina'!$O:$O,0)),"",INDEX('Výsledková listina'!$P:$P,MATCH(CONCATENATE(BO$4,$A12),'Výsledková listina'!$O:$O,0),1))</f>
      </c>
      <c r="BQ12" s="4"/>
      <c r="BR12" s="50">
        <f t="shared" si="11"/>
      </c>
      <c r="BS12" s="68"/>
      <c r="BT12" s="17">
        <f>IF(ISNA(MATCH(CONCATENATE(BT$4,$A12),'Výsledková listina'!$O:$O,0)),"",INDEX('Výsledková listina'!$C:$C,MATCH(CONCATENATE(BT$4,$A12),'Výsledková listina'!$O:$O,0),1))</f>
      </c>
      <c r="BU12" s="52">
        <f>IF(ISNA(MATCH(CONCATENATE(BT$4,$A12),'Výsledková listina'!$O:$O,0)),"",INDEX('Výsledková listina'!$P:$P,MATCH(CONCATENATE(BT$4,$A12),'Výsledková listina'!$O:$O,0),1))</f>
      </c>
      <c r="BV12" s="4"/>
      <c r="BW12" s="50">
        <f t="shared" si="12"/>
      </c>
      <c r="BX12" s="68"/>
      <c r="BY12" s="17">
        <f>IF(ISNA(MATCH(CONCATENATE(BY$4,$A12),'Výsledková listina'!$O:$O,0)),"",INDEX('Výsledková listina'!$C:$C,MATCH(CONCATENATE(BY$4,$A12),'Výsledková listina'!$O:$O,0),1))</f>
      </c>
      <c r="BZ12" s="52">
        <f>IF(ISNA(MATCH(CONCATENATE(BY$4,$A12),'Výsledková listina'!$O:$O,0)),"",INDEX('Výsledková listina'!$P:$P,MATCH(CONCATENATE(BY$4,$A12),'Výsledková listina'!$O:$O,0),1))</f>
      </c>
      <c r="CA12" s="4"/>
      <c r="CB12" s="50">
        <f t="shared" si="13"/>
      </c>
      <c r="CC12" s="68"/>
      <c r="CD12" s="17">
        <f>IF(ISNA(MATCH(CONCATENATE(CD$4,$A12),'Výsledková listina'!$O:$O,0)),"",INDEX('Výsledková listina'!$C:$C,MATCH(CONCATENATE(CD$4,$A12),'Výsledková listina'!$O:$O,0),1))</f>
      </c>
      <c r="CE12" s="52">
        <f>IF(ISNA(MATCH(CONCATENATE(CD$4,$A12),'Výsledková listina'!$O:$O,0)),"",INDEX('Výsledková listina'!$P:$P,MATCH(CONCATENATE(CD$4,$A12),'Výsledková listina'!$O:$O,0),1))</f>
      </c>
      <c r="CF12" s="4"/>
      <c r="CG12" s="50">
        <f t="shared" si="14"/>
      </c>
      <c r="CH12" s="68"/>
    </row>
    <row r="13" spans="1:86" s="10" customFormat="1" ht="34.5" customHeight="1">
      <c r="A13" s="5">
        <v>8</v>
      </c>
      <c r="B13" s="17" t="str">
        <f>IF(ISNA(MATCH(CONCATENATE(B$4,$A13),'Výsledková listina'!$O:$O,0)),"",INDEX('Výsledková listina'!$C:$C,MATCH(CONCATENATE(B$4,$A13),'Výsledková listina'!$O:$O,0),1))</f>
        <v>ČASTULÍK Luděk</v>
      </c>
      <c r="C13" s="52" t="str">
        <f>IF(ISNA(MATCH(CONCATENATE(B$4,$A13),'Výsledková listina'!$O:$O,0)),"",INDEX('Výsledková listina'!$P:$P,MATCH(CONCATENATE(B$4,$A13),'Výsledková listina'!$O:$O,0),1))</f>
        <v>ČRS MILO Loštice A</v>
      </c>
      <c r="D13" s="4">
        <v>19940</v>
      </c>
      <c r="E13" s="106"/>
      <c r="F13" s="50">
        <f t="shared" si="0"/>
        <v>5</v>
      </c>
      <c r="G13" s="68"/>
      <c r="H13" s="17" t="str">
        <f>IF(ISNA(MATCH(CONCATENATE(H$4,$A13),'Výsledková listina'!$O:$O,0)),"",INDEX('Výsledková listina'!$C:$C,MATCH(CONCATENATE(H$4,$A13),'Výsledková listina'!$O:$O,0),1))</f>
        <v>MICHALOVIČ Tomáš</v>
      </c>
      <c r="I13" s="52" t="str">
        <f>IF(ISNA(MATCH(CONCATENATE(H$4,$A13),'Výsledková listina'!$O:$O,0)),"",INDEX('Výsledková listina'!$P:$P,MATCH(CONCATENATE(H$4,$A13),'Výsledková listina'!$O:$O,0),1))</f>
        <v>MO ČRS Mohelnice MIVARDI</v>
      </c>
      <c r="J13" s="4">
        <v>10560</v>
      </c>
      <c r="K13" s="106"/>
      <c r="L13" s="50">
        <f t="shared" si="1"/>
        <v>8</v>
      </c>
      <c r="M13" s="68"/>
      <c r="N13" s="17" t="str">
        <f>IF(ISNA(MATCH(CONCATENATE(N$4,$A13),'Výsledková listina'!$O:$O,0)),"",INDEX('Výsledková listina'!$C:$C,MATCH(CONCATENATE(N$4,$A13),'Výsledková listina'!$O:$O,0),1))</f>
        <v>MIŠKOLCI Zoltán</v>
      </c>
      <c r="O13" s="52" t="str">
        <f>IF(ISNA(MATCH(CONCATENATE(N$4,$A13),'Výsledková listina'!$O:$O,0)),"",INDEX('Výsledková listina'!$P:$P,MATCH(CONCATENATE(N$4,$A13),'Výsledková listina'!$O:$O,0),1))</f>
        <v>SLOVENSKO</v>
      </c>
      <c r="P13" s="4">
        <v>17760</v>
      </c>
      <c r="Q13" s="106"/>
      <c r="R13" s="50">
        <f t="shared" si="2"/>
        <v>6</v>
      </c>
      <c r="S13" s="68"/>
      <c r="T13" s="17" t="str">
        <f>IF(ISNA(MATCH(CONCATENATE(T$4,$A13),'Výsledková listina'!$O:$O,0)),"",INDEX('Výsledková listina'!$C:$C,MATCH(CONCATENATE(T$4,$A13),'Výsledková listina'!$O:$O,0),1))</f>
        <v>STÁREK Jan</v>
      </c>
      <c r="U13" s="52" t="str">
        <f>IF(ISNA(MATCH(CONCATENATE(T$4,$A13),'Výsledková listina'!$O:$O,0)),"",INDEX('Výsledková listina'!$P:$P,MATCH(CONCATENATE(T$4,$A13),'Výsledková listina'!$O:$O,0),1))</f>
        <v>MAVER FEEDER TEAM MORAVIA - MRS</v>
      </c>
      <c r="V13" s="4">
        <v>10170</v>
      </c>
      <c r="W13" s="106"/>
      <c r="X13" s="50">
        <f t="shared" si="3"/>
        <v>9</v>
      </c>
      <c r="Y13" s="68"/>
      <c r="Z13" s="17" t="str">
        <f>IF(ISNA(MATCH(CONCATENATE(Z$4,$A13),'Výsledková listina'!$O:$O,0)),"",INDEX('Výsledková listina'!$C:$C,MATCH(CONCATENATE(Z$4,$A13),'Výsledková listina'!$O:$O,0),1))</f>
        <v>BARTOŇ Štěpán</v>
      </c>
      <c r="AA13" s="52">
        <f>IF(ISNA(MATCH(CONCATENATE(Z$4,$A13),'Výsledková listina'!$O:$O,0)),"",INDEX('Výsledková listina'!$P:$P,MATCH(CONCATENATE(Z$4,$A13),'Výsledková listina'!$O:$O,0),1))</f>
      </c>
      <c r="AB13" s="4">
        <v>16400</v>
      </c>
      <c r="AC13" s="106"/>
      <c r="AD13" s="50">
        <f t="shared" si="4"/>
        <v>6</v>
      </c>
      <c r="AE13" s="68"/>
      <c r="AF13" s="17" t="str">
        <f>IF(ISNA(MATCH(CONCATENATE(AF$4,$A13),'Výsledková listina'!$O:$O,0)),"",INDEX('Výsledková listina'!$C:$C,MATCH(CONCATENATE(AF$4,$A13),'Výsledková listina'!$O:$O,0),1))</f>
        <v>ZÁLEŠÁKOVÁ Sabina</v>
      </c>
      <c r="AG13" s="52" t="str">
        <f>IF(ISNA(MATCH(CONCATENATE(AF$4,$A13),'Výsledková listina'!$O:$O,0)),"",INDEX('Výsledková listina'!$P:$P,MATCH(CONCATENATE(AF$4,$A13),'Výsledková listina'!$O:$O,0),1))</f>
        <v>Milo Feeder Team JIHOSEVERÁCI - SMS</v>
      </c>
      <c r="AH13" s="4">
        <v>18150</v>
      </c>
      <c r="AI13" s="106"/>
      <c r="AJ13" s="50">
        <f t="shared" si="5"/>
        <v>9</v>
      </c>
      <c r="AK13" s="68"/>
      <c r="AL13" s="17">
        <f>IF(ISNA(MATCH(CONCATENATE(AL$4,$A13),'Výsledková listina'!$O:$O,0)),"",INDEX('Výsledková listina'!$C:$C,MATCH(CONCATENATE(AL$4,$A13),'Výsledková listina'!$O:$O,0),1))</f>
      </c>
      <c r="AM13" s="52">
        <f>IF(ISNA(MATCH(CONCATENATE(AL$4,$A13),'Výsledková listina'!$O:$O,0)),"",INDEX('Výsledková listina'!$P:$P,MATCH(CONCATENATE(AL$4,$A13),'Výsledková listina'!$O:$O,0),1))</f>
      </c>
      <c r="AN13" s="4"/>
      <c r="AO13" s="106"/>
      <c r="AP13" s="50">
        <f t="shared" si="6"/>
      </c>
      <c r="AQ13" s="68"/>
      <c r="AR13" s="17">
        <f>IF(ISNA(MATCH(CONCATENATE(AR$4,$A13),'Výsledková listina'!$O:$O,0)),"",INDEX('Výsledková listina'!$C:$C,MATCH(CONCATENATE(AR$4,$A13),'Výsledková listina'!$O:$O,0),1))</f>
      </c>
      <c r="AS13" s="52">
        <f>IF(ISNA(MATCH(CONCATENATE(AR$4,$A13),'Výsledková listina'!$O:$O,0)),"",INDEX('Výsledková listina'!$P:$P,MATCH(CONCATENATE(AR$4,$A13),'Výsledková listina'!$O:$O,0),1))</f>
      </c>
      <c r="AT13" s="4"/>
      <c r="AU13" s="106"/>
      <c r="AV13" s="50">
        <f t="shared" si="7"/>
      </c>
      <c r="AW13" s="68"/>
      <c r="AX13" s="17">
        <f>IF(ISNA(MATCH(CONCATENATE(AX$4,$A13),'Výsledková listina'!$O:$O,0)),"",INDEX('Výsledková listina'!$C:$C,MATCH(CONCATENATE(AX$4,$A13),'Výsledková listina'!$O:$O,0),1))</f>
      </c>
      <c r="AY13" s="52">
        <f>IF(ISNA(MATCH(CONCATENATE(AX$4,$A13),'Výsledková listina'!$O:$O,0)),"",INDEX('Výsledková listina'!$P:$P,MATCH(CONCATENATE(AX$4,$A13),'Výsledková listina'!$O:$O,0),1))</f>
      </c>
      <c r="AZ13" s="4"/>
      <c r="BA13" s="106"/>
      <c r="BB13" s="50">
        <f t="shared" si="8"/>
      </c>
      <c r="BC13" s="68"/>
      <c r="BD13" s="17">
        <f>IF(ISNA(MATCH(CONCATENATE(BD$4,$A13),'Výsledková listina'!$O:$O,0)),"",INDEX('Výsledková listina'!$C:$C,MATCH(CONCATENATE(BD$4,$A13),'Výsledková listina'!$O:$O,0),1))</f>
      </c>
      <c r="BE13" s="52">
        <f>IF(ISNA(MATCH(CONCATENATE(BD$4,$A13),'Výsledková listina'!$O:$O,0)),"",INDEX('Výsledková listina'!$P:$P,MATCH(CONCATENATE(BD$4,$A13),'Výsledková listina'!$O:$O,0),1))</f>
      </c>
      <c r="BF13" s="4"/>
      <c r="BG13" s="106"/>
      <c r="BH13" s="50">
        <f t="shared" si="9"/>
      </c>
      <c r="BI13" s="68"/>
      <c r="BJ13" s="17">
        <f>IF(ISNA(MATCH(CONCATENATE(BJ$4,$A13),'Výsledková listina'!$O:$O,0)),"",INDEX('Výsledková listina'!$C:$C,MATCH(CONCATENATE(BJ$4,$A13),'Výsledková listina'!$O:$O,0),1))</f>
      </c>
      <c r="BK13" s="52">
        <f>IF(ISNA(MATCH(CONCATENATE(BJ$4,$A13),'Výsledková listina'!$O:$O,0)),"",INDEX('Výsledková listina'!$P:$P,MATCH(CONCATENATE(BJ$4,$A13),'Výsledková listina'!$O:$O,0),1))</f>
      </c>
      <c r="BL13" s="4"/>
      <c r="BM13" s="50">
        <f t="shared" si="10"/>
      </c>
      <c r="BN13" s="68"/>
      <c r="BO13" s="17">
        <f>IF(ISNA(MATCH(CONCATENATE(BO$4,$A13),'Výsledková listina'!$O:$O,0)),"",INDEX('Výsledková listina'!$C:$C,MATCH(CONCATENATE(BO$4,$A13),'Výsledková listina'!$O:$O,0),1))</f>
      </c>
      <c r="BP13" s="52">
        <f>IF(ISNA(MATCH(CONCATENATE(BO$4,$A13),'Výsledková listina'!$O:$O,0)),"",INDEX('Výsledková listina'!$P:$P,MATCH(CONCATENATE(BO$4,$A13),'Výsledková listina'!$O:$O,0),1))</f>
      </c>
      <c r="BQ13" s="4"/>
      <c r="BR13" s="50">
        <f t="shared" si="11"/>
      </c>
      <c r="BS13" s="68"/>
      <c r="BT13" s="17">
        <f>IF(ISNA(MATCH(CONCATENATE(BT$4,$A13),'Výsledková listina'!$O:$O,0)),"",INDEX('Výsledková listina'!$C:$C,MATCH(CONCATENATE(BT$4,$A13),'Výsledková listina'!$O:$O,0),1))</f>
      </c>
      <c r="BU13" s="52">
        <f>IF(ISNA(MATCH(CONCATENATE(BT$4,$A13),'Výsledková listina'!$O:$O,0)),"",INDEX('Výsledková listina'!$P:$P,MATCH(CONCATENATE(BT$4,$A13),'Výsledková listina'!$O:$O,0),1))</f>
      </c>
      <c r="BV13" s="4"/>
      <c r="BW13" s="50">
        <f t="shared" si="12"/>
      </c>
      <c r="BX13" s="68"/>
      <c r="BY13" s="17">
        <f>IF(ISNA(MATCH(CONCATENATE(BY$4,$A13),'Výsledková listina'!$O:$O,0)),"",INDEX('Výsledková listina'!$C:$C,MATCH(CONCATENATE(BY$4,$A13),'Výsledková listina'!$O:$O,0),1))</f>
      </c>
      <c r="BZ13" s="52">
        <f>IF(ISNA(MATCH(CONCATENATE(BY$4,$A13),'Výsledková listina'!$O:$O,0)),"",INDEX('Výsledková listina'!$P:$P,MATCH(CONCATENATE(BY$4,$A13),'Výsledková listina'!$O:$O,0),1))</f>
      </c>
      <c r="CA13" s="4"/>
      <c r="CB13" s="50">
        <f t="shared" si="13"/>
      </c>
      <c r="CC13" s="68"/>
      <c r="CD13" s="17">
        <f>IF(ISNA(MATCH(CONCATENATE(CD$4,$A13),'Výsledková listina'!$O:$O,0)),"",INDEX('Výsledková listina'!$C:$C,MATCH(CONCATENATE(CD$4,$A13),'Výsledková listina'!$O:$O,0),1))</f>
      </c>
      <c r="CE13" s="52">
        <f>IF(ISNA(MATCH(CONCATENATE(CD$4,$A13),'Výsledková listina'!$O:$O,0)),"",INDEX('Výsledková listina'!$P:$P,MATCH(CONCATENATE(CD$4,$A13),'Výsledková listina'!$O:$O,0),1))</f>
      </c>
      <c r="CF13" s="4"/>
      <c r="CG13" s="50">
        <f t="shared" si="14"/>
      </c>
      <c r="CH13" s="68"/>
    </row>
    <row r="14" spans="1:86" s="10" customFormat="1" ht="34.5" customHeight="1">
      <c r="A14" s="5">
        <v>9</v>
      </c>
      <c r="B14" s="17" t="str">
        <f>IF(ISNA(MATCH(CONCATENATE(B$4,$A14),'Výsledková listina'!$O:$O,0)),"",INDEX('Výsledková listina'!$C:$C,MATCH(CONCATENATE(B$4,$A14),'Výsledková listina'!$O:$O,0),1))</f>
        <v>VAVŘÍN Václav</v>
      </c>
      <c r="C14" s="52" t="str">
        <f>IF(ISNA(MATCH(CONCATENATE(B$4,$A14),'Výsledková listina'!$O:$O,0)),"",INDEX('Výsledková listina'!$P:$P,MATCH(CONCATENATE(B$4,$A14),'Výsledková listina'!$O:$O,0),1))</f>
        <v>Rybářský sportovní klub Pardubice – COLMIC</v>
      </c>
      <c r="D14" s="4">
        <v>32950</v>
      </c>
      <c r="E14" s="106"/>
      <c r="F14" s="50">
        <f t="shared" si="0"/>
        <v>2</v>
      </c>
      <c r="G14" s="68"/>
      <c r="H14" s="17" t="str">
        <f>IF(ISNA(MATCH(CONCATENATE(H$4,$A14),'Výsledková listina'!$O:$O,0)),"",INDEX('Výsledková listina'!$C:$C,MATCH(CONCATENATE(H$4,$A14),'Výsledková listina'!$O:$O,0),1))</f>
        <v>NAGY Jano</v>
      </c>
      <c r="I14" s="52" t="str">
        <f>IF(ISNA(MATCH(CONCATENATE(H$4,$A14),'Výsledková listina'!$O:$O,0)),"",INDEX('Výsledková listina'!$P:$P,MATCH(CONCATENATE(H$4,$A14),'Výsledková listina'!$O:$O,0),1))</f>
        <v>SLOVENSKO</v>
      </c>
      <c r="J14" s="4">
        <v>18150</v>
      </c>
      <c r="K14" s="106"/>
      <c r="L14" s="50">
        <f t="shared" si="1"/>
        <v>6</v>
      </c>
      <c r="M14" s="68"/>
      <c r="N14" s="17" t="str">
        <f>IF(ISNA(MATCH(CONCATENATE(N$4,$A14),'Výsledková listina'!$O:$O,0)),"",INDEX('Výsledková listina'!$C:$C,MATCH(CONCATENATE(N$4,$A14),'Výsledková listina'!$O:$O,0),1))</f>
        <v>VALDA MARTIN</v>
      </c>
      <c r="O14" s="52" t="str">
        <f>IF(ISNA(MATCH(CONCATENATE(N$4,$A14),'Výsledková listina'!$O:$O,0)),"",INDEX('Výsledková listina'!$P:$P,MATCH(CONCATENATE(N$4,$A14),'Výsledková listina'!$O:$O,0),1))</f>
        <v>MO ČRS Mělník SENSAS-COLMIC</v>
      </c>
      <c r="P14" s="4">
        <v>21490</v>
      </c>
      <c r="Q14" s="106"/>
      <c r="R14" s="50">
        <f t="shared" si="2"/>
        <v>3</v>
      </c>
      <c r="S14" s="68"/>
      <c r="T14" s="17" t="str">
        <f>IF(ISNA(MATCH(CONCATENATE(T$4,$A14),'Výsledková listina'!$O:$O,0)),"",INDEX('Výsledková listina'!$C:$C,MATCH(CONCATENATE(T$4,$A14),'Výsledková listina'!$O:$O,0),1))</f>
        <v>HOLČÁK Radek</v>
      </c>
      <c r="U14" s="52" t="str">
        <f>IF(ISNA(MATCH(CONCATENATE(T$4,$A14),'Výsledková listina'!$O:$O,0)),"",INDEX('Výsledková listina'!$P:$P,MATCH(CONCATENATE(T$4,$A14),'Výsledková listina'!$O:$O,0),1))</f>
        <v>River Feeder Team MAVER MO P-9 Vysočany</v>
      </c>
      <c r="V14" s="4">
        <v>22550</v>
      </c>
      <c r="W14" s="106"/>
      <c r="X14" s="50">
        <f t="shared" si="3"/>
        <v>4</v>
      </c>
      <c r="Y14" s="68"/>
      <c r="Z14" s="17" t="str">
        <f>IF(ISNA(MATCH(CONCATENATE(Z$4,$A14),'Výsledková listina'!$O:$O,0)),"",INDEX('Výsledková listina'!$C:$C,MATCH(CONCATENATE(Z$4,$A14),'Výsledková listina'!$O:$O,0),1))</f>
        <v>KRÁL Víťa ml.</v>
      </c>
      <c r="AA14" s="52" t="str">
        <f>IF(ISNA(MATCH(CONCATENATE(Z$4,$A14),'Výsledková listina'!$O:$O,0)),"",INDEX('Výsledková listina'!$P:$P,MATCH(CONCATENATE(Z$4,$A14),'Výsledková listina'!$O:$O,0),1))</f>
        <v>PRESTON Feeder Team – MRK.CZ - MRS</v>
      </c>
      <c r="AB14" s="4">
        <v>15710</v>
      </c>
      <c r="AC14" s="106"/>
      <c r="AD14" s="50">
        <f t="shared" si="4"/>
        <v>7</v>
      </c>
      <c r="AE14" s="68"/>
      <c r="AF14" s="17" t="str">
        <f>IF(ISNA(MATCH(CONCATENATE(AF$4,$A14),'Výsledková listina'!$O:$O,0)),"",INDEX('Výsledková listina'!$C:$C,MATCH(CONCATENATE(AF$4,$A14),'Výsledková listina'!$O:$O,0),1))</f>
        <v>LALÁK Jiří</v>
      </c>
      <c r="AG14" s="52" t="str">
        <f>IF(ISNA(MATCH(CONCATENATE(AF$4,$A14),'Výsledková listina'!$O:$O,0)),"",INDEX('Výsledková listina'!$P:$P,MATCH(CONCATENATE(AF$4,$A14),'Výsledková listina'!$O:$O,0),1))</f>
        <v>Feeder Team Krnov ÚS SMS</v>
      </c>
      <c r="AH14" s="4">
        <v>28580</v>
      </c>
      <c r="AI14" s="106"/>
      <c r="AJ14" s="50">
        <f t="shared" si="5"/>
        <v>2</v>
      </c>
      <c r="AK14" s="68"/>
      <c r="AL14" s="17">
        <f>IF(ISNA(MATCH(CONCATENATE(AL$4,$A14),'Výsledková listina'!$O:$O,0)),"",INDEX('Výsledková listina'!$C:$C,MATCH(CONCATENATE(AL$4,$A14),'Výsledková listina'!$O:$O,0),1))</f>
      </c>
      <c r="AM14" s="52">
        <f>IF(ISNA(MATCH(CONCATENATE(AL$4,$A14),'Výsledková listina'!$O:$O,0)),"",INDEX('Výsledková listina'!$P:$P,MATCH(CONCATENATE(AL$4,$A14),'Výsledková listina'!$O:$O,0),1))</f>
      </c>
      <c r="AN14" s="4"/>
      <c r="AO14" s="106"/>
      <c r="AP14" s="50">
        <f t="shared" si="6"/>
      </c>
      <c r="AQ14" s="68"/>
      <c r="AR14" s="17">
        <f>IF(ISNA(MATCH(CONCATENATE(AR$4,$A14),'Výsledková listina'!$O:$O,0)),"",INDEX('Výsledková listina'!$C:$C,MATCH(CONCATENATE(AR$4,$A14),'Výsledková listina'!$O:$O,0),1))</f>
      </c>
      <c r="AS14" s="52">
        <f>IF(ISNA(MATCH(CONCATENATE(AR$4,$A14),'Výsledková listina'!$O:$O,0)),"",INDEX('Výsledková listina'!$P:$P,MATCH(CONCATENATE(AR$4,$A14),'Výsledková listina'!$O:$O,0),1))</f>
      </c>
      <c r="AT14" s="4"/>
      <c r="AU14" s="106"/>
      <c r="AV14" s="50">
        <f t="shared" si="7"/>
      </c>
      <c r="AW14" s="68"/>
      <c r="AX14" s="17">
        <f>IF(ISNA(MATCH(CONCATENATE(AX$4,$A14),'Výsledková listina'!$O:$O,0)),"",INDEX('Výsledková listina'!$C:$C,MATCH(CONCATENATE(AX$4,$A14),'Výsledková listina'!$O:$O,0),1))</f>
      </c>
      <c r="AY14" s="52">
        <f>IF(ISNA(MATCH(CONCATENATE(AX$4,$A14),'Výsledková listina'!$O:$O,0)),"",INDEX('Výsledková listina'!$P:$P,MATCH(CONCATENATE(AX$4,$A14),'Výsledková listina'!$O:$O,0),1))</f>
      </c>
      <c r="AZ14" s="4"/>
      <c r="BA14" s="106"/>
      <c r="BB14" s="50">
        <f t="shared" si="8"/>
      </c>
      <c r="BC14" s="68"/>
      <c r="BD14" s="17">
        <f>IF(ISNA(MATCH(CONCATENATE(BD$4,$A14),'Výsledková listina'!$O:$O,0)),"",INDEX('Výsledková listina'!$C:$C,MATCH(CONCATENATE(BD$4,$A14),'Výsledková listina'!$O:$O,0),1))</f>
      </c>
      <c r="BE14" s="52">
        <f>IF(ISNA(MATCH(CONCATENATE(BD$4,$A14),'Výsledková listina'!$O:$O,0)),"",INDEX('Výsledková listina'!$P:$P,MATCH(CONCATENATE(BD$4,$A14),'Výsledková listina'!$O:$O,0),1))</f>
      </c>
      <c r="BF14" s="4"/>
      <c r="BG14" s="106"/>
      <c r="BH14" s="50">
        <f t="shared" si="9"/>
      </c>
      <c r="BI14" s="68"/>
      <c r="BJ14" s="17">
        <f>IF(ISNA(MATCH(CONCATENATE(BJ$4,$A14),'Výsledková listina'!$O:$O,0)),"",INDEX('Výsledková listina'!$C:$C,MATCH(CONCATENATE(BJ$4,$A14),'Výsledková listina'!$O:$O,0),1))</f>
      </c>
      <c r="BK14" s="52">
        <f>IF(ISNA(MATCH(CONCATENATE(BJ$4,$A14),'Výsledková listina'!$O:$O,0)),"",INDEX('Výsledková listina'!$P:$P,MATCH(CONCATENATE(BJ$4,$A14),'Výsledková listina'!$O:$O,0),1))</f>
      </c>
      <c r="BL14" s="4"/>
      <c r="BM14" s="50">
        <f t="shared" si="10"/>
      </c>
      <c r="BN14" s="68"/>
      <c r="BO14" s="17">
        <f>IF(ISNA(MATCH(CONCATENATE(BO$4,$A14),'Výsledková listina'!$O:$O,0)),"",INDEX('Výsledková listina'!$C:$C,MATCH(CONCATENATE(BO$4,$A14),'Výsledková listina'!$O:$O,0),1))</f>
      </c>
      <c r="BP14" s="52">
        <f>IF(ISNA(MATCH(CONCATENATE(BO$4,$A14),'Výsledková listina'!$O:$O,0)),"",INDEX('Výsledková listina'!$P:$P,MATCH(CONCATENATE(BO$4,$A14),'Výsledková listina'!$O:$O,0),1))</f>
      </c>
      <c r="BQ14" s="4"/>
      <c r="BR14" s="50">
        <f t="shared" si="11"/>
      </c>
      <c r="BS14" s="68"/>
      <c r="BT14" s="17">
        <f>IF(ISNA(MATCH(CONCATENATE(BT$4,$A14),'Výsledková listina'!$O:$O,0)),"",INDEX('Výsledková listina'!$C:$C,MATCH(CONCATENATE(BT$4,$A14),'Výsledková listina'!$O:$O,0),1))</f>
      </c>
      <c r="BU14" s="52">
        <f>IF(ISNA(MATCH(CONCATENATE(BT$4,$A14),'Výsledková listina'!$O:$O,0)),"",INDEX('Výsledková listina'!$P:$P,MATCH(CONCATENATE(BT$4,$A14),'Výsledková listina'!$O:$O,0),1))</f>
      </c>
      <c r="BV14" s="4"/>
      <c r="BW14" s="50">
        <f t="shared" si="12"/>
      </c>
      <c r="BX14" s="68"/>
      <c r="BY14" s="17">
        <f>IF(ISNA(MATCH(CONCATENATE(BY$4,$A14),'Výsledková listina'!$O:$O,0)),"",INDEX('Výsledková listina'!$C:$C,MATCH(CONCATENATE(BY$4,$A14),'Výsledková listina'!$O:$O,0),1))</f>
      </c>
      <c r="BZ14" s="52">
        <f>IF(ISNA(MATCH(CONCATENATE(BY$4,$A14),'Výsledková listina'!$O:$O,0)),"",INDEX('Výsledková listina'!$P:$P,MATCH(CONCATENATE(BY$4,$A14),'Výsledková listina'!$O:$O,0),1))</f>
      </c>
      <c r="CA14" s="4"/>
      <c r="CB14" s="50">
        <f t="shared" si="13"/>
      </c>
      <c r="CC14" s="68"/>
      <c r="CD14" s="17">
        <f>IF(ISNA(MATCH(CONCATENATE(CD$4,$A14),'Výsledková listina'!$O:$O,0)),"",INDEX('Výsledková listina'!$C:$C,MATCH(CONCATENATE(CD$4,$A14),'Výsledková listina'!$O:$O,0),1))</f>
      </c>
      <c r="CE14" s="52">
        <f>IF(ISNA(MATCH(CONCATENATE(CD$4,$A14),'Výsledková listina'!$O:$O,0)),"",INDEX('Výsledková listina'!$P:$P,MATCH(CONCATENATE(CD$4,$A14),'Výsledková listina'!$O:$O,0),1))</f>
      </c>
      <c r="CF14" s="4"/>
      <c r="CG14" s="50">
        <f t="shared" si="14"/>
      </c>
      <c r="CH14" s="68"/>
    </row>
    <row r="15" spans="1:86" s="10" customFormat="1" ht="34.5" customHeight="1">
      <c r="A15" s="5">
        <v>10</v>
      </c>
      <c r="B15" s="17" t="str">
        <f>IF(ISNA(MATCH(CONCATENATE(B$4,$A15),'Výsledková listina'!$O:$O,0)),"",INDEX('Výsledková listina'!$C:$C,MATCH(CONCATENATE(B$4,$A15),'Výsledková listina'!$O:$O,0),1))</f>
        <v>PRŮŠA Vladimír</v>
      </c>
      <c r="C15" s="52" t="str">
        <f>IF(ISNA(MATCH(CONCATENATE(B$4,$A15),'Výsledková listina'!$O:$O,0)),"",INDEX('Výsledková listina'!$P:$P,MATCH(CONCATENATE(B$4,$A15),'Výsledková listina'!$O:$O,0),1))</f>
        <v>MRS - Poháry sport hobby M. Budějovice - Maver</v>
      </c>
      <c r="D15" s="4">
        <v>3350</v>
      </c>
      <c r="E15" s="106"/>
      <c r="F15" s="50">
        <f t="shared" si="0"/>
        <v>10</v>
      </c>
      <c r="G15" s="68"/>
      <c r="H15" s="17">
        <f>IF(ISNA(MATCH(CONCATENATE(H$4,$A15),'Výsledková listina'!$O:$O,0)),"",INDEX('Výsledková listina'!$C:$C,MATCH(CONCATENATE(H$4,$A15),'Výsledková listina'!$O:$O,0),1))</f>
      </c>
      <c r="I15" s="52">
        <f>IF(ISNA(MATCH(CONCATENATE(H$4,$A15),'Výsledková listina'!$O:$O,0)),"",INDEX('Výsledková listina'!$P:$P,MATCH(CONCATENATE(H$4,$A15),'Výsledková listina'!$O:$O,0),1))</f>
      </c>
      <c r="J15" s="4"/>
      <c r="K15" s="106"/>
      <c r="L15" s="50">
        <f t="shared" si="1"/>
      </c>
      <c r="M15" s="68"/>
      <c r="N15" s="17">
        <f>IF(ISNA(MATCH(CONCATENATE(N$4,$A15),'Výsledková listina'!$O:$O,0)),"",INDEX('Výsledková listina'!$C:$C,MATCH(CONCATENATE(N$4,$A15),'Výsledková listina'!$O:$O,0),1))</f>
      </c>
      <c r="O15" s="52">
        <f>IF(ISNA(MATCH(CONCATENATE(N$4,$A15),'Výsledková listina'!$O:$O,0)),"",INDEX('Výsledková listina'!$P:$P,MATCH(CONCATENATE(N$4,$A15),'Výsledková listina'!$O:$O,0),1))</f>
      </c>
      <c r="P15" s="4"/>
      <c r="Q15" s="106"/>
      <c r="R15" s="50">
        <f t="shared" si="2"/>
      </c>
      <c r="S15" s="68"/>
      <c r="T15" s="17" t="str">
        <f>IF(ISNA(MATCH(CONCATENATE(T$4,$A15),'Výsledková listina'!$O:$O,0)),"",INDEX('Výsledková listina'!$C:$C,MATCH(CONCATENATE(T$4,$A15),'Výsledková listina'!$O:$O,0),1))</f>
        <v>TOMŠÍK Jan</v>
      </c>
      <c r="U15" s="52" t="str">
        <f>IF(ISNA(MATCH(CONCATENATE(T$4,$A15),'Výsledková listina'!$O:$O,0)),"",INDEX('Výsledková listina'!$P:$P,MATCH(CONCATENATE(T$4,$A15),'Výsledková listina'!$O:$O,0),1))</f>
        <v>MAVER FEEDER TEAM MORAVIA - MRS</v>
      </c>
      <c r="V15" s="4">
        <v>29385</v>
      </c>
      <c r="W15" s="106"/>
      <c r="X15" s="50">
        <f t="shared" si="3"/>
        <v>2</v>
      </c>
      <c r="Y15" s="68"/>
      <c r="Z15" s="17">
        <f>IF(ISNA(MATCH(CONCATENATE(Z$4,$A15),'Výsledková listina'!$O:$O,0)),"",INDEX('Výsledková listina'!$C:$C,MATCH(CONCATENATE(Z$4,$A15),'Výsledková listina'!$O:$O,0),1))</f>
      </c>
      <c r="AA15" s="52">
        <f>IF(ISNA(MATCH(CONCATENATE(Z$4,$A15),'Výsledková listina'!$O:$O,0)),"",INDEX('Výsledková listina'!$P:$P,MATCH(CONCATENATE(Z$4,$A15),'Výsledková listina'!$O:$O,0),1))</f>
      </c>
      <c r="AB15" s="4"/>
      <c r="AC15" s="106"/>
      <c r="AD15" s="50">
        <f t="shared" si="4"/>
      </c>
      <c r="AE15" s="68"/>
      <c r="AF15" s="17" t="str">
        <f>IF(ISNA(MATCH(CONCATENATE(AF$4,$A15),'Výsledková listina'!$O:$O,0)),"",INDEX('Výsledková listina'!$C:$C,MATCH(CONCATENATE(AF$4,$A15),'Výsledková listina'!$O:$O,0),1))</f>
        <v>ŠABATA Jakub</v>
      </c>
      <c r="AG15" s="52" t="str">
        <f>IF(ISNA(MATCH(CONCATENATE(AF$4,$A15),'Výsledková listina'!$O:$O,0)),"",INDEX('Výsledková listina'!$P:$P,MATCH(CONCATENATE(AF$4,$A15),'Výsledková listina'!$O:$O,0),1))</f>
        <v>MATRIX Fishing Feeder Team Územní svaz pro Severní Moravu a Slezsko</v>
      </c>
      <c r="AH15" s="4">
        <v>44690</v>
      </c>
      <c r="AI15" s="106"/>
      <c r="AJ15" s="50">
        <f t="shared" si="5"/>
        <v>1</v>
      </c>
      <c r="AK15" s="68"/>
      <c r="AL15" s="17">
        <f>IF(ISNA(MATCH(CONCATENATE(AL$4,$A15),'Výsledková listina'!$O:$O,0)),"",INDEX('Výsledková listina'!$C:$C,MATCH(CONCATENATE(AL$4,$A15),'Výsledková listina'!$O:$O,0),1))</f>
      </c>
      <c r="AM15" s="52">
        <f>IF(ISNA(MATCH(CONCATENATE(AL$4,$A15),'Výsledková listina'!$O:$O,0)),"",INDEX('Výsledková listina'!$P:$P,MATCH(CONCATENATE(AL$4,$A15),'Výsledková listina'!$O:$O,0),1))</f>
      </c>
      <c r="AN15" s="4"/>
      <c r="AO15" s="106"/>
      <c r="AP15" s="50">
        <f t="shared" si="6"/>
      </c>
      <c r="AQ15" s="68"/>
      <c r="AR15" s="17">
        <f>IF(ISNA(MATCH(CONCATENATE(AR$4,$A15),'Výsledková listina'!$O:$O,0)),"",INDEX('Výsledková listina'!$C:$C,MATCH(CONCATENATE(AR$4,$A15),'Výsledková listina'!$O:$O,0),1))</f>
      </c>
      <c r="AS15" s="52">
        <f>IF(ISNA(MATCH(CONCATENATE(AR$4,$A15),'Výsledková listina'!$O:$O,0)),"",INDEX('Výsledková listina'!$P:$P,MATCH(CONCATENATE(AR$4,$A15),'Výsledková listina'!$O:$O,0),1))</f>
      </c>
      <c r="AT15" s="4"/>
      <c r="AU15" s="106"/>
      <c r="AV15" s="50">
        <f t="shared" si="7"/>
      </c>
      <c r="AW15" s="68"/>
      <c r="AX15" s="17">
        <f>IF(ISNA(MATCH(CONCATENATE(AX$4,$A15),'Výsledková listina'!$O:$O,0)),"",INDEX('Výsledková listina'!$C:$C,MATCH(CONCATENATE(AX$4,$A15),'Výsledková listina'!$O:$O,0),1))</f>
      </c>
      <c r="AY15" s="52">
        <f>IF(ISNA(MATCH(CONCATENATE(AX$4,$A15),'Výsledková listina'!$O:$O,0)),"",INDEX('Výsledková listina'!$P:$P,MATCH(CONCATENATE(AX$4,$A15),'Výsledková listina'!$O:$O,0),1))</f>
      </c>
      <c r="AZ15" s="4"/>
      <c r="BA15" s="106"/>
      <c r="BB15" s="50">
        <f t="shared" si="8"/>
      </c>
      <c r="BC15" s="68"/>
      <c r="BD15" s="17">
        <f>IF(ISNA(MATCH(CONCATENATE(BD$4,$A15),'Výsledková listina'!$O:$O,0)),"",INDEX('Výsledková listina'!$C:$C,MATCH(CONCATENATE(BD$4,$A15),'Výsledková listina'!$O:$O,0),1))</f>
      </c>
      <c r="BE15" s="52">
        <f>IF(ISNA(MATCH(CONCATENATE(BD$4,$A15),'Výsledková listina'!$O:$O,0)),"",INDEX('Výsledková listina'!$P:$P,MATCH(CONCATENATE(BD$4,$A15),'Výsledková listina'!$O:$O,0),1))</f>
      </c>
      <c r="BF15" s="4"/>
      <c r="BG15" s="106"/>
      <c r="BH15" s="50">
        <f t="shared" si="9"/>
      </c>
      <c r="BI15" s="68"/>
      <c r="BJ15" s="17">
        <f>IF(ISNA(MATCH(CONCATENATE(BJ$4,$A15),'Výsledková listina'!$O:$O,0)),"",INDEX('Výsledková listina'!$C:$C,MATCH(CONCATENATE(BJ$4,$A15),'Výsledková listina'!$O:$O,0),1))</f>
      </c>
      <c r="BK15" s="52">
        <f>IF(ISNA(MATCH(CONCATENATE(BJ$4,$A15),'Výsledková listina'!$O:$O,0)),"",INDEX('Výsledková listina'!$P:$P,MATCH(CONCATENATE(BJ$4,$A15),'Výsledková listina'!$O:$O,0),1))</f>
      </c>
      <c r="BL15" s="4"/>
      <c r="BM15" s="50">
        <f t="shared" si="10"/>
      </c>
      <c r="BN15" s="68"/>
      <c r="BO15" s="17">
        <f>IF(ISNA(MATCH(CONCATENATE(BO$4,$A15),'Výsledková listina'!$O:$O,0)),"",INDEX('Výsledková listina'!$C:$C,MATCH(CONCATENATE(BO$4,$A15),'Výsledková listina'!$O:$O,0),1))</f>
      </c>
      <c r="BP15" s="52">
        <f>IF(ISNA(MATCH(CONCATENATE(BO$4,$A15),'Výsledková listina'!$O:$O,0)),"",INDEX('Výsledková listina'!$P:$P,MATCH(CONCATENATE(BO$4,$A15),'Výsledková listina'!$O:$O,0),1))</f>
      </c>
      <c r="BQ15" s="4"/>
      <c r="BR15" s="50">
        <f t="shared" si="11"/>
      </c>
      <c r="BS15" s="68"/>
      <c r="BT15" s="17">
        <f>IF(ISNA(MATCH(CONCATENATE(BT$4,$A15),'Výsledková listina'!$O:$O,0)),"",INDEX('Výsledková listina'!$C:$C,MATCH(CONCATENATE(BT$4,$A15),'Výsledková listina'!$O:$O,0),1))</f>
      </c>
      <c r="BU15" s="52">
        <f>IF(ISNA(MATCH(CONCATENATE(BT$4,$A15),'Výsledková listina'!$O:$O,0)),"",INDEX('Výsledková listina'!$P:$P,MATCH(CONCATENATE(BT$4,$A15),'Výsledková listina'!$O:$O,0),1))</f>
      </c>
      <c r="BV15" s="4"/>
      <c r="BW15" s="50">
        <f t="shared" si="12"/>
      </c>
      <c r="BX15" s="68"/>
      <c r="BY15" s="17">
        <f>IF(ISNA(MATCH(CONCATENATE(BY$4,$A15),'Výsledková listina'!$O:$O,0)),"",INDEX('Výsledková listina'!$C:$C,MATCH(CONCATENATE(BY$4,$A15),'Výsledková listina'!$O:$O,0),1))</f>
      </c>
      <c r="BZ15" s="52">
        <f>IF(ISNA(MATCH(CONCATENATE(BY$4,$A15),'Výsledková listina'!$O:$O,0)),"",INDEX('Výsledková listina'!$P:$P,MATCH(CONCATENATE(BY$4,$A15),'Výsledková listina'!$O:$O,0),1))</f>
      </c>
      <c r="CA15" s="4"/>
      <c r="CB15" s="50">
        <f t="shared" si="13"/>
      </c>
      <c r="CC15" s="68"/>
      <c r="CD15" s="17">
        <f>IF(ISNA(MATCH(CONCATENATE(CD$4,$A15),'Výsledková listina'!$O:$O,0)),"",INDEX('Výsledková listina'!$C:$C,MATCH(CONCATENATE(CD$4,$A15),'Výsledková listina'!$O:$O,0),1))</f>
      </c>
      <c r="CE15" s="52">
        <f>IF(ISNA(MATCH(CONCATENATE(CD$4,$A15),'Výsledková listina'!$O:$O,0)),"",INDEX('Výsledková listina'!$P:$P,MATCH(CONCATENATE(CD$4,$A15),'Výsledková listina'!$O:$O,0),1))</f>
      </c>
      <c r="CF15" s="4"/>
      <c r="CG15" s="50">
        <f t="shared" si="14"/>
      </c>
      <c r="CH15" s="68"/>
    </row>
    <row r="16" spans="1:86" s="10" customFormat="1" ht="34.5" customHeight="1">
      <c r="A16" s="5">
        <v>11</v>
      </c>
      <c r="B16" s="17">
        <f>IF(ISNA(MATCH(CONCATENATE(B$4,$A16),'Výsledková listina'!$O:$O,0)),"",INDEX('Výsledková listina'!$C:$C,MATCH(CONCATENATE(B$4,$A16),'Výsledková listina'!$O:$O,0),1))</f>
      </c>
      <c r="C16" s="52">
        <f>IF(ISNA(MATCH(CONCATENATE(B$4,$A16),'Výsledková listina'!$O:$O,0)),"",INDEX('Výsledková listina'!$P:$P,MATCH(CONCATENATE(B$4,$A16),'Výsledková listina'!$O:$O,0),1))</f>
      </c>
      <c r="D16" s="4"/>
      <c r="E16" s="106"/>
      <c r="F16" s="50">
        <f t="shared" si="0"/>
      </c>
      <c r="G16" s="68"/>
      <c r="H16" s="17">
        <f>IF(ISNA(MATCH(CONCATENATE(H$4,$A16),'Výsledková listina'!$O:$O,0)),"",INDEX('Výsledková listina'!$C:$C,MATCH(CONCATENATE(H$4,$A16),'Výsledková listina'!$O:$O,0),1))</f>
      </c>
      <c r="I16" s="52">
        <f>IF(ISNA(MATCH(CONCATENATE(H$4,$A16),'Výsledková listina'!$O:$O,0)),"",INDEX('Výsledková listina'!$P:$P,MATCH(CONCATENATE(H$4,$A16),'Výsledková listina'!$O:$O,0),1))</f>
      </c>
      <c r="J16" s="4"/>
      <c r="K16" s="106"/>
      <c r="L16" s="50">
        <f t="shared" si="1"/>
      </c>
      <c r="M16" s="68"/>
      <c r="N16" s="17">
        <f>IF(ISNA(MATCH(CONCATENATE(N$4,$A16),'Výsledková listina'!$O:$O,0)),"",INDEX('Výsledková listina'!$C:$C,MATCH(CONCATENATE(N$4,$A16),'Výsledková listina'!$O:$O,0),1))</f>
      </c>
      <c r="O16" s="52">
        <f>IF(ISNA(MATCH(CONCATENATE(N$4,$A16),'Výsledková listina'!$O:$O,0)),"",INDEX('Výsledková listina'!$P:$P,MATCH(CONCATENATE(N$4,$A16),'Výsledková listina'!$O:$O,0),1))</f>
      </c>
      <c r="P16" s="4"/>
      <c r="Q16" s="106"/>
      <c r="R16" s="50">
        <f t="shared" si="2"/>
      </c>
      <c r="S16" s="68"/>
      <c r="T16" s="17">
        <f>IF(ISNA(MATCH(CONCATENATE(T$4,$A16),'Výsledková listina'!$O:$O,0)),"",INDEX('Výsledková listina'!$C:$C,MATCH(CONCATENATE(T$4,$A16),'Výsledková listina'!$O:$O,0),1))</f>
      </c>
      <c r="U16" s="52">
        <f>IF(ISNA(MATCH(CONCATENATE(T$4,$A16),'Výsledková listina'!$O:$O,0)),"",INDEX('Výsledková listina'!$P:$P,MATCH(CONCATENATE(T$4,$A16),'Výsledková listina'!$O:$O,0),1))</f>
      </c>
      <c r="V16" s="4"/>
      <c r="W16" s="106"/>
      <c r="X16" s="50">
        <f t="shared" si="3"/>
      </c>
      <c r="Y16" s="68"/>
      <c r="Z16" s="17">
        <f>IF(ISNA(MATCH(CONCATENATE(Z$4,$A16),'Výsledková listina'!$O:$O,0)),"",INDEX('Výsledková listina'!$C:$C,MATCH(CONCATENATE(Z$4,$A16),'Výsledková listina'!$O:$O,0),1))</f>
      </c>
      <c r="AA16" s="52">
        <f>IF(ISNA(MATCH(CONCATENATE(Z$4,$A16),'Výsledková listina'!$O:$O,0)),"",INDEX('Výsledková listina'!$P:$P,MATCH(CONCATENATE(Z$4,$A16),'Výsledková listina'!$O:$O,0),1))</f>
      </c>
      <c r="AB16" s="4"/>
      <c r="AC16" s="106"/>
      <c r="AD16" s="50">
        <f t="shared" si="4"/>
      </c>
      <c r="AE16" s="68"/>
      <c r="AF16" s="17">
        <f>IF(ISNA(MATCH(CONCATENATE(AF$4,$A16),'Výsledková listina'!$O:$O,0)),"",INDEX('Výsledková listina'!$C:$C,MATCH(CONCATENATE(AF$4,$A16),'Výsledková listina'!$O:$O,0),1))</f>
      </c>
      <c r="AG16" s="52">
        <f>IF(ISNA(MATCH(CONCATENATE(AF$4,$A16),'Výsledková listina'!$O:$O,0)),"",INDEX('Výsledková listina'!$P:$P,MATCH(CONCATENATE(AF$4,$A16),'Výsledková listina'!$O:$O,0),1))</f>
      </c>
      <c r="AH16" s="4"/>
      <c r="AI16" s="106"/>
      <c r="AJ16" s="50">
        <f t="shared" si="5"/>
      </c>
      <c r="AK16" s="68"/>
      <c r="AL16" s="17">
        <f>IF(ISNA(MATCH(CONCATENATE(AL$4,$A16),'Výsledková listina'!$O:$O,0)),"",INDEX('Výsledková listina'!$C:$C,MATCH(CONCATENATE(AL$4,$A16),'Výsledková listina'!$O:$O,0),1))</f>
      </c>
      <c r="AM16" s="52">
        <f>IF(ISNA(MATCH(CONCATENATE(AL$4,$A16),'Výsledková listina'!$O:$O,0)),"",INDEX('Výsledková listina'!$P:$P,MATCH(CONCATENATE(AL$4,$A16),'Výsledková listina'!$O:$O,0),1))</f>
      </c>
      <c r="AN16" s="4"/>
      <c r="AO16" s="106"/>
      <c r="AP16" s="50">
        <f t="shared" si="6"/>
      </c>
      <c r="AQ16" s="68"/>
      <c r="AR16" s="17">
        <f>IF(ISNA(MATCH(CONCATENATE(AR$4,$A16),'Výsledková listina'!$O:$O,0)),"",INDEX('Výsledková listina'!$C:$C,MATCH(CONCATENATE(AR$4,$A16),'Výsledková listina'!$O:$O,0),1))</f>
      </c>
      <c r="AS16" s="52">
        <f>IF(ISNA(MATCH(CONCATENATE(AR$4,$A16),'Výsledková listina'!$O:$O,0)),"",INDEX('Výsledková listina'!$P:$P,MATCH(CONCATENATE(AR$4,$A16),'Výsledková listina'!$O:$O,0),1))</f>
      </c>
      <c r="AT16" s="4"/>
      <c r="AU16" s="106"/>
      <c r="AV16" s="50">
        <f t="shared" si="7"/>
      </c>
      <c r="AW16" s="68"/>
      <c r="AX16" s="17">
        <f>IF(ISNA(MATCH(CONCATENATE(AX$4,$A16),'Výsledková listina'!$O:$O,0)),"",INDEX('Výsledková listina'!$C:$C,MATCH(CONCATENATE(AX$4,$A16),'Výsledková listina'!$O:$O,0),1))</f>
      </c>
      <c r="AY16" s="52">
        <f>IF(ISNA(MATCH(CONCATENATE(AX$4,$A16),'Výsledková listina'!$O:$O,0)),"",INDEX('Výsledková listina'!$P:$P,MATCH(CONCATENATE(AX$4,$A16),'Výsledková listina'!$O:$O,0),1))</f>
      </c>
      <c r="AZ16" s="4"/>
      <c r="BA16" s="106"/>
      <c r="BB16" s="50">
        <f t="shared" si="8"/>
      </c>
      <c r="BC16" s="68"/>
      <c r="BD16" s="17">
        <f>IF(ISNA(MATCH(CONCATENATE(BD$4,$A16),'Výsledková listina'!$O:$O,0)),"",INDEX('Výsledková listina'!$C:$C,MATCH(CONCATENATE(BD$4,$A16),'Výsledková listina'!$O:$O,0),1))</f>
      </c>
      <c r="BE16" s="52">
        <f>IF(ISNA(MATCH(CONCATENATE(BD$4,$A16),'Výsledková listina'!$O:$O,0)),"",INDEX('Výsledková listina'!$P:$P,MATCH(CONCATENATE(BD$4,$A16),'Výsledková listina'!$O:$O,0),1))</f>
      </c>
      <c r="BF16" s="4"/>
      <c r="BG16" s="106"/>
      <c r="BH16" s="50">
        <f t="shared" si="9"/>
      </c>
      <c r="BI16" s="68"/>
      <c r="BJ16" s="17">
        <f>IF(ISNA(MATCH(CONCATENATE(BJ$4,$A16),'Výsledková listina'!$O:$O,0)),"",INDEX('Výsledková listina'!$C:$C,MATCH(CONCATENATE(BJ$4,$A16),'Výsledková listina'!$O:$O,0),1))</f>
      </c>
      <c r="BK16" s="52">
        <f>IF(ISNA(MATCH(CONCATENATE(BJ$4,$A16),'Výsledková listina'!$O:$O,0)),"",INDEX('Výsledková listina'!$P:$P,MATCH(CONCATENATE(BJ$4,$A16),'Výsledková listina'!$O:$O,0),1))</f>
      </c>
      <c r="BL16" s="4"/>
      <c r="BM16" s="50">
        <f t="shared" si="10"/>
      </c>
      <c r="BN16" s="68"/>
      <c r="BO16" s="17">
        <f>IF(ISNA(MATCH(CONCATENATE(BO$4,$A16),'Výsledková listina'!$O:$O,0)),"",INDEX('Výsledková listina'!$C:$C,MATCH(CONCATENATE(BO$4,$A16),'Výsledková listina'!$O:$O,0),1))</f>
      </c>
      <c r="BP16" s="52">
        <f>IF(ISNA(MATCH(CONCATENATE(BO$4,$A16),'Výsledková listina'!$O:$O,0)),"",INDEX('Výsledková listina'!$P:$P,MATCH(CONCATENATE(BO$4,$A16),'Výsledková listina'!$O:$O,0),1))</f>
      </c>
      <c r="BQ16" s="4"/>
      <c r="BR16" s="50">
        <f t="shared" si="11"/>
      </c>
      <c r="BS16" s="68"/>
      <c r="BT16" s="17">
        <f>IF(ISNA(MATCH(CONCATENATE(BT$4,$A16),'Výsledková listina'!$O:$O,0)),"",INDEX('Výsledková listina'!$C:$C,MATCH(CONCATENATE(BT$4,$A16),'Výsledková listina'!$O:$O,0),1))</f>
      </c>
      <c r="BU16" s="52">
        <f>IF(ISNA(MATCH(CONCATENATE(BT$4,$A16),'Výsledková listina'!$O:$O,0)),"",INDEX('Výsledková listina'!$P:$P,MATCH(CONCATENATE(BT$4,$A16),'Výsledková listina'!$O:$O,0),1))</f>
      </c>
      <c r="BV16" s="4"/>
      <c r="BW16" s="50">
        <f t="shared" si="12"/>
      </c>
      <c r="BX16" s="68"/>
      <c r="BY16" s="17">
        <f>IF(ISNA(MATCH(CONCATENATE(BY$4,$A16),'Výsledková listina'!$O:$O,0)),"",INDEX('Výsledková listina'!$C:$C,MATCH(CONCATENATE(BY$4,$A16),'Výsledková listina'!$O:$O,0),1))</f>
      </c>
      <c r="BZ16" s="52">
        <f>IF(ISNA(MATCH(CONCATENATE(BY$4,$A16),'Výsledková listina'!$O:$O,0)),"",INDEX('Výsledková listina'!$P:$P,MATCH(CONCATENATE(BY$4,$A16),'Výsledková listina'!$O:$O,0),1))</f>
      </c>
      <c r="CA16" s="4"/>
      <c r="CB16" s="50">
        <f t="shared" si="13"/>
      </c>
      <c r="CC16" s="68"/>
      <c r="CD16" s="17">
        <f>IF(ISNA(MATCH(CONCATENATE(CD$4,$A16),'Výsledková listina'!$O:$O,0)),"",INDEX('Výsledková listina'!$C:$C,MATCH(CONCATENATE(CD$4,$A16),'Výsledková listina'!$O:$O,0),1))</f>
      </c>
      <c r="CE16" s="52">
        <f>IF(ISNA(MATCH(CONCATENATE(CD$4,$A16),'Výsledková listina'!$O:$O,0)),"",INDEX('Výsledková listina'!$P:$P,MATCH(CONCATENATE(CD$4,$A16),'Výsledková listina'!$O:$O,0),1))</f>
      </c>
      <c r="CF16" s="4"/>
      <c r="CG16" s="50">
        <f t="shared" si="14"/>
      </c>
      <c r="CH16" s="68"/>
    </row>
    <row r="17" spans="1:86" s="10" customFormat="1" ht="34.5" customHeight="1">
      <c r="A17" s="5">
        <v>12</v>
      </c>
      <c r="B17" s="17">
        <f>IF(ISNA(MATCH(CONCATENATE(B$4,$A17),'Výsledková listina'!$O:$O,0)),"",INDEX('Výsledková listina'!$C:$C,MATCH(CONCATENATE(B$4,$A17),'Výsledková listina'!$O:$O,0),1))</f>
      </c>
      <c r="C17" s="52">
        <f>IF(ISNA(MATCH(CONCATENATE(B$4,$A17),'Výsledková listina'!$O:$O,0)),"",INDEX('Výsledková listina'!$P:$P,MATCH(CONCATENATE(B$4,$A17),'Výsledková listina'!$O:$O,0),1))</f>
      </c>
      <c r="D17" s="4"/>
      <c r="E17" s="106"/>
      <c r="F17" s="50">
        <f t="shared" si="0"/>
      </c>
      <c r="G17" s="68"/>
      <c r="H17" s="17">
        <f>IF(ISNA(MATCH(CONCATENATE(H$4,$A17),'Výsledková listina'!$O:$O,0)),"",INDEX('Výsledková listina'!$C:$C,MATCH(CONCATENATE(H$4,$A17),'Výsledková listina'!$O:$O,0),1))</f>
      </c>
      <c r="I17" s="52">
        <f>IF(ISNA(MATCH(CONCATENATE(H$4,$A17),'Výsledková listina'!$O:$O,0)),"",INDEX('Výsledková listina'!$P:$P,MATCH(CONCATENATE(H$4,$A17),'Výsledková listina'!$O:$O,0),1))</f>
      </c>
      <c r="J17" s="4"/>
      <c r="K17" s="106"/>
      <c r="L17" s="50">
        <f t="shared" si="1"/>
      </c>
      <c r="M17" s="68"/>
      <c r="N17" s="17">
        <f>IF(ISNA(MATCH(CONCATENATE(N$4,$A17),'Výsledková listina'!$O:$O,0)),"",INDEX('Výsledková listina'!$C:$C,MATCH(CONCATENATE(N$4,$A17),'Výsledková listina'!$O:$O,0),1))</f>
      </c>
      <c r="O17" s="52">
        <f>IF(ISNA(MATCH(CONCATENATE(N$4,$A17),'Výsledková listina'!$O:$O,0)),"",INDEX('Výsledková listina'!$P:$P,MATCH(CONCATENATE(N$4,$A17),'Výsledková listina'!$O:$O,0),1))</f>
      </c>
      <c r="P17" s="4"/>
      <c r="Q17" s="106"/>
      <c r="R17" s="50">
        <f t="shared" si="2"/>
      </c>
      <c r="S17" s="68"/>
      <c r="T17" s="17">
        <f>IF(ISNA(MATCH(CONCATENATE(T$4,$A17),'Výsledková listina'!$O:$O,0)),"",INDEX('Výsledková listina'!$C:$C,MATCH(CONCATENATE(T$4,$A17),'Výsledková listina'!$O:$O,0),1))</f>
      </c>
      <c r="U17" s="52">
        <f>IF(ISNA(MATCH(CONCATENATE(T$4,$A17),'Výsledková listina'!$O:$O,0)),"",INDEX('Výsledková listina'!$P:$P,MATCH(CONCATENATE(T$4,$A17),'Výsledková listina'!$O:$O,0),1))</f>
      </c>
      <c r="V17" s="4"/>
      <c r="W17" s="106"/>
      <c r="X17" s="50">
        <f t="shared" si="3"/>
      </c>
      <c r="Y17" s="68"/>
      <c r="Z17" s="17">
        <f>IF(ISNA(MATCH(CONCATENATE(Z$4,$A17),'Výsledková listina'!$O:$O,0)),"",INDEX('Výsledková listina'!$C:$C,MATCH(CONCATENATE(Z$4,$A17),'Výsledková listina'!$O:$O,0),1))</f>
      </c>
      <c r="AA17" s="52">
        <f>IF(ISNA(MATCH(CONCATENATE(Z$4,$A17),'Výsledková listina'!$O:$O,0)),"",INDEX('Výsledková listina'!$P:$P,MATCH(CONCATENATE(Z$4,$A17),'Výsledková listina'!$O:$O,0),1))</f>
      </c>
      <c r="AB17" s="4"/>
      <c r="AC17" s="106"/>
      <c r="AD17" s="50">
        <f t="shared" si="4"/>
      </c>
      <c r="AE17" s="68"/>
      <c r="AF17" s="17">
        <f>IF(ISNA(MATCH(CONCATENATE(AF$4,$A17),'Výsledková listina'!$O:$O,0)),"",INDEX('Výsledková listina'!$C:$C,MATCH(CONCATENATE(AF$4,$A17),'Výsledková listina'!$O:$O,0),1))</f>
      </c>
      <c r="AG17" s="52">
        <f>IF(ISNA(MATCH(CONCATENATE(AF$4,$A17),'Výsledková listina'!$O:$O,0)),"",INDEX('Výsledková listina'!$P:$P,MATCH(CONCATENATE(AF$4,$A17),'Výsledková listina'!$O:$O,0),1))</f>
      </c>
      <c r="AH17" s="4"/>
      <c r="AI17" s="106"/>
      <c r="AJ17" s="50">
        <f t="shared" si="5"/>
      </c>
      <c r="AK17" s="68"/>
      <c r="AL17" s="17">
        <f>IF(ISNA(MATCH(CONCATENATE(AL$4,$A17),'Výsledková listina'!$O:$O,0)),"",INDEX('Výsledková listina'!$C:$C,MATCH(CONCATENATE(AL$4,$A17),'Výsledková listina'!$O:$O,0),1))</f>
      </c>
      <c r="AM17" s="52">
        <f>IF(ISNA(MATCH(CONCATENATE(AL$4,$A17),'Výsledková listina'!$O:$O,0)),"",INDEX('Výsledková listina'!$P:$P,MATCH(CONCATENATE(AL$4,$A17),'Výsledková listina'!$O:$O,0),1))</f>
      </c>
      <c r="AN17" s="4"/>
      <c r="AO17" s="106"/>
      <c r="AP17" s="50">
        <f t="shared" si="6"/>
      </c>
      <c r="AQ17" s="68"/>
      <c r="AR17" s="17">
        <f>IF(ISNA(MATCH(CONCATENATE(AR$4,$A17),'Výsledková listina'!$O:$O,0)),"",INDEX('Výsledková listina'!$C:$C,MATCH(CONCATENATE(AR$4,$A17),'Výsledková listina'!$O:$O,0),1))</f>
      </c>
      <c r="AS17" s="52">
        <f>IF(ISNA(MATCH(CONCATENATE(AR$4,$A17),'Výsledková listina'!$O:$O,0)),"",INDEX('Výsledková listina'!$P:$P,MATCH(CONCATENATE(AR$4,$A17),'Výsledková listina'!$O:$O,0),1))</f>
      </c>
      <c r="AT17" s="4"/>
      <c r="AU17" s="106"/>
      <c r="AV17" s="50">
        <f t="shared" si="7"/>
      </c>
      <c r="AW17" s="68"/>
      <c r="AX17" s="17">
        <f>IF(ISNA(MATCH(CONCATENATE(AX$4,$A17),'Výsledková listina'!$O:$O,0)),"",INDEX('Výsledková listina'!$C:$C,MATCH(CONCATENATE(AX$4,$A17),'Výsledková listina'!$O:$O,0),1))</f>
      </c>
      <c r="AY17" s="52">
        <f>IF(ISNA(MATCH(CONCATENATE(AX$4,$A17),'Výsledková listina'!$O:$O,0)),"",INDEX('Výsledková listina'!$P:$P,MATCH(CONCATENATE(AX$4,$A17),'Výsledková listina'!$O:$O,0),1))</f>
      </c>
      <c r="AZ17" s="4"/>
      <c r="BA17" s="106"/>
      <c r="BB17" s="50">
        <f t="shared" si="8"/>
      </c>
      <c r="BC17" s="68"/>
      <c r="BD17" s="17">
        <f>IF(ISNA(MATCH(CONCATENATE(BD$4,$A17),'Výsledková listina'!$O:$O,0)),"",INDEX('Výsledková listina'!$C:$C,MATCH(CONCATENATE(BD$4,$A17),'Výsledková listina'!$O:$O,0),1))</f>
      </c>
      <c r="BE17" s="52">
        <f>IF(ISNA(MATCH(CONCATENATE(BD$4,$A17),'Výsledková listina'!$O:$O,0)),"",INDEX('Výsledková listina'!$P:$P,MATCH(CONCATENATE(BD$4,$A17),'Výsledková listina'!$O:$O,0),1))</f>
      </c>
      <c r="BF17" s="4"/>
      <c r="BG17" s="106"/>
      <c r="BH17" s="50">
        <f t="shared" si="9"/>
      </c>
      <c r="BI17" s="68"/>
      <c r="BJ17" s="17">
        <f>IF(ISNA(MATCH(CONCATENATE(BJ$4,$A17),'Výsledková listina'!$O:$O,0)),"",INDEX('Výsledková listina'!$C:$C,MATCH(CONCATENATE(BJ$4,$A17),'Výsledková listina'!$O:$O,0),1))</f>
      </c>
      <c r="BK17" s="52">
        <f>IF(ISNA(MATCH(CONCATENATE(BJ$4,$A17),'Výsledková listina'!$O:$O,0)),"",INDEX('Výsledková listina'!$P:$P,MATCH(CONCATENATE(BJ$4,$A17),'Výsledková listina'!$O:$O,0),1))</f>
      </c>
      <c r="BL17" s="4"/>
      <c r="BM17" s="50">
        <f t="shared" si="10"/>
      </c>
      <c r="BN17" s="68"/>
      <c r="BO17" s="17">
        <f>IF(ISNA(MATCH(CONCATENATE(BO$4,$A17),'Výsledková listina'!$O:$O,0)),"",INDEX('Výsledková listina'!$C:$C,MATCH(CONCATENATE(BO$4,$A17),'Výsledková listina'!$O:$O,0),1))</f>
      </c>
      <c r="BP17" s="52">
        <f>IF(ISNA(MATCH(CONCATENATE(BO$4,$A17),'Výsledková listina'!$O:$O,0)),"",INDEX('Výsledková listina'!$P:$P,MATCH(CONCATENATE(BO$4,$A17),'Výsledková listina'!$O:$O,0),1))</f>
      </c>
      <c r="BQ17" s="4"/>
      <c r="BR17" s="50">
        <f t="shared" si="11"/>
      </c>
      <c r="BS17" s="68"/>
      <c r="BT17" s="17">
        <f>IF(ISNA(MATCH(CONCATENATE(BT$4,$A17),'Výsledková listina'!$O:$O,0)),"",INDEX('Výsledková listina'!$C:$C,MATCH(CONCATENATE(BT$4,$A17),'Výsledková listina'!$O:$O,0),1))</f>
      </c>
      <c r="BU17" s="52">
        <f>IF(ISNA(MATCH(CONCATENATE(BT$4,$A17),'Výsledková listina'!$O:$O,0)),"",INDEX('Výsledková listina'!$P:$P,MATCH(CONCATENATE(BT$4,$A17),'Výsledková listina'!$O:$O,0),1))</f>
      </c>
      <c r="BV17" s="4"/>
      <c r="BW17" s="50">
        <f t="shared" si="12"/>
      </c>
      <c r="BX17" s="68"/>
      <c r="BY17" s="17">
        <f>IF(ISNA(MATCH(CONCATENATE(BY$4,$A17),'Výsledková listina'!$O:$O,0)),"",INDEX('Výsledková listina'!$C:$C,MATCH(CONCATENATE(BY$4,$A17),'Výsledková listina'!$O:$O,0),1))</f>
      </c>
      <c r="BZ17" s="52">
        <f>IF(ISNA(MATCH(CONCATENATE(BY$4,$A17),'Výsledková listina'!$O:$O,0)),"",INDEX('Výsledková listina'!$P:$P,MATCH(CONCATENATE(BY$4,$A17),'Výsledková listina'!$O:$O,0),1))</f>
      </c>
      <c r="CA17" s="4"/>
      <c r="CB17" s="50">
        <f t="shared" si="13"/>
      </c>
      <c r="CC17" s="68"/>
      <c r="CD17" s="17">
        <f>IF(ISNA(MATCH(CONCATENATE(CD$4,$A17),'Výsledková listina'!$O:$O,0)),"",INDEX('Výsledková listina'!$C:$C,MATCH(CONCATENATE(CD$4,$A17),'Výsledková listina'!$O:$O,0),1))</f>
      </c>
      <c r="CE17" s="52">
        <f>IF(ISNA(MATCH(CONCATENATE(CD$4,$A17),'Výsledková listina'!$O:$O,0)),"",INDEX('Výsledková listina'!$P:$P,MATCH(CONCATENATE(CD$4,$A17),'Výsledková listina'!$O:$O,0),1))</f>
      </c>
      <c r="CF17" s="4"/>
      <c r="CG17" s="50">
        <f t="shared" si="14"/>
      </c>
      <c r="CH17" s="68"/>
    </row>
    <row r="18" spans="1:86" s="10" customFormat="1" ht="34.5" customHeight="1">
      <c r="A18" s="5">
        <v>13</v>
      </c>
      <c r="B18" s="17">
        <f>IF(ISNA(MATCH(CONCATENATE(B$4,$A18),'Výsledková listina'!$O:$O,0)),"",INDEX('Výsledková listina'!$C:$C,MATCH(CONCATENATE(B$4,$A18),'Výsledková listina'!$O:$O,0),1))</f>
      </c>
      <c r="C18" s="52">
        <f>IF(ISNA(MATCH(CONCATENATE(B$4,$A18),'Výsledková listina'!$O:$O,0)),"",INDEX('Výsledková listina'!$P:$P,MATCH(CONCATENATE(B$4,$A18),'Výsledková listina'!$O:$O,0),1))</f>
      </c>
      <c r="D18" s="4"/>
      <c r="E18" s="106"/>
      <c r="F18" s="50">
        <f t="shared" si="0"/>
      </c>
      <c r="G18" s="68"/>
      <c r="H18" s="17">
        <f>IF(ISNA(MATCH(CONCATENATE(H$4,$A18),'Výsledková listina'!$O:$O,0)),"",INDEX('Výsledková listina'!$C:$C,MATCH(CONCATENATE(H$4,$A18),'Výsledková listina'!$O:$O,0),1))</f>
      </c>
      <c r="I18" s="52">
        <f>IF(ISNA(MATCH(CONCATENATE(H$4,$A18),'Výsledková listina'!$O:$O,0)),"",INDEX('Výsledková listina'!$P:$P,MATCH(CONCATENATE(H$4,$A18),'Výsledková listina'!$O:$O,0),1))</f>
      </c>
      <c r="J18" s="4"/>
      <c r="K18" s="106"/>
      <c r="L18" s="50">
        <f t="shared" si="1"/>
      </c>
      <c r="M18" s="68"/>
      <c r="N18" s="17">
        <f>IF(ISNA(MATCH(CONCATENATE(N$4,$A18),'Výsledková listina'!$O:$O,0)),"",INDEX('Výsledková listina'!$C:$C,MATCH(CONCATENATE(N$4,$A18),'Výsledková listina'!$O:$O,0),1))</f>
      </c>
      <c r="O18" s="52">
        <f>IF(ISNA(MATCH(CONCATENATE(N$4,$A18),'Výsledková listina'!$O:$O,0)),"",INDEX('Výsledková listina'!$P:$P,MATCH(CONCATENATE(N$4,$A18),'Výsledková listina'!$O:$O,0),1))</f>
      </c>
      <c r="P18" s="4"/>
      <c r="Q18" s="106"/>
      <c r="R18" s="50">
        <f t="shared" si="2"/>
      </c>
      <c r="S18" s="68"/>
      <c r="T18" s="17">
        <f>IF(ISNA(MATCH(CONCATENATE(T$4,$A18),'Výsledková listina'!$O:$O,0)),"",INDEX('Výsledková listina'!$C:$C,MATCH(CONCATENATE(T$4,$A18),'Výsledková listina'!$O:$O,0),1))</f>
      </c>
      <c r="U18" s="52">
        <f>IF(ISNA(MATCH(CONCATENATE(T$4,$A18),'Výsledková listina'!$O:$O,0)),"",INDEX('Výsledková listina'!$P:$P,MATCH(CONCATENATE(T$4,$A18),'Výsledková listina'!$O:$O,0),1))</f>
      </c>
      <c r="V18" s="4"/>
      <c r="W18" s="106"/>
      <c r="X18" s="50">
        <f t="shared" si="3"/>
      </c>
      <c r="Y18" s="68"/>
      <c r="Z18" s="17">
        <f>IF(ISNA(MATCH(CONCATENATE(Z$4,$A18),'Výsledková listina'!$O:$O,0)),"",INDEX('Výsledková listina'!$C:$C,MATCH(CONCATENATE(Z$4,$A18),'Výsledková listina'!$O:$O,0),1))</f>
      </c>
      <c r="AA18" s="52">
        <f>IF(ISNA(MATCH(CONCATENATE(Z$4,$A18),'Výsledková listina'!$O:$O,0)),"",INDEX('Výsledková listina'!$P:$P,MATCH(CONCATENATE(Z$4,$A18),'Výsledková listina'!$O:$O,0),1))</f>
      </c>
      <c r="AB18" s="4"/>
      <c r="AC18" s="106"/>
      <c r="AD18" s="50">
        <f t="shared" si="4"/>
      </c>
      <c r="AE18" s="68"/>
      <c r="AF18" s="17">
        <f>IF(ISNA(MATCH(CONCATENATE(AF$4,$A18),'Výsledková listina'!$O:$O,0)),"",INDEX('Výsledková listina'!$C:$C,MATCH(CONCATENATE(AF$4,$A18),'Výsledková listina'!$O:$O,0),1))</f>
      </c>
      <c r="AG18" s="52">
        <f>IF(ISNA(MATCH(CONCATENATE(AF$4,$A18),'Výsledková listina'!$O:$O,0)),"",INDEX('Výsledková listina'!$P:$P,MATCH(CONCATENATE(AF$4,$A18),'Výsledková listina'!$O:$O,0),1))</f>
      </c>
      <c r="AH18" s="4"/>
      <c r="AI18" s="106"/>
      <c r="AJ18" s="50">
        <f t="shared" si="5"/>
      </c>
      <c r="AK18" s="68"/>
      <c r="AL18" s="17">
        <f>IF(ISNA(MATCH(CONCATENATE(AL$4,$A18),'Výsledková listina'!$O:$O,0)),"",INDEX('Výsledková listina'!$C:$C,MATCH(CONCATENATE(AL$4,$A18),'Výsledková listina'!$O:$O,0),1))</f>
      </c>
      <c r="AM18" s="52">
        <f>IF(ISNA(MATCH(CONCATENATE(AL$4,$A18),'Výsledková listina'!$O:$O,0)),"",INDEX('Výsledková listina'!$P:$P,MATCH(CONCATENATE(AL$4,$A18),'Výsledková listina'!$O:$O,0),1))</f>
      </c>
      <c r="AN18" s="4"/>
      <c r="AO18" s="106"/>
      <c r="AP18" s="50">
        <f t="shared" si="6"/>
      </c>
      <c r="AQ18" s="68"/>
      <c r="AR18" s="17">
        <f>IF(ISNA(MATCH(CONCATENATE(AR$4,$A18),'Výsledková listina'!$O:$O,0)),"",INDEX('Výsledková listina'!$C:$C,MATCH(CONCATENATE(AR$4,$A18),'Výsledková listina'!$O:$O,0),1))</f>
      </c>
      <c r="AS18" s="52">
        <f>IF(ISNA(MATCH(CONCATENATE(AR$4,$A18),'Výsledková listina'!$O:$O,0)),"",INDEX('Výsledková listina'!$P:$P,MATCH(CONCATENATE(AR$4,$A18),'Výsledková listina'!$O:$O,0),1))</f>
      </c>
      <c r="AT18" s="4"/>
      <c r="AU18" s="106"/>
      <c r="AV18" s="50">
        <f t="shared" si="7"/>
      </c>
      <c r="AW18" s="68"/>
      <c r="AX18" s="17">
        <f>IF(ISNA(MATCH(CONCATENATE(AX$4,$A18),'Výsledková listina'!$O:$O,0)),"",INDEX('Výsledková listina'!$C:$C,MATCH(CONCATENATE(AX$4,$A18),'Výsledková listina'!$O:$O,0),1))</f>
      </c>
      <c r="AY18" s="52">
        <f>IF(ISNA(MATCH(CONCATENATE(AX$4,$A18),'Výsledková listina'!$O:$O,0)),"",INDEX('Výsledková listina'!$P:$P,MATCH(CONCATENATE(AX$4,$A18),'Výsledková listina'!$O:$O,0),1))</f>
      </c>
      <c r="AZ18" s="4"/>
      <c r="BA18" s="106"/>
      <c r="BB18" s="50">
        <f t="shared" si="8"/>
      </c>
      <c r="BC18" s="68"/>
      <c r="BD18" s="17">
        <f>IF(ISNA(MATCH(CONCATENATE(BD$4,$A18),'Výsledková listina'!$O:$O,0)),"",INDEX('Výsledková listina'!$C:$C,MATCH(CONCATENATE(BD$4,$A18),'Výsledková listina'!$O:$O,0),1))</f>
      </c>
      <c r="BE18" s="52">
        <f>IF(ISNA(MATCH(CONCATENATE(BD$4,$A18),'Výsledková listina'!$O:$O,0)),"",INDEX('Výsledková listina'!$P:$P,MATCH(CONCATENATE(BD$4,$A18),'Výsledková listina'!$O:$O,0),1))</f>
      </c>
      <c r="BF18" s="4"/>
      <c r="BG18" s="106"/>
      <c r="BH18" s="50">
        <f t="shared" si="9"/>
      </c>
      <c r="BI18" s="68"/>
      <c r="BJ18" s="17">
        <f>IF(ISNA(MATCH(CONCATENATE(BJ$4,$A18),'Výsledková listina'!$O:$O,0)),"",INDEX('Výsledková listina'!$C:$C,MATCH(CONCATENATE(BJ$4,$A18),'Výsledková listina'!$O:$O,0),1))</f>
      </c>
      <c r="BK18" s="52">
        <f>IF(ISNA(MATCH(CONCATENATE(BJ$4,$A18),'Výsledková listina'!$O:$O,0)),"",INDEX('Výsledková listina'!$P:$P,MATCH(CONCATENATE(BJ$4,$A18),'Výsledková listina'!$O:$O,0),1))</f>
      </c>
      <c r="BL18" s="4"/>
      <c r="BM18" s="50">
        <f t="shared" si="10"/>
      </c>
      <c r="BN18" s="68"/>
      <c r="BO18" s="17">
        <f>IF(ISNA(MATCH(CONCATENATE(BO$4,$A18),'Výsledková listina'!$O:$O,0)),"",INDEX('Výsledková listina'!$C:$C,MATCH(CONCATENATE(BO$4,$A18),'Výsledková listina'!$O:$O,0),1))</f>
      </c>
      <c r="BP18" s="52">
        <f>IF(ISNA(MATCH(CONCATENATE(BO$4,$A18),'Výsledková listina'!$O:$O,0)),"",INDEX('Výsledková listina'!$P:$P,MATCH(CONCATENATE(BO$4,$A18),'Výsledková listina'!$O:$O,0),1))</f>
      </c>
      <c r="BQ18" s="4"/>
      <c r="BR18" s="50">
        <f t="shared" si="11"/>
      </c>
      <c r="BS18" s="68"/>
      <c r="BT18" s="17">
        <f>IF(ISNA(MATCH(CONCATENATE(BT$4,$A18),'Výsledková listina'!$O:$O,0)),"",INDEX('Výsledková listina'!$C:$C,MATCH(CONCATENATE(BT$4,$A18),'Výsledková listina'!$O:$O,0),1))</f>
      </c>
      <c r="BU18" s="52">
        <f>IF(ISNA(MATCH(CONCATENATE(BT$4,$A18),'Výsledková listina'!$O:$O,0)),"",INDEX('Výsledková listina'!$P:$P,MATCH(CONCATENATE(BT$4,$A18),'Výsledková listina'!$O:$O,0),1))</f>
      </c>
      <c r="BV18" s="4"/>
      <c r="BW18" s="50">
        <f t="shared" si="12"/>
      </c>
      <c r="BX18" s="68"/>
      <c r="BY18" s="17">
        <f>IF(ISNA(MATCH(CONCATENATE(BY$4,$A18),'Výsledková listina'!$O:$O,0)),"",INDEX('Výsledková listina'!$C:$C,MATCH(CONCATENATE(BY$4,$A18),'Výsledková listina'!$O:$O,0),1))</f>
      </c>
      <c r="BZ18" s="52">
        <f>IF(ISNA(MATCH(CONCATENATE(BY$4,$A18),'Výsledková listina'!$O:$O,0)),"",INDEX('Výsledková listina'!$P:$P,MATCH(CONCATENATE(BY$4,$A18),'Výsledková listina'!$O:$O,0),1))</f>
      </c>
      <c r="CA18" s="4"/>
      <c r="CB18" s="50">
        <f t="shared" si="13"/>
      </c>
      <c r="CC18" s="68"/>
      <c r="CD18" s="17">
        <f>IF(ISNA(MATCH(CONCATENATE(CD$4,$A18),'Výsledková listina'!$O:$O,0)),"",INDEX('Výsledková listina'!$C:$C,MATCH(CONCATENATE(CD$4,$A18),'Výsledková listina'!$O:$O,0),1))</f>
      </c>
      <c r="CE18" s="52">
        <f>IF(ISNA(MATCH(CONCATENATE(CD$4,$A18),'Výsledková listina'!$O:$O,0)),"",INDEX('Výsledková listina'!$P:$P,MATCH(CONCATENATE(CD$4,$A18),'Výsledková listina'!$O:$O,0),1))</f>
      </c>
      <c r="CF18" s="4"/>
      <c r="CG18" s="50">
        <f t="shared" si="14"/>
      </c>
      <c r="CH18" s="68"/>
    </row>
    <row r="19" spans="1:86" s="10" customFormat="1" ht="34.5" customHeight="1">
      <c r="A19" s="5">
        <v>14</v>
      </c>
      <c r="B19" s="17">
        <f>IF(ISNA(MATCH(CONCATENATE(B$4,$A19),'Výsledková listina'!$O:$O,0)),"",INDEX('Výsledková listina'!$C:$C,MATCH(CONCATENATE(B$4,$A19),'Výsledková listina'!$O:$O,0),1))</f>
      </c>
      <c r="C19" s="52">
        <f>IF(ISNA(MATCH(CONCATENATE(B$4,$A19),'Výsledková listina'!$O:$O,0)),"",INDEX('Výsledková listina'!$P:$P,MATCH(CONCATENATE(B$4,$A19),'Výsledková listina'!$O:$O,0),1))</f>
      </c>
      <c r="D19" s="4"/>
      <c r="E19" s="106"/>
      <c r="F19" s="50">
        <f t="shared" si="0"/>
      </c>
      <c r="G19" s="68"/>
      <c r="H19" s="17">
        <f>IF(ISNA(MATCH(CONCATENATE(H$4,$A19),'Výsledková listina'!$O:$O,0)),"",INDEX('Výsledková listina'!$C:$C,MATCH(CONCATENATE(H$4,$A19),'Výsledková listina'!$O:$O,0),1))</f>
      </c>
      <c r="I19" s="52">
        <f>IF(ISNA(MATCH(CONCATENATE(H$4,$A19),'Výsledková listina'!$O:$O,0)),"",INDEX('Výsledková listina'!$P:$P,MATCH(CONCATENATE(H$4,$A19),'Výsledková listina'!$O:$O,0),1))</f>
      </c>
      <c r="J19" s="4"/>
      <c r="K19" s="106"/>
      <c r="L19" s="50">
        <f t="shared" si="1"/>
      </c>
      <c r="M19" s="68"/>
      <c r="N19" s="17">
        <f>IF(ISNA(MATCH(CONCATENATE(N$4,$A19),'Výsledková listina'!$O:$O,0)),"",INDEX('Výsledková listina'!$C:$C,MATCH(CONCATENATE(N$4,$A19),'Výsledková listina'!$O:$O,0),1))</f>
      </c>
      <c r="O19" s="52">
        <f>IF(ISNA(MATCH(CONCATENATE(N$4,$A19),'Výsledková listina'!$O:$O,0)),"",INDEX('Výsledková listina'!$P:$P,MATCH(CONCATENATE(N$4,$A19),'Výsledková listina'!$O:$O,0),1))</f>
      </c>
      <c r="P19" s="4"/>
      <c r="Q19" s="106"/>
      <c r="R19" s="50">
        <f t="shared" si="2"/>
      </c>
      <c r="S19" s="68"/>
      <c r="T19" s="17">
        <f>IF(ISNA(MATCH(CONCATENATE(T$4,$A19),'Výsledková listina'!$O:$O,0)),"",INDEX('Výsledková listina'!$C:$C,MATCH(CONCATENATE(T$4,$A19),'Výsledková listina'!$O:$O,0),1))</f>
      </c>
      <c r="U19" s="52">
        <f>IF(ISNA(MATCH(CONCATENATE(T$4,$A19),'Výsledková listina'!$O:$O,0)),"",INDEX('Výsledková listina'!$P:$P,MATCH(CONCATENATE(T$4,$A19),'Výsledková listina'!$O:$O,0),1))</f>
      </c>
      <c r="V19" s="4"/>
      <c r="W19" s="106"/>
      <c r="X19" s="50">
        <f t="shared" si="3"/>
      </c>
      <c r="Y19" s="68"/>
      <c r="Z19" s="17">
        <f>IF(ISNA(MATCH(CONCATENATE(Z$4,$A19),'Výsledková listina'!$O:$O,0)),"",INDEX('Výsledková listina'!$C:$C,MATCH(CONCATENATE(Z$4,$A19),'Výsledková listina'!$O:$O,0),1))</f>
      </c>
      <c r="AA19" s="52">
        <f>IF(ISNA(MATCH(CONCATENATE(Z$4,$A19),'Výsledková listina'!$O:$O,0)),"",INDEX('Výsledková listina'!$P:$P,MATCH(CONCATENATE(Z$4,$A19),'Výsledková listina'!$O:$O,0),1))</f>
      </c>
      <c r="AB19" s="4"/>
      <c r="AC19" s="106"/>
      <c r="AD19" s="50">
        <f t="shared" si="4"/>
      </c>
      <c r="AE19" s="68"/>
      <c r="AF19" s="17">
        <f>IF(ISNA(MATCH(CONCATENATE(AF$4,$A19),'Výsledková listina'!$O:$O,0)),"",INDEX('Výsledková listina'!$C:$C,MATCH(CONCATENATE(AF$4,$A19),'Výsledková listina'!$O:$O,0),1))</f>
      </c>
      <c r="AG19" s="52">
        <f>IF(ISNA(MATCH(CONCATENATE(AF$4,$A19),'Výsledková listina'!$O:$O,0)),"",INDEX('Výsledková listina'!$P:$P,MATCH(CONCATENATE(AF$4,$A19),'Výsledková listina'!$O:$O,0),1))</f>
      </c>
      <c r="AH19" s="4"/>
      <c r="AI19" s="106"/>
      <c r="AJ19" s="50">
        <f t="shared" si="5"/>
      </c>
      <c r="AK19" s="68"/>
      <c r="AL19" s="17">
        <f>IF(ISNA(MATCH(CONCATENATE(AL$4,$A19),'Výsledková listina'!$O:$O,0)),"",INDEX('Výsledková listina'!$C:$C,MATCH(CONCATENATE(AL$4,$A19),'Výsledková listina'!$O:$O,0),1))</f>
      </c>
      <c r="AM19" s="52">
        <f>IF(ISNA(MATCH(CONCATENATE(AL$4,$A19),'Výsledková listina'!$O:$O,0)),"",INDEX('Výsledková listina'!$P:$P,MATCH(CONCATENATE(AL$4,$A19),'Výsledková listina'!$O:$O,0),1))</f>
      </c>
      <c r="AN19" s="4"/>
      <c r="AO19" s="106"/>
      <c r="AP19" s="50">
        <f t="shared" si="6"/>
      </c>
      <c r="AQ19" s="68"/>
      <c r="AR19" s="17">
        <f>IF(ISNA(MATCH(CONCATENATE(AR$4,$A19),'Výsledková listina'!$O:$O,0)),"",INDEX('Výsledková listina'!$C:$C,MATCH(CONCATENATE(AR$4,$A19),'Výsledková listina'!$O:$O,0),1))</f>
      </c>
      <c r="AS19" s="52">
        <f>IF(ISNA(MATCH(CONCATENATE(AR$4,$A19),'Výsledková listina'!$O:$O,0)),"",INDEX('Výsledková listina'!$P:$P,MATCH(CONCATENATE(AR$4,$A19),'Výsledková listina'!$O:$O,0),1))</f>
      </c>
      <c r="AT19" s="4"/>
      <c r="AU19" s="106"/>
      <c r="AV19" s="50">
        <f t="shared" si="7"/>
      </c>
      <c r="AW19" s="68"/>
      <c r="AX19" s="17">
        <f>IF(ISNA(MATCH(CONCATENATE(AX$4,$A19),'Výsledková listina'!$O:$O,0)),"",INDEX('Výsledková listina'!$C:$C,MATCH(CONCATENATE(AX$4,$A19),'Výsledková listina'!$O:$O,0),1))</f>
      </c>
      <c r="AY19" s="52">
        <f>IF(ISNA(MATCH(CONCATENATE(AX$4,$A19),'Výsledková listina'!$O:$O,0)),"",INDEX('Výsledková listina'!$P:$P,MATCH(CONCATENATE(AX$4,$A19),'Výsledková listina'!$O:$O,0),1))</f>
      </c>
      <c r="AZ19" s="4"/>
      <c r="BA19" s="106"/>
      <c r="BB19" s="50">
        <f t="shared" si="8"/>
      </c>
      <c r="BC19" s="68"/>
      <c r="BD19" s="17">
        <f>IF(ISNA(MATCH(CONCATENATE(BD$4,$A19),'Výsledková listina'!$O:$O,0)),"",INDEX('Výsledková listina'!$C:$C,MATCH(CONCATENATE(BD$4,$A19),'Výsledková listina'!$O:$O,0),1))</f>
      </c>
      <c r="BE19" s="52">
        <f>IF(ISNA(MATCH(CONCATENATE(BD$4,$A19),'Výsledková listina'!$O:$O,0)),"",INDEX('Výsledková listina'!$P:$P,MATCH(CONCATENATE(BD$4,$A19),'Výsledková listina'!$O:$O,0),1))</f>
      </c>
      <c r="BF19" s="4"/>
      <c r="BG19" s="106"/>
      <c r="BH19" s="50">
        <f t="shared" si="9"/>
      </c>
      <c r="BI19" s="68"/>
      <c r="BJ19" s="17">
        <f>IF(ISNA(MATCH(CONCATENATE(BJ$4,$A19),'Výsledková listina'!$O:$O,0)),"",INDEX('Výsledková listina'!$C:$C,MATCH(CONCATENATE(BJ$4,$A19),'Výsledková listina'!$O:$O,0),1))</f>
      </c>
      <c r="BK19" s="52">
        <f>IF(ISNA(MATCH(CONCATENATE(BJ$4,$A19),'Výsledková listina'!$O:$O,0)),"",INDEX('Výsledková listina'!$P:$P,MATCH(CONCATENATE(BJ$4,$A19),'Výsledková listina'!$O:$O,0),1))</f>
      </c>
      <c r="BL19" s="4"/>
      <c r="BM19" s="50">
        <f t="shared" si="10"/>
      </c>
      <c r="BN19" s="68"/>
      <c r="BO19" s="17">
        <f>IF(ISNA(MATCH(CONCATENATE(BO$4,$A19),'Výsledková listina'!$O:$O,0)),"",INDEX('Výsledková listina'!$C:$C,MATCH(CONCATENATE(BO$4,$A19),'Výsledková listina'!$O:$O,0),1))</f>
      </c>
      <c r="BP19" s="52">
        <f>IF(ISNA(MATCH(CONCATENATE(BO$4,$A19),'Výsledková listina'!$O:$O,0)),"",INDEX('Výsledková listina'!$P:$P,MATCH(CONCATENATE(BO$4,$A19),'Výsledková listina'!$O:$O,0),1))</f>
      </c>
      <c r="BQ19" s="4"/>
      <c r="BR19" s="50">
        <f t="shared" si="11"/>
      </c>
      <c r="BS19" s="68"/>
      <c r="BT19" s="17">
        <f>IF(ISNA(MATCH(CONCATENATE(BT$4,$A19),'Výsledková listina'!$O:$O,0)),"",INDEX('Výsledková listina'!$C:$C,MATCH(CONCATENATE(BT$4,$A19),'Výsledková listina'!$O:$O,0),1))</f>
      </c>
      <c r="BU19" s="52">
        <f>IF(ISNA(MATCH(CONCATENATE(BT$4,$A19),'Výsledková listina'!$O:$O,0)),"",INDEX('Výsledková listina'!$P:$P,MATCH(CONCATENATE(BT$4,$A19),'Výsledková listina'!$O:$O,0),1))</f>
      </c>
      <c r="BV19" s="4"/>
      <c r="BW19" s="50">
        <f t="shared" si="12"/>
      </c>
      <c r="BX19" s="68"/>
      <c r="BY19" s="17">
        <f>IF(ISNA(MATCH(CONCATENATE(BY$4,$A19),'Výsledková listina'!$O:$O,0)),"",INDEX('Výsledková listina'!$C:$C,MATCH(CONCATENATE(BY$4,$A19),'Výsledková listina'!$O:$O,0),1))</f>
      </c>
      <c r="BZ19" s="52">
        <f>IF(ISNA(MATCH(CONCATENATE(BY$4,$A19),'Výsledková listina'!$O:$O,0)),"",INDEX('Výsledková listina'!$P:$P,MATCH(CONCATENATE(BY$4,$A19),'Výsledková listina'!$O:$O,0),1))</f>
      </c>
      <c r="CA19" s="4"/>
      <c r="CB19" s="50">
        <f t="shared" si="13"/>
      </c>
      <c r="CC19" s="68"/>
      <c r="CD19" s="17">
        <f>IF(ISNA(MATCH(CONCATENATE(CD$4,$A19),'Výsledková listina'!$O:$O,0)),"",INDEX('Výsledková listina'!$C:$C,MATCH(CONCATENATE(CD$4,$A19),'Výsledková listina'!$O:$O,0),1))</f>
      </c>
      <c r="CE19" s="52">
        <f>IF(ISNA(MATCH(CONCATENATE(CD$4,$A19),'Výsledková listina'!$O:$O,0)),"",INDEX('Výsledková listina'!$P:$P,MATCH(CONCATENATE(CD$4,$A19),'Výsledková listina'!$O:$O,0),1))</f>
      </c>
      <c r="CF19" s="4"/>
      <c r="CG19" s="50">
        <f t="shared" si="14"/>
      </c>
      <c r="CH19" s="68"/>
    </row>
    <row r="20" spans="1:86" s="10" customFormat="1" ht="34.5" customHeight="1">
      <c r="A20" s="5">
        <v>15</v>
      </c>
      <c r="B20" s="17">
        <f>IF(ISNA(MATCH(CONCATENATE(B$4,$A20),'Výsledková listina'!$O:$O,0)),"",INDEX('Výsledková listina'!$C:$C,MATCH(CONCATENATE(B$4,$A20),'Výsledková listina'!$O:$O,0),1))</f>
      </c>
      <c r="C20" s="52">
        <f>IF(ISNA(MATCH(CONCATENATE(B$4,$A20),'Výsledková listina'!$O:$O,0)),"",INDEX('Výsledková listina'!$P:$P,MATCH(CONCATENATE(B$4,$A20),'Výsledková listina'!$O:$O,0),1))</f>
      </c>
      <c r="D20" s="4"/>
      <c r="E20" s="106"/>
      <c r="F20" s="50">
        <f t="shared" si="0"/>
      </c>
      <c r="G20" s="68"/>
      <c r="H20" s="17">
        <f>IF(ISNA(MATCH(CONCATENATE(H$4,$A20),'Výsledková listina'!$O:$O,0)),"",INDEX('Výsledková listina'!$C:$C,MATCH(CONCATENATE(H$4,$A20),'Výsledková listina'!$O:$O,0),1))</f>
      </c>
      <c r="I20" s="52">
        <f>IF(ISNA(MATCH(CONCATENATE(H$4,$A20),'Výsledková listina'!$O:$O,0)),"",INDEX('Výsledková listina'!$P:$P,MATCH(CONCATENATE(H$4,$A20),'Výsledková listina'!$O:$O,0),1))</f>
      </c>
      <c r="J20" s="4"/>
      <c r="K20" s="106"/>
      <c r="L20" s="50">
        <f t="shared" si="1"/>
      </c>
      <c r="M20" s="68"/>
      <c r="N20" s="17">
        <f>IF(ISNA(MATCH(CONCATENATE(N$4,$A20),'Výsledková listina'!$O:$O,0)),"",INDEX('Výsledková listina'!$C:$C,MATCH(CONCATENATE(N$4,$A20),'Výsledková listina'!$O:$O,0),1))</f>
      </c>
      <c r="O20" s="52">
        <f>IF(ISNA(MATCH(CONCATENATE(N$4,$A20),'Výsledková listina'!$O:$O,0)),"",INDEX('Výsledková listina'!$P:$P,MATCH(CONCATENATE(N$4,$A20),'Výsledková listina'!$O:$O,0),1))</f>
      </c>
      <c r="P20" s="4"/>
      <c r="Q20" s="106"/>
      <c r="R20" s="50">
        <f t="shared" si="2"/>
      </c>
      <c r="S20" s="68"/>
      <c r="T20" s="17">
        <f>IF(ISNA(MATCH(CONCATENATE(T$4,$A20),'Výsledková listina'!$O:$O,0)),"",INDEX('Výsledková listina'!$C:$C,MATCH(CONCATENATE(T$4,$A20),'Výsledková listina'!$O:$O,0),1))</f>
      </c>
      <c r="U20" s="52">
        <f>IF(ISNA(MATCH(CONCATENATE(T$4,$A20),'Výsledková listina'!$O:$O,0)),"",INDEX('Výsledková listina'!$P:$P,MATCH(CONCATENATE(T$4,$A20),'Výsledková listina'!$O:$O,0),1))</f>
      </c>
      <c r="V20" s="4"/>
      <c r="W20" s="106"/>
      <c r="X20" s="50">
        <f t="shared" si="3"/>
      </c>
      <c r="Y20" s="68"/>
      <c r="Z20" s="17">
        <f>IF(ISNA(MATCH(CONCATENATE(Z$4,$A20),'Výsledková listina'!$O:$O,0)),"",INDEX('Výsledková listina'!$C:$C,MATCH(CONCATENATE(Z$4,$A20),'Výsledková listina'!$O:$O,0),1))</f>
      </c>
      <c r="AA20" s="52">
        <f>IF(ISNA(MATCH(CONCATENATE(Z$4,$A20),'Výsledková listina'!$O:$O,0)),"",INDEX('Výsledková listina'!$P:$P,MATCH(CONCATENATE(Z$4,$A20),'Výsledková listina'!$O:$O,0),1))</f>
      </c>
      <c r="AB20" s="4"/>
      <c r="AC20" s="106"/>
      <c r="AD20" s="50">
        <f t="shared" si="4"/>
      </c>
      <c r="AE20" s="68"/>
      <c r="AF20" s="17">
        <f>IF(ISNA(MATCH(CONCATENATE(AF$4,$A20),'Výsledková listina'!$O:$O,0)),"",INDEX('Výsledková listina'!$C:$C,MATCH(CONCATENATE(AF$4,$A20),'Výsledková listina'!$O:$O,0),1))</f>
      </c>
      <c r="AG20" s="52">
        <f>IF(ISNA(MATCH(CONCATENATE(AF$4,$A20),'Výsledková listina'!$O:$O,0)),"",INDEX('Výsledková listina'!$P:$P,MATCH(CONCATENATE(AF$4,$A20),'Výsledková listina'!$O:$O,0),1))</f>
      </c>
      <c r="AH20" s="4"/>
      <c r="AI20" s="106"/>
      <c r="AJ20" s="50">
        <f t="shared" si="5"/>
      </c>
      <c r="AK20" s="68"/>
      <c r="AL20" s="17">
        <f>IF(ISNA(MATCH(CONCATENATE(AL$4,$A20),'Výsledková listina'!$O:$O,0)),"",INDEX('Výsledková listina'!$C:$C,MATCH(CONCATENATE(AL$4,$A20),'Výsledková listina'!$O:$O,0),1))</f>
      </c>
      <c r="AM20" s="52">
        <f>IF(ISNA(MATCH(CONCATENATE(AL$4,$A20),'Výsledková listina'!$O:$O,0)),"",INDEX('Výsledková listina'!$P:$P,MATCH(CONCATENATE(AL$4,$A20),'Výsledková listina'!$O:$O,0),1))</f>
      </c>
      <c r="AN20" s="4"/>
      <c r="AO20" s="106"/>
      <c r="AP20" s="50">
        <f t="shared" si="6"/>
      </c>
      <c r="AQ20" s="68"/>
      <c r="AR20" s="17">
        <f>IF(ISNA(MATCH(CONCATENATE(AR$4,$A20),'Výsledková listina'!$O:$O,0)),"",INDEX('Výsledková listina'!$C:$C,MATCH(CONCATENATE(AR$4,$A20),'Výsledková listina'!$O:$O,0),1))</f>
      </c>
      <c r="AS20" s="52">
        <f>IF(ISNA(MATCH(CONCATENATE(AR$4,$A20),'Výsledková listina'!$O:$O,0)),"",INDEX('Výsledková listina'!$P:$P,MATCH(CONCATENATE(AR$4,$A20),'Výsledková listina'!$O:$O,0),1))</f>
      </c>
      <c r="AT20" s="4"/>
      <c r="AU20" s="106"/>
      <c r="AV20" s="50">
        <f t="shared" si="7"/>
      </c>
      <c r="AW20" s="68"/>
      <c r="AX20" s="17">
        <f>IF(ISNA(MATCH(CONCATENATE(AX$4,$A20),'Výsledková listina'!$O:$O,0)),"",INDEX('Výsledková listina'!$C:$C,MATCH(CONCATENATE(AX$4,$A20),'Výsledková listina'!$O:$O,0),1))</f>
      </c>
      <c r="AY20" s="52">
        <f>IF(ISNA(MATCH(CONCATENATE(AX$4,$A20),'Výsledková listina'!$O:$O,0)),"",INDEX('Výsledková listina'!$P:$P,MATCH(CONCATENATE(AX$4,$A20),'Výsledková listina'!$O:$O,0),1))</f>
      </c>
      <c r="AZ20" s="4"/>
      <c r="BA20" s="106"/>
      <c r="BB20" s="50">
        <f t="shared" si="8"/>
      </c>
      <c r="BC20" s="68"/>
      <c r="BD20" s="17">
        <f>IF(ISNA(MATCH(CONCATENATE(BD$4,$A20),'Výsledková listina'!$O:$O,0)),"",INDEX('Výsledková listina'!$C:$C,MATCH(CONCATENATE(BD$4,$A20),'Výsledková listina'!$O:$O,0),1))</f>
      </c>
      <c r="BE20" s="52">
        <f>IF(ISNA(MATCH(CONCATENATE(BD$4,$A20),'Výsledková listina'!$O:$O,0)),"",INDEX('Výsledková listina'!$P:$P,MATCH(CONCATENATE(BD$4,$A20),'Výsledková listina'!$O:$O,0),1))</f>
      </c>
      <c r="BF20" s="4"/>
      <c r="BG20" s="106"/>
      <c r="BH20" s="50">
        <f t="shared" si="9"/>
      </c>
      <c r="BI20" s="68"/>
      <c r="BJ20" s="17">
        <f>IF(ISNA(MATCH(CONCATENATE(BJ$4,$A20),'Výsledková listina'!$O:$O,0)),"",INDEX('Výsledková listina'!$C:$C,MATCH(CONCATENATE(BJ$4,$A20),'Výsledková listina'!$O:$O,0),1))</f>
      </c>
      <c r="BK20" s="52">
        <f>IF(ISNA(MATCH(CONCATENATE(BJ$4,$A20),'Výsledková listina'!$O:$O,0)),"",INDEX('Výsledková listina'!$P:$P,MATCH(CONCATENATE(BJ$4,$A20),'Výsledková listina'!$O:$O,0),1))</f>
      </c>
      <c r="BL20" s="4"/>
      <c r="BM20" s="50">
        <f t="shared" si="10"/>
      </c>
      <c r="BN20" s="68"/>
      <c r="BO20" s="17">
        <f>IF(ISNA(MATCH(CONCATENATE(BO$4,$A20),'Výsledková listina'!$O:$O,0)),"",INDEX('Výsledková listina'!$C:$C,MATCH(CONCATENATE(BO$4,$A20),'Výsledková listina'!$O:$O,0),1))</f>
      </c>
      <c r="BP20" s="52">
        <f>IF(ISNA(MATCH(CONCATENATE(BO$4,$A20),'Výsledková listina'!$O:$O,0)),"",INDEX('Výsledková listina'!$P:$P,MATCH(CONCATENATE(BO$4,$A20),'Výsledková listina'!$O:$O,0),1))</f>
      </c>
      <c r="BQ20" s="4"/>
      <c r="BR20" s="50">
        <f t="shared" si="11"/>
      </c>
      <c r="BS20" s="68"/>
      <c r="BT20" s="17">
        <f>IF(ISNA(MATCH(CONCATENATE(BT$4,$A20),'Výsledková listina'!$O:$O,0)),"",INDEX('Výsledková listina'!$C:$C,MATCH(CONCATENATE(BT$4,$A20),'Výsledková listina'!$O:$O,0),1))</f>
      </c>
      <c r="BU20" s="52">
        <f>IF(ISNA(MATCH(CONCATENATE(BT$4,$A20),'Výsledková listina'!$O:$O,0)),"",INDEX('Výsledková listina'!$P:$P,MATCH(CONCATENATE(BT$4,$A20),'Výsledková listina'!$O:$O,0),1))</f>
      </c>
      <c r="BV20" s="4"/>
      <c r="BW20" s="50">
        <f t="shared" si="12"/>
      </c>
      <c r="BX20" s="68"/>
      <c r="BY20" s="17">
        <f>IF(ISNA(MATCH(CONCATENATE(BY$4,$A20),'Výsledková listina'!$O:$O,0)),"",INDEX('Výsledková listina'!$C:$C,MATCH(CONCATENATE(BY$4,$A20),'Výsledková listina'!$O:$O,0),1))</f>
      </c>
      <c r="BZ20" s="52">
        <f>IF(ISNA(MATCH(CONCATENATE(BY$4,$A20),'Výsledková listina'!$O:$O,0)),"",INDEX('Výsledková listina'!$P:$P,MATCH(CONCATENATE(BY$4,$A20),'Výsledková listina'!$O:$O,0),1))</f>
      </c>
      <c r="CA20" s="4"/>
      <c r="CB20" s="50">
        <f t="shared" si="13"/>
      </c>
      <c r="CC20" s="68"/>
      <c r="CD20" s="17">
        <f>IF(ISNA(MATCH(CONCATENATE(CD$4,$A20),'Výsledková listina'!$O:$O,0)),"",INDEX('Výsledková listina'!$C:$C,MATCH(CONCATENATE(CD$4,$A20),'Výsledková listina'!$O:$O,0),1))</f>
      </c>
      <c r="CE20" s="52">
        <f>IF(ISNA(MATCH(CONCATENATE(CD$4,$A20),'Výsledková listina'!$O:$O,0)),"",INDEX('Výsledková listina'!$P:$P,MATCH(CONCATENATE(CD$4,$A20),'Výsledková listina'!$O:$O,0),1))</f>
      </c>
      <c r="CF20" s="4"/>
      <c r="CG20" s="50">
        <f t="shared" si="14"/>
      </c>
      <c r="CH20" s="68"/>
    </row>
    <row r="21" spans="1:86" s="10" customFormat="1" ht="34.5" customHeight="1">
      <c r="A21" s="5">
        <v>16</v>
      </c>
      <c r="B21" s="17">
        <f>IF(ISNA(MATCH(CONCATENATE(B$4,$A21),'Výsledková listina'!$O:$O,0)),"",INDEX('Výsledková listina'!$C:$C,MATCH(CONCATENATE(B$4,$A21),'Výsledková listina'!$O:$O,0),1))</f>
      </c>
      <c r="C21" s="52">
        <f>IF(ISNA(MATCH(CONCATENATE(B$4,$A21),'Výsledková listina'!$O:$O,0)),"",INDEX('Výsledková listina'!$P:$P,MATCH(CONCATENATE(B$4,$A21),'Výsledková listina'!$O:$O,0),1))</f>
      </c>
      <c r="D21" s="4"/>
      <c r="E21" s="106"/>
      <c r="F21" s="50">
        <f t="shared" si="0"/>
      </c>
      <c r="G21" s="68"/>
      <c r="H21" s="17">
        <f>IF(ISNA(MATCH(CONCATENATE(H$4,$A21),'Výsledková listina'!$O:$O,0)),"",INDEX('Výsledková listina'!$C:$C,MATCH(CONCATENATE(H$4,$A21),'Výsledková listina'!$O:$O,0),1))</f>
      </c>
      <c r="I21" s="52">
        <f>IF(ISNA(MATCH(CONCATENATE(H$4,$A21),'Výsledková listina'!$O:$O,0)),"",INDEX('Výsledková listina'!$P:$P,MATCH(CONCATENATE(H$4,$A21),'Výsledková listina'!$O:$O,0),1))</f>
      </c>
      <c r="J21" s="4"/>
      <c r="K21" s="106"/>
      <c r="L21" s="50">
        <f t="shared" si="1"/>
      </c>
      <c r="M21" s="68"/>
      <c r="N21" s="17">
        <f>IF(ISNA(MATCH(CONCATENATE(N$4,$A21),'Výsledková listina'!$O:$O,0)),"",INDEX('Výsledková listina'!$C:$C,MATCH(CONCATENATE(N$4,$A21),'Výsledková listina'!$O:$O,0),1))</f>
      </c>
      <c r="O21" s="52">
        <f>IF(ISNA(MATCH(CONCATENATE(N$4,$A21),'Výsledková listina'!$O:$O,0)),"",INDEX('Výsledková listina'!$P:$P,MATCH(CONCATENATE(N$4,$A21),'Výsledková listina'!$O:$O,0),1))</f>
      </c>
      <c r="P21" s="4"/>
      <c r="Q21" s="106"/>
      <c r="R21" s="50">
        <f t="shared" si="2"/>
      </c>
      <c r="S21" s="68"/>
      <c r="T21" s="17">
        <f>IF(ISNA(MATCH(CONCATENATE(T$4,$A21),'Výsledková listina'!$O:$O,0)),"",INDEX('Výsledková listina'!$C:$C,MATCH(CONCATENATE(T$4,$A21),'Výsledková listina'!$O:$O,0),1))</f>
      </c>
      <c r="U21" s="52">
        <f>IF(ISNA(MATCH(CONCATENATE(T$4,$A21),'Výsledková listina'!$O:$O,0)),"",INDEX('Výsledková listina'!$P:$P,MATCH(CONCATENATE(T$4,$A21),'Výsledková listina'!$O:$O,0),1))</f>
      </c>
      <c r="V21" s="4"/>
      <c r="W21" s="106"/>
      <c r="X21" s="50">
        <f t="shared" si="3"/>
      </c>
      <c r="Y21" s="68"/>
      <c r="Z21" s="17">
        <f>IF(ISNA(MATCH(CONCATENATE(Z$4,$A21),'Výsledková listina'!$O:$O,0)),"",INDEX('Výsledková listina'!$C:$C,MATCH(CONCATENATE(Z$4,$A21),'Výsledková listina'!$O:$O,0),1))</f>
      </c>
      <c r="AA21" s="52">
        <f>IF(ISNA(MATCH(CONCATENATE(Z$4,$A21),'Výsledková listina'!$O:$O,0)),"",INDEX('Výsledková listina'!$P:$P,MATCH(CONCATENATE(Z$4,$A21),'Výsledková listina'!$O:$O,0),1))</f>
      </c>
      <c r="AB21" s="4"/>
      <c r="AC21" s="106"/>
      <c r="AD21" s="50">
        <f t="shared" si="4"/>
      </c>
      <c r="AE21" s="68"/>
      <c r="AF21" s="17">
        <f>IF(ISNA(MATCH(CONCATENATE(AF$4,$A21),'Výsledková listina'!$O:$O,0)),"",INDEX('Výsledková listina'!$C:$C,MATCH(CONCATENATE(AF$4,$A21),'Výsledková listina'!$O:$O,0),1))</f>
      </c>
      <c r="AG21" s="52">
        <f>IF(ISNA(MATCH(CONCATENATE(AF$4,$A21),'Výsledková listina'!$O:$O,0)),"",INDEX('Výsledková listina'!$P:$P,MATCH(CONCATENATE(AF$4,$A21),'Výsledková listina'!$O:$O,0),1))</f>
      </c>
      <c r="AH21" s="4"/>
      <c r="AI21" s="106"/>
      <c r="AJ21" s="50">
        <f t="shared" si="5"/>
      </c>
      <c r="AK21" s="68"/>
      <c r="AL21" s="17">
        <f>IF(ISNA(MATCH(CONCATENATE(AL$4,$A21),'Výsledková listina'!$O:$O,0)),"",INDEX('Výsledková listina'!$C:$C,MATCH(CONCATENATE(AL$4,$A21),'Výsledková listina'!$O:$O,0),1))</f>
      </c>
      <c r="AM21" s="52">
        <f>IF(ISNA(MATCH(CONCATENATE(AL$4,$A21),'Výsledková listina'!$O:$O,0)),"",INDEX('Výsledková listina'!$P:$P,MATCH(CONCATENATE(AL$4,$A21),'Výsledková listina'!$O:$O,0),1))</f>
      </c>
      <c r="AN21" s="4"/>
      <c r="AO21" s="106"/>
      <c r="AP21" s="50">
        <f t="shared" si="6"/>
      </c>
      <c r="AQ21" s="68"/>
      <c r="AR21" s="17">
        <f>IF(ISNA(MATCH(CONCATENATE(AR$4,$A21),'Výsledková listina'!$O:$O,0)),"",INDEX('Výsledková listina'!$C:$C,MATCH(CONCATENATE(AR$4,$A21),'Výsledková listina'!$O:$O,0),1))</f>
      </c>
      <c r="AS21" s="52">
        <f>IF(ISNA(MATCH(CONCATENATE(AR$4,$A21),'Výsledková listina'!$O:$O,0)),"",INDEX('Výsledková listina'!$P:$P,MATCH(CONCATENATE(AR$4,$A21),'Výsledková listina'!$O:$O,0),1))</f>
      </c>
      <c r="AT21" s="4"/>
      <c r="AU21" s="106"/>
      <c r="AV21" s="50">
        <f t="shared" si="7"/>
      </c>
      <c r="AW21" s="68"/>
      <c r="AX21" s="17">
        <f>IF(ISNA(MATCH(CONCATENATE(AX$4,$A21),'Výsledková listina'!$O:$O,0)),"",INDEX('Výsledková listina'!$C:$C,MATCH(CONCATENATE(AX$4,$A21),'Výsledková listina'!$O:$O,0),1))</f>
      </c>
      <c r="AY21" s="52">
        <f>IF(ISNA(MATCH(CONCATENATE(AX$4,$A21),'Výsledková listina'!$O:$O,0)),"",INDEX('Výsledková listina'!$P:$P,MATCH(CONCATENATE(AX$4,$A21),'Výsledková listina'!$O:$O,0),1))</f>
      </c>
      <c r="AZ21" s="4"/>
      <c r="BA21" s="106"/>
      <c r="BB21" s="50">
        <f t="shared" si="8"/>
      </c>
      <c r="BC21" s="68"/>
      <c r="BD21" s="17">
        <f>IF(ISNA(MATCH(CONCATENATE(BD$4,$A21),'Výsledková listina'!$O:$O,0)),"",INDEX('Výsledková listina'!$C:$C,MATCH(CONCATENATE(BD$4,$A21),'Výsledková listina'!$O:$O,0),1))</f>
      </c>
      <c r="BE21" s="52">
        <f>IF(ISNA(MATCH(CONCATENATE(BD$4,$A21),'Výsledková listina'!$O:$O,0)),"",INDEX('Výsledková listina'!$P:$P,MATCH(CONCATENATE(BD$4,$A21),'Výsledková listina'!$O:$O,0),1))</f>
      </c>
      <c r="BF21" s="4"/>
      <c r="BG21" s="106"/>
      <c r="BH21" s="50">
        <f t="shared" si="9"/>
      </c>
      <c r="BI21" s="68"/>
      <c r="BJ21" s="17">
        <f>IF(ISNA(MATCH(CONCATENATE(BJ$4,$A21),'Výsledková listina'!$O:$O,0)),"",INDEX('Výsledková listina'!$C:$C,MATCH(CONCATENATE(BJ$4,$A21),'Výsledková listina'!$O:$O,0),1))</f>
      </c>
      <c r="BK21" s="52">
        <f>IF(ISNA(MATCH(CONCATENATE(BJ$4,$A21),'Výsledková listina'!$O:$O,0)),"",INDEX('Výsledková listina'!$P:$P,MATCH(CONCATENATE(BJ$4,$A21),'Výsledková listina'!$O:$O,0),1))</f>
      </c>
      <c r="BL21" s="4"/>
      <c r="BM21" s="50">
        <f t="shared" si="10"/>
      </c>
      <c r="BN21" s="68"/>
      <c r="BO21" s="17">
        <f>IF(ISNA(MATCH(CONCATENATE(BO$4,$A21),'Výsledková listina'!$O:$O,0)),"",INDEX('Výsledková listina'!$C:$C,MATCH(CONCATENATE(BO$4,$A21),'Výsledková listina'!$O:$O,0),1))</f>
      </c>
      <c r="BP21" s="52">
        <f>IF(ISNA(MATCH(CONCATENATE(BO$4,$A21),'Výsledková listina'!$O:$O,0)),"",INDEX('Výsledková listina'!$P:$P,MATCH(CONCATENATE(BO$4,$A21),'Výsledková listina'!$O:$O,0),1))</f>
      </c>
      <c r="BQ21" s="4"/>
      <c r="BR21" s="50">
        <f t="shared" si="11"/>
      </c>
      <c r="BS21" s="68"/>
      <c r="BT21" s="17">
        <f>IF(ISNA(MATCH(CONCATENATE(BT$4,$A21),'Výsledková listina'!$O:$O,0)),"",INDEX('Výsledková listina'!$C:$C,MATCH(CONCATENATE(BT$4,$A21),'Výsledková listina'!$O:$O,0),1))</f>
      </c>
      <c r="BU21" s="52">
        <f>IF(ISNA(MATCH(CONCATENATE(BT$4,$A21),'Výsledková listina'!$O:$O,0)),"",INDEX('Výsledková listina'!$P:$P,MATCH(CONCATENATE(BT$4,$A21),'Výsledková listina'!$O:$O,0),1))</f>
      </c>
      <c r="BV21" s="4"/>
      <c r="BW21" s="50">
        <f t="shared" si="12"/>
      </c>
      <c r="BX21" s="68"/>
      <c r="BY21" s="17">
        <f>IF(ISNA(MATCH(CONCATENATE(BY$4,$A21),'Výsledková listina'!$O:$O,0)),"",INDEX('Výsledková listina'!$C:$C,MATCH(CONCATENATE(BY$4,$A21),'Výsledková listina'!$O:$O,0),1))</f>
      </c>
      <c r="BZ21" s="52">
        <f>IF(ISNA(MATCH(CONCATENATE(BY$4,$A21),'Výsledková listina'!$O:$O,0)),"",INDEX('Výsledková listina'!$P:$P,MATCH(CONCATENATE(BY$4,$A21),'Výsledková listina'!$O:$O,0),1))</f>
      </c>
      <c r="CA21" s="4"/>
      <c r="CB21" s="50">
        <f t="shared" si="13"/>
      </c>
      <c r="CC21" s="68"/>
      <c r="CD21" s="17">
        <f>IF(ISNA(MATCH(CONCATENATE(CD$4,$A21),'Výsledková listina'!$O:$O,0)),"",INDEX('Výsledková listina'!$C:$C,MATCH(CONCATENATE(CD$4,$A21),'Výsledková listina'!$O:$O,0),1))</f>
      </c>
      <c r="CE21" s="52">
        <f>IF(ISNA(MATCH(CONCATENATE(CD$4,$A21),'Výsledková listina'!$O:$O,0)),"",INDEX('Výsledková listina'!$P:$P,MATCH(CONCATENATE(CD$4,$A21),'Výsledková listina'!$O:$O,0),1))</f>
      </c>
      <c r="CF21" s="4"/>
      <c r="CG21" s="50">
        <f t="shared" si="14"/>
      </c>
      <c r="CH21" s="68"/>
    </row>
    <row r="22" spans="1:86" s="10" customFormat="1" ht="34.5" customHeight="1">
      <c r="A22" s="5">
        <v>17</v>
      </c>
      <c r="B22" s="17">
        <f>IF(ISNA(MATCH(CONCATENATE(B$4,$A22),'Výsledková listina'!$O:$O,0)),"",INDEX('Výsledková listina'!$C:$C,MATCH(CONCATENATE(B$4,$A22),'Výsledková listina'!$O:$O,0),1))</f>
      </c>
      <c r="C22" s="52">
        <f>IF(ISNA(MATCH(CONCATENATE(B$4,$A22),'Výsledková listina'!$O:$O,0)),"",INDEX('Výsledková listina'!$P:$P,MATCH(CONCATENATE(B$4,$A22),'Výsledková listina'!$O:$O,0),1))</f>
      </c>
      <c r="D22" s="4"/>
      <c r="E22" s="106"/>
      <c r="F22" s="50">
        <f t="shared" si="0"/>
      </c>
      <c r="G22" s="68"/>
      <c r="H22" s="17">
        <f>IF(ISNA(MATCH(CONCATENATE(H$4,$A22),'Výsledková listina'!$O:$O,0)),"",INDEX('Výsledková listina'!$C:$C,MATCH(CONCATENATE(H$4,$A22),'Výsledková listina'!$O:$O,0),1))</f>
      </c>
      <c r="I22" s="52">
        <f>IF(ISNA(MATCH(CONCATENATE(H$4,$A22),'Výsledková listina'!$O:$O,0)),"",INDEX('Výsledková listina'!$P:$P,MATCH(CONCATENATE(H$4,$A22),'Výsledková listina'!$O:$O,0),1))</f>
      </c>
      <c r="J22" s="4"/>
      <c r="K22" s="106"/>
      <c r="L22" s="50">
        <f t="shared" si="1"/>
      </c>
      <c r="M22" s="68"/>
      <c r="N22" s="17">
        <f>IF(ISNA(MATCH(CONCATENATE(N$4,$A22),'Výsledková listina'!$O:$O,0)),"",INDEX('Výsledková listina'!$C:$C,MATCH(CONCATENATE(N$4,$A22),'Výsledková listina'!$O:$O,0),1))</f>
      </c>
      <c r="O22" s="52">
        <f>IF(ISNA(MATCH(CONCATENATE(N$4,$A22),'Výsledková listina'!$O:$O,0)),"",INDEX('Výsledková listina'!$P:$P,MATCH(CONCATENATE(N$4,$A22),'Výsledková listina'!$O:$O,0),1))</f>
      </c>
      <c r="P22" s="4"/>
      <c r="Q22" s="106"/>
      <c r="R22" s="50">
        <f t="shared" si="2"/>
      </c>
      <c r="S22" s="68"/>
      <c r="T22" s="17">
        <f>IF(ISNA(MATCH(CONCATENATE(T$4,$A22),'Výsledková listina'!$O:$O,0)),"",INDEX('Výsledková listina'!$C:$C,MATCH(CONCATENATE(T$4,$A22),'Výsledková listina'!$O:$O,0),1))</f>
      </c>
      <c r="U22" s="52">
        <f>IF(ISNA(MATCH(CONCATENATE(T$4,$A22),'Výsledková listina'!$O:$O,0)),"",INDEX('Výsledková listina'!$P:$P,MATCH(CONCATENATE(T$4,$A22),'Výsledková listina'!$O:$O,0),1))</f>
      </c>
      <c r="V22" s="4"/>
      <c r="W22" s="106"/>
      <c r="X22" s="50">
        <f t="shared" si="3"/>
      </c>
      <c r="Y22" s="68"/>
      <c r="Z22" s="17">
        <f>IF(ISNA(MATCH(CONCATENATE(Z$4,$A22),'Výsledková listina'!$O:$O,0)),"",INDEX('Výsledková listina'!$C:$C,MATCH(CONCATENATE(Z$4,$A22),'Výsledková listina'!$O:$O,0),1))</f>
      </c>
      <c r="AA22" s="52">
        <f>IF(ISNA(MATCH(CONCATENATE(Z$4,$A22),'Výsledková listina'!$O:$O,0)),"",INDEX('Výsledková listina'!$P:$P,MATCH(CONCATENATE(Z$4,$A22),'Výsledková listina'!$O:$O,0),1))</f>
      </c>
      <c r="AB22" s="4"/>
      <c r="AC22" s="106"/>
      <c r="AD22" s="50">
        <f t="shared" si="4"/>
      </c>
      <c r="AE22" s="68"/>
      <c r="AF22" s="17">
        <f>IF(ISNA(MATCH(CONCATENATE(AF$4,$A22),'Výsledková listina'!$O:$O,0)),"",INDEX('Výsledková listina'!$C:$C,MATCH(CONCATENATE(AF$4,$A22),'Výsledková listina'!$O:$O,0),1))</f>
      </c>
      <c r="AG22" s="52">
        <f>IF(ISNA(MATCH(CONCATENATE(AF$4,$A22),'Výsledková listina'!$O:$O,0)),"",INDEX('Výsledková listina'!$P:$P,MATCH(CONCATENATE(AF$4,$A22),'Výsledková listina'!$O:$O,0),1))</f>
      </c>
      <c r="AH22" s="4"/>
      <c r="AI22" s="106"/>
      <c r="AJ22" s="50">
        <f t="shared" si="5"/>
      </c>
      <c r="AK22" s="68"/>
      <c r="AL22" s="17">
        <f>IF(ISNA(MATCH(CONCATENATE(AL$4,$A22),'Výsledková listina'!$O:$O,0)),"",INDEX('Výsledková listina'!$C:$C,MATCH(CONCATENATE(AL$4,$A22),'Výsledková listina'!$O:$O,0),1))</f>
      </c>
      <c r="AM22" s="52">
        <f>IF(ISNA(MATCH(CONCATENATE(AL$4,$A22),'Výsledková listina'!$O:$O,0)),"",INDEX('Výsledková listina'!$P:$P,MATCH(CONCATENATE(AL$4,$A22),'Výsledková listina'!$O:$O,0),1))</f>
      </c>
      <c r="AN22" s="4"/>
      <c r="AO22" s="106"/>
      <c r="AP22" s="50">
        <f t="shared" si="6"/>
      </c>
      <c r="AQ22" s="68"/>
      <c r="AR22" s="17">
        <f>IF(ISNA(MATCH(CONCATENATE(AR$4,$A22),'Výsledková listina'!$O:$O,0)),"",INDEX('Výsledková listina'!$C:$C,MATCH(CONCATENATE(AR$4,$A22),'Výsledková listina'!$O:$O,0),1))</f>
      </c>
      <c r="AS22" s="52">
        <f>IF(ISNA(MATCH(CONCATENATE(AR$4,$A22),'Výsledková listina'!$O:$O,0)),"",INDEX('Výsledková listina'!$P:$P,MATCH(CONCATENATE(AR$4,$A22),'Výsledková listina'!$O:$O,0),1))</f>
      </c>
      <c r="AT22" s="4"/>
      <c r="AU22" s="106"/>
      <c r="AV22" s="50">
        <f t="shared" si="7"/>
      </c>
      <c r="AW22" s="68"/>
      <c r="AX22" s="17">
        <f>IF(ISNA(MATCH(CONCATENATE(AX$4,$A22),'Výsledková listina'!$O:$O,0)),"",INDEX('Výsledková listina'!$C:$C,MATCH(CONCATENATE(AX$4,$A22),'Výsledková listina'!$O:$O,0),1))</f>
      </c>
      <c r="AY22" s="52">
        <f>IF(ISNA(MATCH(CONCATENATE(AX$4,$A22),'Výsledková listina'!$O:$O,0)),"",INDEX('Výsledková listina'!$P:$P,MATCH(CONCATENATE(AX$4,$A22),'Výsledková listina'!$O:$O,0),1))</f>
      </c>
      <c r="AZ22" s="4"/>
      <c r="BA22" s="106"/>
      <c r="BB22" s="50">
        <f t="shared" si="8"/>
      </c>
      <c r="BC22" s="68"/>
      <c r="BD22" s="17">
        <f>IF(ISNA(MATCH(CONCATENATE(BD$4,$A22),'Výsledková listina'!$O:$O,0)),"",INDEX('Výsledková listina'!$C:$C,MATCH(CONCATENATE(BD$4,$A22),'Výsledková listina'!$O:$O,0),1))</f>
      </c>
      <c r="BE22" s="52">
        <f>IF(ISNA(MATCH(CONCATENATE(BD$4,$A22),'Výsledková listina'!$O:$O,0)),"",INDEX('Výsledková listina'!$P:$P,MATCH(CONCATENATE(BD$4,$A22),'Výsledková listina'!$O:$O,0),1))</f>
      </c>
      <c r="BF22" s="4"/>
      <c r="BG22" s="106"/>
      <c r="BH22" s="50">
        <f t="shared" si="9"/>
      </c>
      <c r="BI22" s="68"/>
      <c r="BJ22" s="17">
        <f>IF(ISNA(MATCH(CONCATENATE(BJ$4,$A22),'Výsledková listina'!$O:$O,0)),"",INDEX('Výsledková listina'!$C:$C,MATCH(CONCATENATE(BJ$4,$A22),'Výsledková listina'!$O:$O,0),1))</f>
      </c>
      <c r="BK22" s="52">
        <f>IF(ISNA(MATCH(CONCATENATE(BJ$4,$A22),'Výsledková listina'!$O:$O,0)),"",INDEX('Výsledková listina'!$P:$P,MATCH(CONCATENATE(BJ$4,$A22),'Výsledková listina'!$O:$O,0),1))</f>
      </c>
      <c r="BL22" s="4"/>
      <c r="BM22" s="50">
        <f t="shared" si="10"/>
      </c>
      <c r="BN22" s="68"/>
      <c r="BO22" s="17">
        <f>IF(ISNA(MATCH(CONCATENATE(BO$4,$A22),'Výsledková listina'!$O:$O,0)),"",INDEX('Výsledková listina'!$C:$C,MATCH(CONCATENATE(BO$4,$A22),'Výsledková listina'!$O:$O,0),1))</f>
      </c>
      <c r="BP22" s="52">
        <f>IF(ISNA(MATCH(CONCATENATE(BO$4,$A22),'Výsledková listina'!$O:$O,0)),"",INDEX('Výsledková listina'!$P:$P,MATCH(CONCATENATE(BO$4,$A22),'Výsledková listina'!$O:$O,0),1))</f>
      </c>
      <c r="BQ22" s="4"/>
      <c r="BR22" s="50">
        <f t="shared" si="11"/>
      </c>
      <c r="BS22" s="68"/>
      <c r="BT22" s="17">
        <f>IF(ISNA(MATCH(CONCATENATE(BT$4,$A22),'Výsledková listina'!$O:$O,0)),"",INDEX('Výsledková listina'!$C:$C,MATCH(CONCATENATE(BT$4,$A22),'Výsledková listina'!$O:$O,0),1))</f>
      </c>
      <c r="BU22" s="52">
        <f>IF(ISNA(MATCH(CONCATENATE(BT$4,$A22),'Výsledková listina'!$O:$O,0)),"",INDEX('Výsledková listina'!$P:$P,MATCH(CONCATENATE(BT$4,$A22),'Výsledková listina'!$O:$O,0),1))</f>
      </c>
      <c r="BV22" s="4"/>
      <c r="BW22" s="50">
        <f t="shared" si="12"/>
      </c>
      <c r="BX22" s="68"/>
      <c r="BY22" s="17">
        <f>IF(ISNA(MATCH(CONCATENATE(BY$4,$A22),'Výsledková listina'!$O:$O,0)),"",INDEX('Výsledková listina'!$C:$C,MATCH(CONCATENATE(BY$4,$A22),'Výsledková listina'!$O:$O,0),1))</f>
      </c>
      <c r="BZ22" s="52">
        <f>IF(ISNA(MATCH(CONCATENATE(BY$4,$A22),'Výsledková listina'!$O:$O,0)),"",INDEX('Výsledková listina'!$P:$P,MATCH(CONCATENATE(BY$4,$A22),'Výsledková listina'!$O:$O,0),1))</f>
      </c>
      <c r="CA22" s="4"/>
      <c r="CB22" s="50">
        <f t="shared" si="13"/>
      </c>
      <c r="CC22" s="68"/>
      <c r="CD22" s="17">
        <f>IF(ISNA(MATCH(CONCATENATE(CD$4,$A22),'Výsledková listina'!$O:$O,0)),"",INDEX('Výsledková listina'!$C:$C,MATCH(CONCATENATE(CD$4,$A22),'Výsledková listina'!$O:$O,0),1))</f>
      </c>
      <c r="CE22" s="52">
        <f>IF(ISNA(MATCH(CONCATENATE(CD$4,$A22),'Výsledková listina'!$O:$O,0)),"",INDEX('Výsledková listina'!$P:$P,MATCH(CONCATENATE(CD$4,$A22),'Výsledková listina'!$O:$O,0),1))</f>
      </c>
      <c r="CF22" s="4"/>
      <c r="CG22" s="50">
        <f t="shared" si="14"/>
      </c>
      <c r="CH22" s="68"/>
    </row>
    <row r="23" spans="1:86" s="10" customFormat="1" ht="34.5" customHeight="1">
      <c r="A23" s="5">
        <v>18</v>
      </c>
      <c r="B23" s="17">
        <f>IF(ISNA(MATCH(CONCATENATE(B$4,$A23),'Výsledková listina'!$O:$O,0)),"",INDEX('Výsledková listina'!$C:$C,MATCH(CONCATENATE(B$4,$A23),'Výsledková listina'!$O:$O,0),1))</f>
      </c>
      <c r="C23" s="52">
        <f>IF(ISNA(MATCH(CONCATENATE(B$4,$A23),'Výsledková listina'!$O:$O,0)),"",INDEX('Výsledková listina'!$P:$P,MATCH(CONCATENATE(B$4,$A23),'Výsledková listina'!$O:$O,0),1))</f>
      </c>
      <c r="D23" s="4"/>
      <c r="E23" s="106"/>
      <c r="F23" s="50">
        <f t="shared" si="0"/>
      </c>
      <c r="G23" s="68"/>
      <c r="H23" s="17">
        <f>IF(ISNA(MATCH(CONCATENATE(H$4,$A23),'Výsledková listina'!$O:$O,0)),"",INDEX('Výsledková listina'!$C:$C,MATCH(CONCATENATE(H$4,$A23),'Výsledková listina'!$O:$O,0),1))</f>
      </c>
      <c r="I23" s="52">
        <f>IF(ISNA(MATCH(CONCATENATE(H$4,$A23),'Výsledková listina'!$O:$O,0)),"",INDEX('Výsledková listina'!$P:$P,MATCH(CONCATENATE(H$4,$A23),'Výsledková listina'!$O:$O,0),1))</f>
      </c>
      <c r="J23" s="4"/>
      <c r="K23" s="106"/>
      <c r="L23" s="50">
        <f t="shared" si="1"/>
      </c>
      <c r="M23" s="68"/>
      <c r="N23" s="17">
        <f>IF(ISNA(MATCH(CONCATENATE(N$4,$A23),'Výsledková listina'!$O:$O,0)),"",INDEX('Výsledková listina'!$C:$C,MATCH(CONCATENATE(N$4,$A23),'Výsledková listina'!$O:$O,0),1))</f>
      </c>
      <c r="O23" s="52">
        <f>IF(ISNA(MATCH(CONCATENATE(N$4,$A23),'Výsledková listina'!$O:$O,0)),"",INDEX('Výsledková listina'!$P:$P,MATCH(CONCATENATE(N$4,$A23),'Výsledková listina'!$O:$O,0),1))</f>
      </c>
      <c r="P23" s="4"/>
      <c r="Q23" s="106"/>
      <c r="R23" s="50">
        <f t="shared" si="2"/>
      </c>
      <c r="S23" s="68"/>
      <c r="T23" s="17">
        <f>IF(ISNA(MATCH(CONCATENATE(T$4,$A23),'Výsledková listina'!$O:$O,0)),"",INDEX('Výsledková listina'!$C:$C,MATCH(CONCATENATE(T$4,$A23),'Výsledková listina'!$O:$O,0),1))</f>
      </c>
      <c r="U23" s="52">
        <f>IF(ISNA(MATCH(CONCATENATE(T$4,$A23),'Výsledková listina'!$O:$O,0)),"",INDEX('Výsledková listina'!$P:$P,MATCH(CONCATENATE(T$4,$A23),'Výsledková listina'!$O:$O,0),1))</f>
      </c>
      <c r="V23" s="4"/>
      <c r="W23" s="106"/>
      <c r="X23" s="50">
        <f t="shared" si="3"/>
      </c>
      <c r="Y23" s="68"/>
      <c r="Z23" s="17">
        <f>IF(ISNA(MATCH(CONCATENATE(Z$4,$A23),'Výsledková listina'!$O:$O,0)),"",INDEX('Výsledková listina'!$C:$C,MATCH(CONCATENATE(Z$4,$A23),'Výsledková listina'!$O:$O,0),1))</f>
      </c>
      <c r="AA23" s="52">
        <f>IF(ISNA(MATCH(CONCATENATE(Z$4,$A23),'Výsledková listina'!$O:$O,0)),"",INDEX('Výsledková listina'!$P:$P,MATCH(CONCATENATE(Z$4,$A23),'Výsledková listina'!$O:$O,0),1))</f>
      </c>
      <c r="AB23" s="4"/>
      <c r="AC23" s="106"/>
      <c r="AD23" s="50">
        <f t="shared" si="4"/>
      </c>
      <c r="AE23" s="68"/>
      <c r="AF23" s="17">
        <f>IF(ISNA(MATCH(CONCATENATE(AF$4,$A23),'Výsledková listina'!$O:$O,0)),"",INDEX('Výsledková listina'!$C:$C,MATCH(CONCATENATE(AF$4,$A23),'Výsledková listina'!$O:$O,0),1))</f>
      </c>
      <c r="AG23" s="52">
        <f>IF(ISNA(MATCH(CONCATENATE(AF$4,$A23),'Výsledková listina'!$O:$O,0)),"",INDEX('Výsledková listina'!$P:$P,MATCH(CONCATENATE(AF$4,$A23),'Výsledková listina'!$O:$O,0),1))</f>
      </c>
      <c r="AH23" s="4"/>
      <c r="AI23" s="106"/>
      <c r="AJ23" s="50">
        <f t="shared" si="5"/>
      </c>
      <c r="AK23" s="68"/>
      <c r="AL23" s="17">
        <f>IF(ISNA(MATCH(CONCATENATE(AL$4,$A23),'Výsledková listina'!$O:$O,0)),"",INDEX('Výsledková listina'!$C:$C,MATCH(CONCATENATE(AL$4,$A23),'Výsledková listina'!$O:$O,0),1))</f>
      </c>
      <c r="AM23" s="52">
        <f>IF(ISNA(MATCH(CONCATENATE(AL$4,$A23),'Výsledková listina'!$O:$O,0)),"",INDEX('Výsledková listina'!$P:$P,MATCH(CONCATENATE(AL$4,$A23),'Výsledková listina'!$O:$O,0),1))</f>
      </c>
      <c r="AN23" s="4"/>
      <c r="AO23" s="106"/>
      <c r="AP23" s="50">
        <f t="shared" si="6"/>
      </c>
      <c r="AQ23" s="68"/>
      <c r="AR23" s="17">
        <f>IF(ISNA(MATCH(CONCATENATE(AR$4,$A23),'Výsledková listina'!$O:$O,0)),"",INDEX('Výsledková listina'!$C:$C,MATCH(CONCATENATE(AR$4,$A23),'Výsledková listina'!$O:$O,0),1))</f>
      </c>
      <c r="AS23" s="52">
        <f>IF(ISNA(MATCH(CONCATENATE(AR$4,$A23),'Výsledková listina'!$O:$O,0)),"",INDEX('Výsledková listina'!$P:$P,MATCH(CONCATENATE(AR$4,$A23),'Výsledková listina'!$O:$O,0),1))</f>
      </c>
      <c r="AT23" s="4"/>
      <c r="AU23" s="106"/>
      <c r="AV23" s="50">
        <f t="shared" si="7"/>
      </c>
      <c r="AW23" s="68"/>
      <c r="AX23" s="17">
        <f>IF(ISNA(MATCH(CONCATENATE(AX$4,$A23),'Výsledková listina'!$O:$O,0)),"",INDEX('Výsledková listina'!$C:$C,MATCH(CONCATENATE(AX$4,$A23),'Výsledková listina'!$O:$O,0),1))</f>
      </c>
      <c r="AY23" s="52">
        <f>IF(ISNA(MATCH(CONCATENATE(AX$4,$A23),'Výsledková listina'!$O:$O,0)),"",INDEX('Výsledková listina'!$P:$P,MATCH(CONCATENATE(AX$4,$A23),'Výsledková listina'!$O:$O,0),1))</f>
      </c>
      <c r="AZ23" s="4"/>
      <c r="BA23" s="106"/>
      <c r="BB23" s="50">
        <f t="shared" si="8"/>
      </c>
      <c r="BC23" s="68"/>
      <c r="BD23" s="17">
        <f>IF(ISNA(MATCH(CONCATENATE(BD$4,$A23),'Výsledková listina'!$O:$O,0)),"",INDEX('Výsledková listina'!$C:$C,MATCH(CONCATENATE(BD$4,$A23),'Výsledková listina'!$O:$O,0),1))</f>
      </c>
      <c r="BE23" s="52">
        <f>IF(ISNA(MATCH(CONCATENATE(BD$4,$A23),'Výsledková listina'!$O:$O,0)),"",INDEX('Výsledková listina'!$P:$P,MATCH(CONCATENATE(BD$4,$A23),'Výsledková listina'!$O:$O,0),1))</f>
      </c>
      <c r="BF23" s="4"/>
      <c r="BG23" s="106"/>
      <c r="BH23" s="50">
        <f t="shared" si="9"/>
      </c>
      <c r="BI23" s="68"/>
      <c r="BJ23" s="17">
        <f>IF(ISNA(MATCH(CONCATENATE(BJ$4,$A23),'Výsledková listina'!$O:$O,0)),"",INDEX('Výsledková listina'!$C:$C,MATCH(CONCATENATE(BJ$4,$A23),'Výsledková listina'!$O:$O,0),1))</f>
      </c>
      <c r="BK23" s="52">
        <f>IF(ISNA(MATCH(CONCATENATE(BJ$4,$A23),'Výsledková listina'!$O:$O,0)),"",INDEX('Výsledková listina'!$P:$P,MATCH(CONCATENATE(BJ$4,$A23),'Výsledková listina'!$O:$O,0),1))</f>
      </c>
      <c r="BL23" s="4"/>
      <c r="BM23" s="50">
        <f t="shared" si="10"/>
      </c>
      <c r="BN23" s="68"/>
      <c r="BO23" s="17">
        <f>IF(ISNA(MATCH(CONCATENATE(BO$4,$A23),'Výsledková listina'!$O:$O,0)),"",INDEX('Výsledková listina'!$C:$C,MATCH(CONCATENATE(BO$4,$A23),'Výsledková listina'!$O:$O,0),1))</f>
      </c>
      <c r="BP23" s="52">
        <f>IF(ISNA(MATCH(CONCATENATE(BO$4,$A23),'Výsledková listina'!$O:$O,0)),"",INDEX('Výsledková listina'!$P:$P,MATCH(CONCATENATE(BO$4,$A23),'Výsledková listina'!$O:$O,0),1))</f>
      </c>
      <c r="BQ23" s="4"/>
      <c r="BR23" s="50">
        <f t="shared" si="11"/>
      </c>
      <c r="BS23" s="68"/>
      <c r="BT23" s="17">
        <f>IF(ISNA(MATCH(CONCATENATE(BT$4,$A23),'Výsledková listina'!$O:$O,0)),"",INDEX('Výsledková listina'!$C:$C,MATCH(CONCATENATE(BT$4,$A23),'Výsledková listina'!$O:$O,0),1))</f>
      </c>
      <c r="BU23" s="52">
        <f>IF(ISNA(MATCH(CONCATENATE(BT$4,$A23),'Výsledková listina'!$O:$O,0)),"",INDEX('Výsledková listina'!$P:$P,MATCH(CONCATENATE(BT$4,$A23),'Výsledková listina'!$O:$O,0),1))</f>
      </c>
      <c r="BV23" s="4"/>
      <c r="BW23" s="50">
        <f t="shared" si="12"/>
      </c>
      <c r="BX23" s="68"/>
      <c r="BY23" s="17">
        <f>IF(ISNA(MATCH(CONCATENATE(BY$4,$A23),'Výsledková listina'!$O:$O,0)),"",INDEX('Výsledková listina'!$C:$C,MATCH(CONCATENATE(BY$4,$A23),'Výsledková listina'!$O:$O,0),1))</f>
      </c>
      <c r="BZ23" s="52">
        <f>IF(ISNA(MATCH(CONCATENATE(BY$4,$A23),'Výsledková listina'!$O:$O,0)),"",INDEX('Výsledková listina'!$P:$P,MATCH(CONCATENATE(BY$4,$A23),'Výsledková listina'!$O:$O,0),1))</f>
      </c>
      <c r="CA23" s="4"/>
      <c r="CB23" s="50">
        <f t="shared" si="13"/>
      </c>
      <c r="CC23" s="68"/>
      <c r="CD23" s="17">
        <f>IF(ISNA(MATCH(CONCATENATE(CD$4,$A23),'Výsledková listina'!$O:$O,0)),"",INDEX('Výsledková listina'!$C:$C,MATCH(CONCATENATE(CD$4,$A23),'Výsledková listina'!$O:$O,0),1))</f>
      </c>
      <c r="CE23" s="52">
        <f>IF(ISNA(MATCH(CONCATENATE(CD$4,$A23),'Výsledková listina'!$O:$O,0)),"",INDEX('Výsledková listina'!$P:$P,MATCH(CONCATENATE(CD$4,$A23),'Výsledková listina'!$O:$O,0),1))</f>
      </c>
      <c r="CF23" s="4"/>
      <c r="CG23" s="50">
        <f t="shared" si="14"/>
      </c>
      <c r="CH23" s="68"/>
    </row>
    <row r="24" spans="1:86" s="10" customFormat="1" ht="34.5" customHeight="1">
      <c r="A24" s="5">
        <v>19</v>
      </c>
      <c r="B24" s="17">
        <f>IF(ISNA(MATCH(CONCATENATE(B$4,$A24),'Výsledková listina'!$O:$O,0)),"",INDEX('Výsledková listina'!$C:$C,MATCH(CONCATENATE(B$4,$A24),'Výsledková listina'!$O:$O,0),1))</f>
      </c>
      <c r="C24" s="52">
        <f>IF(ISNA(MATCH(CONCATENATE(B$4,$A24),'Výsledková listina'!$O:$O,0)),"",INDEX('Výsledková listina'!$P:$P,MATCH(CONCATENATE(B$4,$A24),'Výsledková listina'!$O:$O,0),1))</f>
      </c>
      <c r="D24" s="4"/>
      <c r="E24" s="106"/>
      <c r="F24" s="50">
        <f t="shared" si="0"/>
      </c>
      <c r="G24" s="68"/>
      <c r="H24" s="17">
        <f>IF(ISNA(MATCH(CONCATENATE(H$4,$A24),'Výsledková listina'!$O:$O,0)),"",INDEX('Výsledková listina'!$C:$C,MATCH(CONCATENATE(H$4,$A24),'Výsledková listina'!$O:$O,0),1))</f>
      </c>
      <c r="I24" s="52">
        <f>IF(ISNA(MATCH(CONCATENATE(H$4,$A24),'Výsledková listina'!$O:$O,0)),"",INDEX('Výsledková listina'!$P:$P,MATCH(CONCATENATE(H$4,$A24),'Výsledková listina'!$O:$O,0),1))</f>
      </c>
      <c r="J24" s="4"/>
      <c r="K24" s="106"/>
      <c r="L24" s="50">
        <f t="shared" si="1"/>
      </c>
      <c r="M24" s="68"/>
      <c r="N24" s="17">
        <f>IF(ISNA(MATCH(CONCATENATE(N$4,$A24),'Výsledková listina'!$O:$O,0)),"",INDEX('Výsledková listina'!$C:$C,MATCH(CONCATENATE(N$4,$A24),'Výsledková listina'!$O:$O,0),1))</f>
      </c>
      <c r="O24" s="52">
        <f>IF(ISNA(MATCH(CONCATENATE(N$4,$A24),'Výsledková listina'!$O:$O,0)),"",INDEX('Výsledková listina'!$P:$P,MATCH(CONCATENATE(N$4,$A24),'Výsledková listina'!$O:$O,0),1))</f>
      </c>
      <c r="P24" s="4"/>
      <c r="Q24" s="106"/>
      <c r="R24" s="50">
        <f t="shared" si="2"/>
      </c>
      <c r="S24" s="68"/>
      <c r="T24" s="17">
        <f>IF(ISNA(MATCH(CONCATENATE(T$4,$A24),'Výsledková listina'!$O:$O,0)),"",INDEX('Výsledková listina'!$C:$C,MATCH(CONCATENATE(T$4,$A24),'Výsledková listina'!$O:$O,0),1))</f>
      </c>
      <c r="U24" s="52">
        <f>IF(ISNA(MATCH(CONCATENATE(T$4,$A24),'Výsledková listina'!$O:$O,0)),"",INDEX('Výsledková listina'!$P:$P,MATCH(CONCATENATE(T$4,$A24),'Výsledková listina'!$O:$O,0),1))</f>
      </c>
      <c r="V24" s="4"/>
      <c r="W24" s="106"/>
      <c r="X24" s="50">
        <f t="shared" si="3"/>
      </c>
      <c r="Y24" s="68"/>
      <c r="Z24" s="17">
        <f>IF(ISNA(MATCH(CONCATENATE(Z$4,$A24),'Výsledková listina'!$O:$O,0)),"",INDEX('Výsledková listina'!$C:$C,MATCH(CONCATENATE(Z$4,$A24),'Výsledková listina'!$O:$O,0),1))</f>
      </c>
      <c r="AA24" s="52">
        <f>IF(ISNA(MATCH(CONCATENATE(Z$4,$A24),'Výsledková listina'!$O:$O,0)),"",INDEX('Výsledková listina'!$P:$P,MATCH(CONCATENATE(Z$4,$A24),'Výsledková listina'!$O:$O,0),1))</f>
      </c>
      <c r="AB24" s="4"/>
      <c r="AC24" s="106"/>
      <c r="AD24" s="50">
        <f t="shared" si="4"/>
      </c>
      <c r="AE24" s="68"/>
      <c r="AF24" s="17">
        <f>IF(ISNA(MATCH(CONCATENATE(AF$4,$A24),'Výsledková listina'!$O:$O,0)),"",INDEX('Výsledková listina'!$C:$C,MATCH(CONCATENATE(AF$4,$A24),'Výsledková listina'!$O:$O,0),1))</f>
      </c>
      <c r="AG24" s="52">
        <f>IF(ISNA(MATCH(CONCATENATE(AF$4,$A24),'Výsledková listina'!$O:$O,0)),"",INDEX('Výsledková listina'!$P:$P,MATCH(CONCATENATE(AF$4,$A24),'Výsledková listina'!$O:$O,0),1))</f>
      </c>
      <c r="AH24" s="4"/>
      <c r="AI24" s="106"/>
      <c r="AJ24" s="50">
        <f t="shared" si="5"/>
      </c>
      <c r="AK24" s="68"/>
      <c r="AL24" s="17">
        <f>IF(ISNA(MATCH(CONCATENATE(AL$4,$A24),'Výsledková listina'!$O:$O,0)),"",INDEX('Výsledková listina'!$C:$C,MATCH(CONCATENATE(AL$4,$A24),'Výsledková listina'!$O:$O,0),1))</f>
      </c>
      <c r="AM24" s="52">
        <f>IF(ISNA(MATCH(CONCATENATE(AL$4,$A24),'Výsledková listina'!$O:$O,0)),"",INDEX('Výsledková listina'!$P:$P,MATCH(CONCATENATE(AL$4,$A24),'Výsledková listina'!$O:$O,0),1))</f>
      </c>
      <c r="AN24" s="4"/>
      <c r="AO24" s="106"/>
      <c r="AP24" s="50">
        <f t="shared" si="6"/>
      </c>
      <c r="AQ24" s="68"/>
      <c r="AR24" s="17">
        <f>IF(ISNA(MATCH(CONCATENATE(AR$4,$A24),'Výsledková listina'!$O:$O,0)),"",INDEX('Výsledková listina'!$C:$C,MATCH(CONCATENATE(AR$4,$A24),'Výsledková listina'!$O:$O,0),1))</f>
      </c>
      <c r="AS24" s="52">
        <f>IF(ISNA(MATCH(CONCATENATE(AR$4,$A24),'Výsledková listina'!$O:$O,0)),"",INDEX('Výsledková listina'!$P:$P,MATCH(CONCATENATE(AR$4,$A24),'Výsledková listina'!$O:$O,0),1))</f>
      </c>
      <c r="AT24" s="4"/>
      <c r="AU24" s="106"/>
      <c r="AV24" s="50">
        <f t="shared" si="7"/>
      </c>
      <c r="AW24" s="68"/>
      <c r="AX24" s="17">
        <f>IF(ISNA(MATCH(CONCATENATE(AX$4,$A24),'Výsledková listina'!$O:$O,0)),"",INDEX('Výsledková listina'!$C:$C,MATCH(CONCATENATE(AX$4,$A24),'Výsledková listina'!$O:$O,0),1))</f>
      </c>
      <c r="AY24" s="52">
        <f>IF(ISNA(MATCH(CONCATENATE(AX$4,$A24),'Výsledková listina'!$O:$O,0)),"",INDEX('Výsledková listina'!$P:$P,MATCH(CONCATENATE(AX$4,$A24),'Výsledková listina'!$O:$O,0),1))</f>
      </c>
      <c r="AZ24" s="4"/>
      <c r="BA24" s="106"/>
      <c r="BB24" s="50">
        <f t="shared" si="8"/>
      </c>
      <c r="BC24" s="68"/>
      <c r="BD24" s="17">
        <f>IF(ISNA(MATCH(CONCATENATE(BD$4,$A24),'Výsledková listina'!$O:$O,0)),"",INDEX('Výsledková listina'!$C:$C,MATCH(CONCATENATE(BD$4,$A24),'Výsledková listina'!$O:$O,0),1))</f>
      </c>
      <c r="BE24" s="52">
        <f>IF(ISNA(MATCH(CONCATENATE(BD$4,$A24),'Výsledková listina'!$O:$O,0)),"",INDEX('Výsledková listina'!$P:$P,MATCH(CONCATENATE(BD$4,$A24),'Výsledková listina'!$O:$O,0),1))</f>
      </c>
      <c r="BF24" s="4"/>
      <c r="BG24" s="106"/>
      <c r="BH24" s="50">
        <f t="shared" si="9"/>
      </c>
      <c r="BI24" s="68"/>
      <c r="BJ24" s="17">
        <f>IF(ISNA(MATCH(CONCATENATE(BJ$4,$A24),'Výsledková listina'!$O:$O,0)),"",INDEX('Výsledková listina'!$C:$C,MATCH(CONCATENATE(BJ$4,$A24),'Výsledková listina'!$O:$O,0),1))</f>
      </c>
      <c r="BK24" s="52">
        <f>IF(ISNA(MATCH(CONCATENATE(BJ$4,$A24),'Výsledková listina'!$O:$O,0)),"",INDEX('Výsledková listina'!$P:$P,MATCH(CONCATENATE(BJ$4,$A24),'Výsledková listina'!$O:$O,0),1))</f>
      </c>
      <c r="BL24" s="4"/>
      <c r="BM24" s="50">
        <f t="shared" si="10"/>
      </c>
      <c r="BN24" s="68"/>
      <c r="BO24" s="17">
        <f>IF(ISNA(MATCH(CONCATENATE(BO$4,$A24),'Výsledková listina'!$O:$O,0)),"",INDEX('Výsledková listina'!$C:$C,MATCH(CONCATENATE(BO$4,$A24),'Výsledková listina'!$O:$O,0),1))</f>
      </c>
      <c r="BP24" s="52">
        <f>IF(ISNA(MATCH(CONCATENATE(BO$4,$A24),'Výsledková listina'!$O:$O,0)),"",INDEX('Výsledková listina'!$P:$P,MATCH(CONCATENATE(BO$4,$A24),'Výsledková listina'!$O:$O,0),1))</f>
      </c>
      <c r="BQ24" s="4"/>
      <c r="BR24" s="50">
        <f t="shared" si="11"/>
      </c>
      <c r="BS24" s="68"/>
      <c r="BT24" s="17">
        <f>IF(ISNA(MATCH(CONCATENATE(BT$4,$A24),'Výsledková listina'!$O:$O,0)),"",INDEX('Výsledková listina'!$C:$C,MATCH(CONCATENATE(BT$4,$A24),'Výsledková listina'!$O:$O,0),1))</f>
      </c>
      <c r="BU24" s="52">
        <f>IF(ISNA(MATCH(CONCATENATE(BT$4,$A24),'Výsledková listina'!$O:$O,0)),"",INDEX('Výsledková listina'!$P:$P,MATCH(CONCATENATE(BT$4,$A24),'Výsledková listina'!$O:$O,0),1))</f>
      </c>
      <c r="BV24" s="4"/>
      <c r="BW24" s="50">
        <f t="shared" si="12"/>
      </c>
      <c r="BX24" s="68"/>
      <c r="BY24" s="17">
        <f>IF(ISNA(MATCH(CONCATENATE(BY$4,$A24),'Výsledková listina'!$O:$O,0)),"",INDEX('Výsledková listina'!$C:$C,MATCH(CONCATENATE(BY$4,$A24),'Výsledková listina'!$O:$O,0),1))</f>
      </c>
      <c r="BZ24" s="52">
        <f>IF(ISNA(MATCH(CONCATENATE(BY$4,$A24),'Výsledková listina'!$O:$O,0)),"",INDEX('Výsledková listina'!$P:$P,MATCH(CONCATENATE(BY$4,$A24),'Výsledková listina'!$O:$O,0),1))</f>
      </c>
      <c r="CA24" s="4"/>
      <c r="CB24" s="50">
        <f t="shared" si="13"/>
      </c>
      <c r="CC24" s="68"/>
      <c r="CD24" s="17">
        <f>IF(ISNA(MATCH(CONCATENATE(CD$4,$A24),'Výsledková listina'!$O:$O,0)),"",INDEX('Výsledková listina'!$C:$C,MATCH(CONCATENATE(CD$4,$A24),'Výsledková listina'!$O:$O,0),1))</f>
      </c>
      <c r="CE24" s="52">
        <f>IF(ISNA(MATCH(CONCATENATE(CD$4,$A24),'Výsledková listina'!$O:$O,0)),"",INDEX('Výsledková listina'!$P:$P,MATCH(CONCATENATE(CD$4,$A24),'Výsledková listina'!$O:$O,0),1))</f>
      </c>
      <c r="CF24" s="4"/>
      <c r="CG24" s="50">
        <f t="shared" si="14"/>
      </c>
      <c r="CH24" s="68"/>
    </row>
    <row r="25" spans="1:86" s="10" customFormat="1" ht="34.5" customHeight="1">
      <c r="A25" s="5">
        <v>20</v>
      </c>
      <c r="B25" s="17">
        <f>IF(ISNA(MATCH(CONCATENATE(B$4,$A25),'Výsledková listina'!$O:$O,0)),"",INDEX('Výsledková listina'!$C:$C,MATCH(CONCATENATE(B$4,$A25),'Výsledková listina'!$O:$O,0),1))</f>
      </c>
      <c r="C25" s="52">
        <f>IF(ISNA(MATCH(CONCATENATE(B$4,$A25),'Výsledková listina'!$O:$O,0)),"",INDEX('Výsledková listina'!$P:$P,MATCH(CONCATENATE(B$4,$A25),'Výsledková listina'!$O:$O,0),1))</f>
      </c>
      <c r="D25" s="4"/>
      <c r="E25" s="106"/>
      <c r="F25" s="50">
        <f t="shared" si="0"/>
      </c>
      <c r="G25" s="68"/>
      <c r="H25" s="17">
        <f>IF(ISNA(MATCH(CONCATENATE(H$4,$A25),'Výsledková listina'!$O:$O,0)),"",INDEX('Výsledková listina'!$C:$C,MATCH(CONCATENATE(H$4,$A25),'Výsledková listina'!$O:$O,0),1))</f>
      </c>
      <c r="I25" s="52">
        <f>IF(ISNA(MATCH(CONCATENATE(H$4,$A25),'Výsledková listina'!$O:$O,0)),"",INDEX('Výsledková listina'!$P:$P,MATCH(CONCATENATE(H$4,$A25),'Výsledková listina'!$O:$O,0),1))</f>
      </c>
      <c r="J25" s="4"/>
      <c r="K25" s="106"/>
      <c r="L25" s="50">
        <f t="shared" si="1"/>
      </c>
      <c r="M25" s="68"/>
      <c r="N25" s="17">
        <f>IF(ISNA(MATCH(CONCATENATE(N$4,$A25),'Výsledková listina'!$O:$O,0)),"",INDEX('Výsledková listina'!$C:$C,MATCH(CONCATENATE(N$4,$A25),'Výsledková listina'!$O:$O,0),1))</f>
      </c>
      <c r="O25" s="52">
        <f>IF(ISNA(MATCH(CONCATENATE(N$4,$A25),'Výsledková listina'!$O:$O,0)),"",INDEX('Výsledková listina'!$P:$P,MATCH(CONCATENATE(N$4,$A25),'Výsledková listina'!$O:$O,0),1))</f>
      </c>
      <c r="P25" s="4"/>
      <c r="Q25" s="106"/>
      <c r="R25" s="50">
        <f t="shared" si="2"/>
      </c>
      <c r="S25" s="68"/>
      <c r="T25" s="17">
        <f>IF(ISNA(MATCH(CONCATENATE(T$4,$A25),'Výsledková listina'!$O:$O,0)),"",INDEX('Výsledková listina'!$C:$C,MATCH(CONCATENATE(T$4,$A25),'Výsledková listina'!$O:$O,0),1))</f>
      </c>
      <c r="U25" s="52">
        <f>IF(ISNA(MATCH(CONCATENATE(T$4,$A25),'Výsledková listina'!$O:$O,0)),"",INDEX('Výsledková listina'!$P:$P,MATCH(CONCATENATE(T$4,$A25),'Výsledková listina'!$O:$O,0),1))</f>
      </c>
      <c r="V25" s="4"/>
      <c r="W25" s="106"/>
      <c r="X25" s="50">
        <f t="shared" si="3"/>
      </c>
      <c r="Y25" s="68"/>
      <c r="Z25" s="17">
        <f>IF(ISNA(MATCH(CONCATENATE(Z$4,$A25),'Výsledková listina'!$O:$O,0)),"",INDEX('Výsledková listina'!$C:$C,MATCH(CONCATENATE(Z$4,$A25),'Výsledková listina'!$O:$O,0),1))</f>
      </c>
      <c r="AA25" s="52">
        <f>IF(ISNA(MATCH(CONCATENATE(Z$4,$A25),'Výsledková listina'!$O:$O,0)),"",INDEX('Výsledková listina'!$P:$P,MATCH(CONCATENATE(Z$4,$A25),'Výsledková listina'!$O:$O,0),1))</f>
      </c>
      <c r="AB25" s="4"/>
      <c r="AC25" s="106"/>
      <c r="AD25" s="50">
        <f t="shared" si="4"/>
      </c>
      <c r="AE25" s="68"/>
      <c r="AF25" s="17">
        <f>IF(ISNA(MATCH(CONCATENATE(AF$4,$A25),'Výsledková listina'!$O:$O,0)),"",INDEX('Výsledková listina'!$C:$C,MATCH(CONCATENATE(AF$4,$A25),'Výsledková listina'!$O:$O,0),1))</f>
      </c>
      <c r="AG25" s="52">
        <f>IF(ISNA(MATCH(CONCATENATE(AF$4,$A25),'Výsledková listina'!$O:$O,0)),"",INDEX('Výsledková listina'!$P:$P,MATCH(CONCATENATE(AF$4,$A25),'Výsledková listina'!$O:$O,0),1))</f>
      </c>
      <c r="AH25" s="4"/>
      <c r="AI25" s="106"/>
      <c r="AJ25" s="50">
        <f t="shared" si="5"/>
      </c>
      <c r="AK25" s="68"/>
      <c r="AL25" s="17">
        <f>IF(ISNA(MATCH(CONCATENATE(AL$4,$A25),'Výsledková listina'!$O:$O,0)),"",INDEX('Výsledková listina'!$C:$C,MATCH(CONCATENATE(AL$4,$A25),'Výsledková listina'!$O:$O,0),1))</f>
      </c>
      <c r="AM25" s="52">
        <f>IF(ISNA(MATCH(CONCATENATE(AL$4,$A25),'Výsledková listina'!$O:$O,0)),"",INDEX('Výsledková listina'!$P:$P,MATCH(CONCATENATE(AL$4,$A25),'Výsledková listina'!$O:$O,0),1))</f>
      </c>
      <c r="AN25" s="4"/>
      <c r="AO25" s="106"/>
      <c r="AP25" s="50">
        <f t="shared" si="6"/>
      </c>
      <c r="AQ25" s="68"/>
      <c r="AR25" s="17">
        <f>IF(ISNA(MATCH(CONCATENATE(AR$4,$A25),'Výsledková listina'!$O:$O,0)),"",INDEX('Výsledková listina'!$C:$C,MATCH(CONCATENATE(AR$4,$A25),'Výsledková listina'!$O:$O,0),1))</f>
      </c>
      <c r="AS25" s="52">
        <f>IF(ISNA(MATCH(CONCATENATE(AR$4,$A25),'Výsledková listina'!$O:$O,0)),"",INDEX('Výsledková listina'!$P:$P,MATCH(CONCATENATE(AR$4,$A25),'Výsledková listina'!$O:$O,0),1))</f>
      </c>
      <c r="AT25" s="4"/>
      <c r="AU25" s="106"/>
      <c r="AV25" s="50">
        <f t="shared" si="7"/>
      </c>
      <c r="AW25" s="68"/>
      <c r="AX25" s="17">
        <f>IF(ISNA(MATCH(CONCATENATE(AX$4,$A25),'Výsledková listina'!$O:$O,0)),"",INDEX('Výsledková listina'!$C:$C,MATCH(CONCATENATE(AX$4,$A25),'Výsledková listina'!$O:$O,0),1))</f>
      </c>
      <c r="AY25" s="52">
        <f>IF(ISNA(MATCH(CONCATENATE(AX$4,$A25),'Výsledková listina'!$O:$O,0)),"",INDEX('Výsledková listina'!$P:$P,MATCH(CONCATENATE(AX$4,$A25),'Výsledková listina'!$O:$O,0),1))</f>
      </c>
      <c r="AZ25" s="4"/>
      <c r="BA25" s="106"/>
      <c r="BB25" s="50">
        <f t="shared" si="8"/>
      </c>
      <c r="BC25" s="68"/>
      <c r="BD25" s="17">
        <f>IF(ISNA(MATCH(CONCATENATE(BD$4,$A25),'Výsledková listina'!$O:$O,0)),"",INDEX('Výsledková listina'!$C:$C,MATCH(CONCATENATE(BD$4,$A25),'Výsledková listina'!$O:$O,0),1))</f>
      </c>
      <c r="BE25" s="52">
        <f>IF(ISNA(MATCH(CONCATENATE(BD$4,$A25),'Výsledková listina'!$O:$O,0)),"",INDEX('Výsledková listina'!$P:$P,MATCH(CONCATENATE(BD$4,$A25),'Výsledková listina'!$O:$O,0),1))</f>
      </c>
      <c r="BF25" s="4"/>
      <c r="BG25" s="106"/>
      <c r="BH25" s="50">
        <f t="shared" si="9"/>
      </c>
      <c r="BI25" s="68"/>
      <c r="BJ25" s="17">
        <f>IF(ISNA(MATCH(CONCATENATE(BJ$4,$A25),'Výsledková listina'!$O:$O,0)),"",INDEX('Výsledková listina'!$C:$C,MATCH(CONCATENATE(BJ$4,$A25),'Výsledková listina'!$O:$O,0),1))</f>
      </c>
      <c r="BK25" s="52">
        <f>IF(ISNA(MATCH(CONCATENATE(BJ$4,$A25),'Výsledková listina'!$O:$O,0)),"",INDEX('Výsledková listina'!$P:$P,MATCH(CONCATENATE(BJ$4,$A25),'Výsledková listina'!$O:$O,0),1))</f>
      </c>
      <c r="BL25" s="4"/>
      <c r="BM25" s="50">
        <f t="shared" si="10"/>
      </c>
      <c r="BN25" s="68"/>
      <c r="BO25" s="17">
        <f>IF(ISNA(MATCH(CONCATENATE(BO$4,$A25),'Výsledková listina'!$O:$O,0)),"",INDEX('Výsledková listina'!$C:$C,MATCH(CONCATENATE(BO$4,$A25),'Výsledková listina'!$O:$O,0),1))</f>
      </c>
      <c r="BP25" s="52">
        <f>IF(ISNA(MATCH(CONCATENATE(BO$4,$A25),'Výsledková listina'!$O:$O,0)),"",INDEX('Výsledková listina'!$P:$P,MATCH(CONCATENATE(BO$4,$A25),'Výsledková listina'!$O:$O,0),1))</f>
      </c>
      <c r="BQ25" s="4"/>
      <c r="BR25" s="50">
        <f t="shared" si="11"/>
      </c>
      <c r="BS25" s="68"/>
      <c r="BT25" s="17">
        <f>IF(ISNA(MATCH(CONCATENATE(BT$4,$A25),'Výsledková listina'!$O:$O,0)),"",INDEX('Výsledková listina'!$C:$C,MATCH(CONCATENATE(BT$4,$A25),'Výsledková listina'!$O:$O,0),1))</f>
      </c>
      <c r="BU25" s="52">
        <f>IF(ISNA(MATCH(CONCATENATE(BT$4,$A25),'Výsledková listina'!$O:$O,0)),"",INDEX('Výsledková listina'!$P:$P,MATCH(CONCATENATE(BT$4,$A25),'Výsledková listina'!$O:$O,0),1))</f>
      </c>
      <c r="BV25" s="4"/>
      <c r="BW25" s="50">
        <f t="shared" si="12"/>
      </c>
      <c r="BX25" s="68"/>
      <c r="BY25" s="17">
        <f>IF(ISNA(MATCH(CONCATENATE(BY$4,$A25),'Výsledková listina'!$O:$O,0)),"",INDEX('Výsledková listina'!$C:$C,MATCH(CONCATENATE(BY$4,$A25),'Výsledková listina'!$O:$O,0),1))</f>
      </c>
      <c r="BZ25" s="52">
        <f>IF(ISNA(MATCH(CONCATENATE(BY$4,$A25),'Výsledková listina'!$O:$O,0)),"",INDEX('Výsledková listina'!$P:$P,MATCH(CONCATENATE(BY$4,$A25),'Výsledková listina'!$O:$O,0),1))</f>
      </c>
      <c r="CA25" s="4"/>
      <c r="CB25" s="50">
        <f t="shared" si="13"/>
      </c>
      <c r="CC25" s="68"/>
      <c r="CD25" s="17">
        <f>IF(ISNA(MATCH(CONCATENATE(CD$4,$A25),'Výsledková listina'!$O:$O,0)),"",INDEX('Výsledková listina'!$C:$C,MATCH(CONCATENATE(CD$4,$A25),'Výsledková listina'!$O:$O,0),1))</f>
      </c>
      <c r="CE25" s="52">
        <f>IF(ISNA(MATCH(CONCATENATE(CD$4,$A25),'Výsledková listina'!$O:$O,0)),"",INDEX('Výsledková listina'!$P:$P,MATCH(CONCATENATE(CD$4,$A25),'Výsledková listina'!$O:$O,0),1))</f>
      </c>
      <c r="CF25" s="4"/>
      <c r="CG25" s="50">
        <f t="shared" si="14"/>
      </c>
      <c r="CH25" s="68"/>
    </row>
    <row r="26" spans="1:86" s="10" customFormat="1" ht="34.5" customHeight="1">
      <c r="A26" s="5">
        <v>21</v>
      </c>
      <c r="B26" s="17">
        <f>IF(ISNA(MATCH(CONCATENATE(B$4,$A26),'Výsledková listina'!$O:$O,0)),"",INDEX('Výsledková listina'!$C:$C,MATCH(CONCATENATE(B$4,$A26),'Výsledková listina'!$O:$O,0),1))</f>
      </c>
      <c r="C26" s="52">
        <f>IF(ISNA(MATCH(CONCATENATE(B$4,$A26),'Výsledková listina'!$O:$O,0)),"",INDEX('Výsledková listina'!$P:$P,MATCH(CONCATENATE(B$4,$A26),'Výsledková listina'!$O:$O,0),1))</f>
      </c>
      <c r="D26" s="4"/>
      <c r="E26" s="106"/>
      <c r="F26" s="50">
        <f t="shared" si="0"/>
      </c>
      <c r="G26" s="68"/>
      <c r="H26" s="17">
        <f>IF(ISNA(MATCH(CONCATENATE(H$4,$A26),'Výsledková listina'!$O:$O,0)),"",INDEX('Výsledková listina'!$C:$C,MATCH(CONCATENATE(H$4,$A26),'Výsledková listina'!$O:$O,0),1))</f>
      </c>
      <c r="I26" s="52">
        <f>IF(ISNA(MATCH(CONCATENATE(H$4,$A26),'Výsledková listina'!$O:$O,0)),"",INDEX('Výsledková listina'!$P:$P,MATCH(CONCATENATE(H$4,$A26),'Výsledková listina'!$O:$O,0),1))</f>
      </c>
      <c r="J26" s="4"/>
      <c r="K26" s="106"/>
      <c r="L26" s="50">
        <f t="shared" si="1"/>
      </c>
      <c r="M26" s="68"/>
      <c r="N26" s="17">
        <f>IF(ISNA(MATCH(CONCATENATE(N$4,$A26),'Výsledková listina'!$O:$O,0)),"",INDEX('Výsledková listina'!$C:$C,MATCH(CONCATENATE(N$4,$A26),'Výsledková listina'!$O:$O,0),1))</f>
      </c>
      <c r="O26" s="52">
        <f>IF(ISNA(MATCH(CONCATENATE(N$4,$A26),'Výsledková listina'!$O:$O,0)),"",INDEX('Výsledková listina'!$P:$P,MATCH(CONCATENATE(N$4,$A26),'Výsledková listina'!$O:$O,0),1))</f>
      </c>
      <c r="P26" s="4"/>
      <c r="Q26" s="106"/>
      <c r="R26" s="50">
        <f t="shared" si="2"/>
      </c>
      <c r="S26" s="68"/>
      <c r="T26" s="17">
        <f>IF(ISNA(MATCH(CONCATENATE(T$4,$A26),'Výsledková listina'!$O:$O,0)),"",INDEX('Výsledková listina'!$C:$C,MATCH(CONCATENATE(T$4,$A26),'Výsledková listina'!$O:$O,0),1))</f>
      </c>
      <c r="U26" s="52">
        <f>IF(ISNA(MATCH(CONCATENATE(T$4,$A26),'Výsledková listina'!$O:$O,0)),"",INDEX('Výsledková listina'!$P:$P,MATCH(CONCATENATE(T$4,$A26),'Výsledková listina'!$O:$O,0),1))</f>
      </c>
      <c r="V26" s="4"/>
      <c r="W26" s="106"/>
      <c r="X26" s="50">
        <f t="shared" si="3"/>
      </c>
      <c r="Y26" s="68"/>
      <c r="Z26" s="17">
        <f>IF(ISNA(MATCH(CONCATENATE(Z$4,$A26),'Výsledková listina'!$O:$O,0)),"",INDEX('Výsledková listina'!$C:$C,MATCH(CONCATENATE(Z$4,$A26),'Výsledková listina'!$O:$O,0),1))</f>
      </c>
      <c r="AA26" s="52">
        <f>IF(ISNA(MATCH(CONCATENATE(Z$4,$A26),'Výsledková listina'!$O:$O,0)),"",INDEX('Výsledková listina'!$P:$P,MATCH(CONCATENATE(Z$4,$A26),'Výsledková listina'!$O:$O,0),1))</f>
      </c>
      <c r="AB26" s="4"/>
      <c r="AC26" s="106"/>
      <c r="AD26" s="50">
        <f t="shared" si="4"/>
      </c>
      <c r="AE26" s="68"/>
      <c r="AF26" s="17">
        <f>IF(ISNA(MATCH(CONCATENATE(AF$4,$A26),'Výsledková listina'!$O:$O,0)),"",INDEX('Výsledková listina'!$C:$C,MATCH(CONCATENATE(AF$4,$A26),'Výsledková listina'!$O:$O,0),1))</f>
      </c>
      <c r="AG26" s="52">
        <f>IF(ISNA(MATCH(CONCATENATE(AF$4,$A26),'Výsledková listina'!$O:$O,0)),"",INDEX('Výsledková listina'!$P:$P,MATCH(CONCATENATE(AF$4,$A26),'Výsledková listina'!$O:$O,0),1))</f>
      </c>
      <c r="AH26" s="4"/>
      <c r="AI26" s="106"/>
      <c r="AJ26" s="50">
        <f t="shared" si="5"/>
      </c>
      <c r="AK26" s="68"/>
      <c r="AL26" s="17">
        <f>IF(ISNA(MATCH(CONCATENATE(AL$4,$A26),'Výsledková listina'!$O:$O,0)),"",INDEX('Výsledková listina'!$C:$C,MATCH(CONCATENATE(AL$4,$A26),'Výsledková listina'!$O:$O,0),1))</f>
      </c>
      <c r="AM26" s="52">
        <f>IF(ISNA(MATCH(CONCATENATE(AL$4,$A26),'Výsledková listina'!$O:$O,0)),"",INDEX('Výsledková listina'!$P:$P,MATCH(CONCATENATE(AL$4,$A26),'Výsledková listina'!$O:$O,0),1))</f>
      </c>
      <c r="AN26" s="4"/>
      <c r="AO26" s="106"/>
      <c r="AP26" s="50">
        <f t="shared" si="6"/>
      </c>
      <c r="AQ26" s="68"/>
      <c r="AR26" s="17">
        <f>IF(ISNA(MATCH(CONCATENATE(AR$4,$A26),'Výsledková listina'!$O:$O,0)),"",INDEX('Výsledková listina'!$C:$C,MATCH(CONCATENATE(AR$4,$A26),'Výsledková listina'!$O:$O,0),1))</f>
      </c>
      <c r="AS26" s="52">
        <f>IF(ISNA(MATCH(CONCATENATE(AR$4,$A26),'Výsledková listina'!$O:$O,0)),"",INDEX('Výsledková listina'!$P:$P,MATCH(CONCATENATE(AR$4,$A26),'Výsledková listina'!$O:$O,0),1))</f>
      </c>
      <c r="AT26" s="4"/>
      <c r="AU26" s="106"/>
      <c r="AV26" s="50">
        <f t="shared" si="7"/>
      </c>
      <c r="AW26" s="68"/>
      <c r="AX26" s="17">
        <f>IF(ISNA(MATCH(CONCATENATE(AX$4,$A26),'Výsledková listina'!$O:$O,0)),"",INDEX('Výsledková listina'!$C:$C,MATCH(CONCATENATE(AX$4,$A26),'Výsledková listina'!$O:$O,0),1))</f>
      </c>
      <c r="AY26" s="52">
        <f>IF(ISNA(MATCH(CONCATENATE(AX$4,$A26),'Výsledková listina'!$O:$O,0)),"",INDEX('Výsledková listina'!$P:$P,MATCH(CONCATENATE(AX$4,$A26),'Výsledková listina'!$O:$O,0),1))</f>
      </c>
      <c r="AZ26" s="4"/>
      <c r="BA26" s="106"/>
      <c r="BB26" s="50">
        <f t="shared" si="8"/>
      </c>
      <c r="BC26" s="68"/>
      <c r="BD26" s="17">
        <f>IF(ISNA(MATCH(CONCATENATE(BD$4,$A26),'Výsledková listina'!$O:$O,0)),"",INDEX('Výsledková listina'!$C:$C,MATCH(CONCATENATE(BD$4,$A26),'Výsledková listina'!$O:$O,0),1))</f>
      </c>
      <c r="BE26" s="52">
        <f>IF(ISNA(MATCH(CONCATENATE(BD$4,$A26),'Výsledková listina'!$O:$O,0)),"",INDEX('Výsledková listina'!$P:$P,MATCH(CONCATENATE(BD$4,$A26),'Výsledková listina'!$O:$O,0),1))</f>
      </c>
      <c r="BF26" s="4"/>
      <c r="BG26" s="106"/>
      <c r="BH26" s="50">
        <f t="shared" si="9"/>
      </c>
      <c r="BI26" s="68"/>
      <c r="BJ26" s="17">
        <f>IF(ISNA(MATCH(CONCATENATE(BJ$4,$A26),'Výsledková listina'!$O:$O,0)),"",INDEX('Výsledková listina'!$C:$C,MATCH(CONCATENATE(BJ$4,$A26),'Výsledková listina'!$O:$O,0),1))</f>
      </c>
      <c r="BK26" s="52">
        <f>IF(ISNA(MATCH(CONCATENATE(BJ$4,$A26),'Výsledková listina'!$O:$O,0)),"",INDEX('Výsledková listina'!$P:$P,MATCH(CONCATENATE(BJ$4,$A26),'Výsledková listina'!$O:$O,0),1))</f>
      </c>
      <c r="BL26" s="4"/>
      <c r="BM26" s="50">
        <f t="shared" si="10"/>
      </c>
      <c r="BN26" s="68"/>
      <c r="BO26" s="17">
        <f>IF(ISNA(MATCH(CONCATENATE(BO$4,$A26),'Výsledková listina'!$O:$O,0)),"",INDEX('Výsledková listina'!$C:$C,MATCH(CONCATENATE(BO$4,$A26),'Výsledková listina'!$O:$O,0),1))</f>
      </c>
      <c r="BP26" s="52">
        <f>IF(ISNA(MATCH(CONCATENATE(BO$4,$A26),'Výsledková listina'!$O:$O,0)),"",INDEX('Výsledková listina'!$P:$P,MATCH(CONCATENATE(BO$4,$A26),'Výsledková listina'!$O:$O,0),1))</f>
      </c>
      <c r="BQ26" s="4"/>
      <c r="BR26" s="50">
        <f t="shared" si="11"/>
      </c>
      <c r="BS26" s="68"/>
      <c r="BT26" s="17">
        <f>IF(ISNA(MATCH(CONCATENATE(BT$4,$A26),'Výsledková listina'!$O:$O,0)),"",INDEX('Výsledková listina'!$C:$C,MATCH(CONCATENATE(BT$4,$A26),'Výsledková listina'!$O:$O,0),1))</f>
      </c>
      <c r="BU26" s="52">
        <f>IF(ISNA(MATCH(CONCATENATE(BT$4,$A26),'Výsledková listina'!$O:$O,0)),"",INDEX('Výsledková listina'!$P:$P,MATCH(CONCATENATE(BT$4,$A26),'Výsledková listina'!$O:$O,0),1))</f>
      </c>
      <c r="BV26" s="4"/>
      <c r="BW26" s="50">
        <f t="shared" si="12"/>
      </c>
      <c r="BX26" s="68"/>
      <c r="BY26" s="17">
        <f>IF(ISNA(MATCH(CONCATENATE(BY$4,$A26),'Výsledková listina'!$O:$O,0)),"",INDEX('Výsledková listina'!$C:$C,MATCH(CONCATENATE(BY$4,$A26),'Výsledková listina'!$O:$O,0),1))</f>
      </c>
      <c r="BZ26" s="52">
        <f>IF(ISNA(MATCH(CONCATENATE(BY$4,$A26),'Výsledková listina'!$O:$O,0)),"",INDEX('Výsledková listina'!$P:$P,MATCH(CONCATENATE(BY$4,$A26),'Výsledková listina'!$O:$O,0),1))</f>
      </c>
      <c r="CA26" s="4"/>
      <c r="CB26" s="50">
        <f t="shared" si="13"/>
      </c>
      <c r="CC26" s="68"/>
      <c r="CD26" s="17">
        <f>IF(ISNA(MATCH(CONCATENATE(CD$4,$A26),'Výsledková listina'!$O:$O,0)),"",INDEX('Výsledková listina'!$C:$C,MATCH(CONCATENATE(CD$4,$A26),'Výsledková listina'!$O:$O,0),1))</f>
      </c>
      <c r="CE26" s="52">
        <f>IF(ISNA(MATCH(CONCATENATE(CD$4,$A26),'Výsledková listina'!$O:$O,0)),"",INDEX('Výsledková listina'!$P:$P,MATCH(CONCATENATE(CD$4,$A26),'Výsledková listina'!$O:$O,0),1))</f>
      </c>
      <c r="CF26" s="4"/>
      <c r="CG26" s="50">
        <f t="shared" si="14"/>
      </c>
      <c r="CH26" s="68"/>
    </row>
    <row r="27" spans="1:86" s="10" customFormat="1" ht="34.5" customHeight="1">
      <c r="A27" s="5">
        <v>22</v>
      </c>
      <c r="B27" s="17">
        <f>IF(ISNA(MATCH(CONCATENATE(B$4,$A27),'Výsledková listina'!$O:$O,0)),"",INDEX('Výsledková listina'!$C:$C,MATCH(CONCATENATE(B$4,$A27),'Výsledková listina'!$O:$O,0),1))</f>
      </c>
      <c r="C27" s="52">
        <f>IF(ISNA(MATCH(CONCATENATE(B$4,$A27),'Výsledková listina'!$O:$O,0)),"",INDEX('Výsledková listina'!$P:$P,MATCH(CONCATENATE(B$4,$A27),'Výsledková listina'!$O:$O,0),1))</f>
      </c>
      <c r="D27" s="4"/>
      <c r="E27" s="106"/>
      <c r="F27" s="50">
        <f t="shared" si="0"/>
      </c>
      <c r="G27" s="68"/>
      <c r="H27" s="17">
        <f>IF(ISNA(MATCH(CONCATENATE(H$4,$A27),'Výsledková listina'!$O:$O,0)),"",INDEX('Výsledková listina'!$C:$C,MATCH(CONCATENATE(H$4,$A27),'Výsledková listina'!$O:$O,0),1))</f>
      </c>
      <c r="I27" s="52">
        <f>IF(ISNA(MATCH(CONCATENATE(H$4,$A27),'Výsledková listina'!$O:$O,0)),"",INDEX('Výsledková listina'!$P:$P,MATCH(CONCATENATE(H$4,$A27),'Výsledková listina'!$O:$O,0),1))</f>
      </c>
      <c r="J27" s="4"/>
      <c r="K27" s="106"/>
      <c r="L27" s="50">
        <f t="shared" si="1"/>
      </c>
      <c r="M27" s="68"/>
      <c r="N27" s="17">
        <f>IF(ISNA(MATCH(CONCATENATE(N$4,$A27),'Výsledková listina'!$O:$O,0)),"",INDEX('Výsledková listina'!$C:$C,MATCH(CONCATENATE(N$4,$A27),'Výsledková listina'!$O:$O,0),1))</f>
      </c>
      <c r="O27" s="52">
        <f>IF(ISNA(MATCH(CONCATENATE(N$4,$A27),'Výsledková listina'!$O:$O,0)),"",INDEX('Výsledková listina'!$P:$P,MATCH(CONCATENATE(N$4,$A27),'Výsledková listina'!$O:$O,0),1))</f>
      </c>
      <c r="P27" s="4"/>
      <c r="Q27" s="106"/>
      <c r="R27" s="50">
        <f t="shared" si="2"/>
      </c>
      <c r="S27" s="68"/>
      <c r="T27" s="17">
        <f>IF(ISNA(MATCH(CONCATENATE(T$4,$A27),'Výsledková listina'!$O:$O,0)),"",INDEX('Výsledková listina'!$C:$C,MATCH(CONCATENATE(T$4,$A27),'Výsledková listina'!$O:$O,0),1))</f>
      </c>
      <c r="U27" s="52">
        <f>IF(ISNA(MATCH(CONCATENATE(T$4,$A27),'Výsledková listina'!$O:$O,0)),"",INDEX('Výsledková listina'!$P:$P,MATCH(CONCATENATE(T$4,$A27),'Výsledková listina'!$O:$O,0),1))</f>
      </c>
      <c r="V27" s="4"/>
      <c r="W27" s="106"/>
      <c r="X27" s="50">
        <f t="shared" si="3"/>
      </c>
      <c r="Y27" s="68"/>
      <c r="Z27" s="17">
        <f>IF(ISNA(MATCH(CONCATENATE(Z$4,$A27),'Výsledková listina'!$O:$O,0)),"",INDEX('Výsledková listina'!$C:$C,MATCH(CONCATENATE(Z$4,$A27),'Výsledková listina'!$O:$O,0),1))</f>
      </c>
      <c r="AA27" s="52">
        <f>IF(ISNA(MATCH(CONCATENATE(Z$4,$A27),'Výsledková listina'!$O:$O,0)),"",INDEX('Výsledková listina'!$P:$P,MATCH(CONCATENATE(Z$4,$A27),'Výsledková listina'!$O:$O,0),1))</f>
      </c>
      <c r="AB27" s="4"/>
      <c r="AC27" s="106"/>
      <c r="AD27" s="50">
        <f t="shared" si="4"/>
      </c>
      <c r="AE27" s="68"/>
      <c r="AF27" s="17">
        <f>IF(ISNA(MATCH(CONCATENATE(AF$4,$A27),'Výsledková listina'!$O:$O,0)),"",INDEX('Výsledková listina'!$C:$C,MATCH(CONCATENATE(AF$4,$A27),'Výsledková listina'!$O:$O,0),1))</f>
      </c>
      <c r="AG27" s="52">
        <f>IF(ISNA(MATCH(CONCATENATE(AF$4,$A27),'Výsledková listina'!$O:$O,0)),"",INDEX('Výsledková listina'!$P:$P,MATCH(CONCATENATE(AF$4,$A27),'Výsledková listina'!$O:$O,0),1))</f>
      </c>
      <c r="AH27" s="4"/>
      <c r="AI27" s="106"/>
      <c r="AJ27" s="50">
        <f t="shared" si="5"/>
      </c>
      <c r="AK27" s="68"/>
      <c r="AL27" s="17">
        <f>IF(ISNA(MATCH(CONCATENATE(AL$4,$A27),'Výsledková listina'!$O:$O,0)),"",INDEX('Výsledková listina'!$C:$C,MATCH(CONCATENATE(AL$4,$A27),'Výsledková listina'!$O:$O,0),1))</f>
      </c>
      <c r="AM27" s="52">
        <f>IF(ISNA(MATCH(CONCATENATE(AL$4,$A27),'Výsledková listina'!$O:$O,0)),"",INDEX('Výsledková listina'!$P:$P,MATCH(CONCATENATE(AL$4,$A27),'Výsledková listina'!$O:$O,0),1))</f>
      </c>
      <c r="AN27" s="4"/>
      <c r="AO27" s="106"/>
      <c r="AP27" s="50">
        <f t="shared" si="6"/>
      </c>
      <c r="AQ27" s="68"/>
      <c r="AR27" s="17">
        <f>IF(ISNA(MATCH(CONCATENATE(AR$4,$A27),'Výsledková listina'!$O:$O,0)),"",INDEX('Výsledková listina'!$C:$C,MATCH(CONCATENATE(AR$4,$A27),'Výsledková listina'!$O:$O,0),1))</f>
      </c>
      <c r="AS27" s="52">
        <f>IF(ISNA(MATCH(CONCATENATE(AR$4,$A27),'Výsledková listina'!$O:$O,0)),"",INDEX('Výsledková listina'!$P:$P,MATCH(CONCATENATE(AR$4,$A27),'Výsledková listina'!$O:$O,0),1))</f>
      </c>
      <c r="AT27" s="4"/>
      <c r="AU27" s="106"/>
      <c r="AV27" s="50">
        <f t="shared" si="7"/>
      </c>
      <c r="AW27" s="68"/>
      <c r="AX27" s="17">
        <f>IF(ISNA(MATCH(CONCATENATE(AX$4,$A27),'Výsledková listina'!$O:$O,0)),"",INDEX('Výsledková listina'!$C:$C,MATCH(CONCATENATE(AX$4,$A27),'Výsledková listina'!$O:$O,0),1))</f>
      </c>
      <c r="AY27" s="52">
        <f>IF(ISNA(MATCH(CONCATENATE(AX$4,$A27),'Výsledková listina'!$O:$O,0)),"",INDEX('Výsledková listina'!$P:$P,MATCH(CONCATENATE(AX$4,$A27),'Výsledková listina'!$O:$O,0),1))</f>
      </c>
      <c r="AZ27" s="4"/>
      <c r="BA27" s="106"/>
      <c r="BB27" s="50">
        <f t="shared" si="8"/>
      </c>
      <c r="BC27" s="68"/>
      <c r="BD27" s="17">
        <f>IF(ISNA(MATCH(CONCATENATE(BD$4,$A27),'Výsledková listina'!$O:$O,0)),"",INDEX('Výsledková listina'!$C:$C,MATCH(CONCATENATE(BD$4,$A27),'Výsledková listina'!$O:$O,0),1))</f>
      </c>
      <c r="BE27" s="52">
        <f>IF(ISNA(MATCH(CONCATENATE(BD$4,$A27),'Výsledková listina'!$O:$O,0)),"",INDEX('Výsledková listina'!$P:$P,MATCH(CONCATENATE(BD$4,$A27),'Výsledková listina'!$O:$O,0),1))</f>
      </c>
      <c r="BF27" s="4"/>
      <c r="BG27" s="106"/>
      <c r="BH27" s="50">
        <f t="shared" si="9"/>
      </c>
      <c r="BI27" s="68"/>
      <c r="BJ27" s="17">
        <f>IF(ISNA(MATCH(CONCATENATE(BJ$4,$A27),'Výsledková listina'!$O:$O,0)),"",INDEX('Výsledková listina'!$C:$C,MATCH(CONCATENATE(BJ$4,$A27),'Výsledková listina'!$O:$O,0),1))</f>
      </c>
      <c r="BK27" s="52">
        <f>IF(ISNA(MATCH(CONCATENATE(BJ$4,$A27),'Výsledková listina'!$O:$O,0)),"",INDEX('Výsledková listina'!$P:$P,MATCH(CONCATENATE(BJ$4,$A27),'Výsledková listina'!$O:$O,0),1))</f>
      </c>
      <c r="BL27" s="4"/>
      <c r="BM27" s="50">
        <f t="shared" si="10"/>
      </c>
      <c r="BN27" s="68"/>
      <c r="BO27" s="17">
        <f>IF(ISNA(MATCH(CONCATENATE(BO$4,$A27),'Výsledková listina'!$O:$O,0)),"",INDEX('Výsledková listina'!$C:$C,MATCH(CONCATENATE(BO$4,$A27),'Výsledková listina'!$O:$O,0),1))</f>
      </c>
      <c r="BP27" s="52">
        <f>IF(ISNA(MATCH(CONCATENATE(BO$4,$A27),'Výsledková listina'!$O:$O,0)),"",INDEX('Výsledková listina'!$P:$P,MATCH(CONCATENATE(BO$4,$A27),'Výsledková listina'!$O:$O,0),1))</f>
      </c>
      <c r="BQ27" s="4"/>
      <c r="BR27" s="50">
        <f t="shared" si="11"/>
      </c>
      <c r="BS27" s="68"/>
      <c r="BT27" s="17">
        <f>IF(ISNA(MATCH(CONCATENATE(BT$4,$A27),'Výsledková listina'!$O:$O,0)),"",INDEX('Výsledková listina'!$C:$C,MATCH(CONCATENATE(BT$4,$A27),'Výsledková listina'!$O:$O,0),1))</f>
      </c>
      <c r="BU27" s="52">
        <f>IF(ISNA(MATCH(CONCATENATE(BT$4,$A27),'Výsledková listina'!$O:$O,0)),"",INDEX('Výsledková listina'!$P:$P,MATCH(CONCATENATE(BT$4,$A27),'Výsledková listina'!$O:$O,0),1))</f>
      </c>
      <c r="BV27" s="4"/>
      <c r="BW27" s="50">
        <f t="shared" si="12"/>
      </c>
      <c r="BX27" s="68"/>
      <c r="BY27" s="17">
        <f>IF(ISNA(MATCH(CONCATENATE(BY$4,$A27),'Výsledková listina'!$O:$O,0)),"",INDEX('Výsledková listina'!$C:$C,MATCH(CONCATENATE(BY$4,$A27),'Výsledková listina'!$O:$O,0),1))</f>
      </c>
      <c r="BZ27" s="52">
        <f>IF(ISNA(MATCH(CONCATENATE(BY$4,$A27),'Výsledková listina'!$O:$O,0)),"",INDEX('Výsledková listina'!$P:$P,MATCH(CONCATENATE(BY$4,$A27),'Výsledková listina'!$O:$O,0),1))</f>
      </c>
      <c r="CA27" s="4"/>
      <c r="CB27" s="50">
        <f t="shared" si="13"/>
      </c>
      <c r="CC27" s="68"/>
      <c r="CD27" s="17">
        <f>IF(ISNA(MATCH(CONCATENATE(CD$4,$A27),'Výsledková listina'!$O:$O,0)),"",INDEX('Výsledková listina'!$C:$C,MATCH(CONCATENATE(CD$4,$A27),'Výsledková listina'!$O:$O,0),1))</f>
      </c>
      <c r="CE27" s="52">
        <f>IF(ISNA(MATCH(CONCATENATE(CD$4,$A27),'Výsledková listina'!$O:$O,0)),"",INDEX('Výsledková listina'!$P:$P,MATCH(CONCATENATE(CD$4,$A27),'Výsledková listina'!$O:$O,0),1))</f>
      </c>
      <c r="CF27" s="4"/>
      <c r="CG27" s="50">
        <f t="shared" si="14"/>
      </c>
      <c r="CH27" s="68"/>
    </row>
    <row r="28" spans="1:86" s="10" customFormat="1" ht="34.5" customHeight="1">
      <c r="A28" s="5">
        <v>23</v>
      </c>
      <c r="B28" s="17">
        <f>IF(ISNA(MATCH(CONCATENATE(B$4,$A28),'Výsledková listina'!$O:$O,0)),"",INDEX('Výsledková listina'!$C:$C,MATCH(CONCATENATE(B$4,$A28),'Výsledková listina'!$O:$O,0),1))</f>
      </c>
      <c r="C28" s="52">
        <f>IF(ISNA(MATCH(CONCATENATE(B$4,$A28),'Výsledková listina'!$O:$O,0)),"",INDEX('Výsledková listina'!$P:$P,MATCH(CONCATENATE(B$4,$A28),'Výsledková listina'!$O:$O,0),1))</f>
      </c>
      <c r="D28" s="4"/>
      <c r="E28" s="106"/>
      <c r="F28" s="50">
        <f t="shared" si="0"/>
      </c>
      <c r="G28" s="68"/>
      <c r="H28" s="17">
        <f>IF(ISNA(MATCH(CONCATENATE(H$4,$A28),'Výsledková listina'!$O:$O,0)),"",INDEX('Výsledková listina'!$C:$C,MATCH(CONCATENATE(H$4,$A28),'Výsledková listina'!$O:$O,0),1))</f>
      </c>
      <c r="I28" s="52">
        <f>IF(ISNA(MATCH(CONCATENATE(H$4,$A28),'Výsledková listina'!$O:$O,0)),"",INDEX('Výsledková listina'!$P:$P,MATCH(CONCATENATE(H$4,$A28),'Výsledková listina'!$O:$O,0),1))</f>
      </c>
      <c r="J28" s="4"/>
      <c r="K28" s="106"/>
      <c r="L28" s="50">
        <f t="shared" si="1"/>
      </c>
      <c r="M28" s="68"/>
      <c r="N28" s="17">
        <f>IF(ISNA(MATCH(CONCATENATE(N$4,$A28),'Výsledková listina'!$O:$O,0)),"",INDEX('Výsledková listina'!$C:$C,MATCH(CONCATENATE(N$4,$A28),'Výsledková listina'!$O:$O,0),1))</f>
      </c>
      <c r="O28" s="52">
        <f>IF(ISNA(MATCH(CONCATENATE(N$4,$A28),'Výsledková listina'!$O:$O,0)),"",INDEX('Výsledková listina'!$P:$P,MATCH(CONCATENATE(N$4,$A28),'Výsledková listina'!$O:$O,0),1))</f>
      </c>
      <c r="P28" s="4"/>
      <c r="Q28" s="106"/>
      <c r="R28" s="50">
        <f t="shared" si="2"/>
      </c>
      <c r="S28" s="68"/>
      <c r="T28" s="17">
        <f>IF(ISNA(MATCH(CONCATENATE(T$4,$A28),'Výsledková listina'!$O:$O,0)),"",INDEX('Výsledková listina'!$C:$C,MATCH(CONCATENATE(T$4,$A28),'Výsledková listina'!$O:$O,0),1))</f>
      </c>
      <c r="U28" s="52">
        <f>IF(ISNA(MATCH(CONCATENATE(T$4,$A28),'Výsledková listina'!$O:$O,0)),"",INDEX('Výsledková listina'!$P:$P,MATCH(CONCATENATE(T$4,$A28),'Výsledková listina'!$O:$O,0),1))</f>
      </c>
      <c r="V28" s="4"/>
      <c r="W28" s="106"/>
      <c r="X28" s="50">
        <f t="shared" si="3"/>
      </c>
      <c r="Y28" s="68"/>
      <c r="Z28" s="17">
        <f>IF(ISNA(MATCH(CONCATENATE(Z$4,$A28),'Výsledková listina'!$O:$O,0)),"",INDEX('Výsledková listina'!$C:$C,MATCH(CONCATENATE(Z$4,$A28),'Výsledková listina'!$O:$O,0),1))</f>
      </c>
      <c r="AA28" s="52">
        <f>IF(ISNA(MATCH(CONCATENATE(Z$4,$A28),'Výsledková listina'!$O:$O,0)),"",INDEX('Výsledková listina'!$P:$P,MATCH(CONCATENATE(Z$4,$A28),'Výsledková listina'!$O:$O,0),1))</f>
      </c>
      <c r="AB28" s="4"/>
      <c r="AC28" s="106"/>
      <c r="AD28" s="50">
        <f t="shared" si="4"/>
      </c>
      <c r="AE28" s="68"/>
      <c r="AF28" s="17">
        <f>IF(ISNA(MATCH(CONCATENATE(AF$4,$A28),'Výsledková listina'!$O:$O,0)),"",INDEX('Výsledková listina'!$C:$C,MATCH(CONCATENATE(AF$4,$A28),'Výsledková listina'!$O:$O,0),1))</f>
      </c>
      <c r="AG28" s="52">
        <f>IF(ISNA(MATCH(CONCATENATE(AF$4,$A28),'Výsledková listina'!$O:$O,0)),"",INDEX('Výsledková listina'!$P:$P,MATCH(CONCATENATE(AF$4,$A28),'Výsledková listina'!$O:$O,0),1))</f>
      </c>
      <c r="AH28" s="4"/>
      <c r="AI28" s="106"/>
      <c r="AJ28" s="50">
        <f t="shared" si="5"/>
      </c>
      <c r="AK28" s="68"/>
      <c r="AL28" s="17">
        <f>IF(ISNA(MATCH(CONCATENATE(AL$4,$A28),'Výsledková listina'!$O:$O,0)),"",INDEX('Výsledková listina'!$C:$C,MATCH(CONCATENATE(AL$4,$A28),'Výsledková listina'!$O:$O,0),1))</f>
      </c>
      <c r="AM28" s="52">
        <f>IF(ISNA(MATCH(CONCATENATE(AL$4,$A28),'Výsledková listina'!$O:$O,0)),"",INDEX('Výsledková listina'!$P:$P,MATCH(CONCATENATE(AL$4,$A28),'Výsledková listina'!$O:$O,0),1))</f>
      </c>
      <c r="AN28" s="4"/>
      <c r="AO28" s="106"/>
      <c r="AP28" s="50">
        <f t="shared" si="6"/>
      </c>
      <c r="AQ28" s="68"/>
      <c r="AR28" s="17">
        <f>IF(ISNA(MATCH(CONCATENATE(AR$4,$A28),'Výsledková listina'!$O:$O,0)),"",INDEX('Výsledková listina'!$C:$C,MATCH(CONCATENATE(AR$4,$A28),'Výsledková listina'!$O:$O,0),1))</f>
      </c>
      <c r="AS28" s="52">
        <f>IF(ISNA(MATCH(CONCATENATE(AR$4,$A28),'Výsledková listina'!$O:$O,0)),"",INDEX('Výsledková listina'!$P:$P,MATCH(CONCATENATE(AR$4,$A28),'Výsledková listina'!$O:$O,0),1))</f>
      </c>
      <c r="AT28" s="4"/>
      <c r="AU28" s="106"/>
      <c r="AV28" s="50">
        <f t="shared" si="7"/>
      </c>
      <c r="AW28" s="68"/>
      <c r="AX28" s="17">
        <f>IF(ISNA(MATCH(CONCATENATE(AX$4,$A28),'Výsledková listina'!$O:$O,0)),"",INDEX('Výsledková listina'!$C:$C,MATCH(CONCATENATE(AX$4,$A28),'Výsledková listina'!$O:$O,0),1))</f>
      </c>
      <c r="AY28" s="52">
        <f>IF(ISNA(MATCH(CONCATENATE(AX$4,$A28),'Výsledková listina'!$O:$O,0)),"",INDEX('Výsledková listina'!$P:$P,MATCH(CONCATENATE(AX$4,$A28),'Výsledková listina'!$O:$O,0),1))</f>
      </c>
      <c r="AZ28" s="4"/>
      <c r="BA28" s="106"/>
      <c r="BB28" s="50">
        <f t="shared" si="8"/>
      </c>
      <c r="BC28" s="68"/>
      <c r="BD28" s="17">
        <f>IF(ISNA(MATCH(CONCATENATE(BD$4,$A28),'Výsledková listina'!$O:$O,0)),"",INDEX('Výsledková listina'!$C:$C,MATCH(CONCATENATE(BD$4,$A28),'Výsledková listina'!$O:$O,0),1))</f>
      </c>
      <c r="BE28" s="52">
        <f>IF(ISNA(MATCH(CONCATENATE(BD$4,$A28),'Výsledková listina'!$O:$O,0)),"",INDEX('Výsledková listina'!$P:$P,MATCH(CONCATENATE(BD$4,$A28),'Výsledková listina'!$O:$O,0),1))</f>
      </c>
      <c r="BF28" s="4"/>
      <c r="BG28" s="106"/>
      <c r="BH28" s="50">
        <f t="shared" si="9"/>
      </c>
      <c r="BI28" s="68"/>
      <c r="BJ28" s="17">
        <f>IF(ISNA(MATCH(CONCATENATE(BJ$4,$A28),'Výsledková listina'!$O:$O,0)),"",INDEX('Výsledková listina'!$C:$C,MATCH(CONCATENATE(BJ$4,$A28),'Výsledková listina'!$O:$O,0),1))</f>
      </c>
      <c r="BK28" s="52">
        <f>IF(ISNA(MATCH(CONCATENATE(BJ$4,$A28),'Výsledková listina'!$O:$O,0)),"",INDEX('Výsledková listina'!$P:$P,MATCH(CONCATENATE(BJ$4,$A28),'Výsledková listina'!$O:$O,0),1))</f>
      </c>
      <c r="BL28" s="4"/>
      <c r="BM28" s="50">
        <f t="shared" si="10"/>
      </c>
      <c r="BN28" s="68"/>
      <c r="BO28" s="17">
        <f>IF(ISNA(MATCH(CONCATENATE(BO$4,$A28),'Výsledková listina'!$O:$O,0)),"",INDEX('Výsledková listina'!$C:$C,MATCH(CONCATENATE(BO$4,$A28),'Výsledková listina'!$O:$O,0),1))</f>
      </c>
      <c r="BP28" s="52">
        <f>IF(ISNA(MATCH(CONCATENATE(BO$4,$A28),'Výsledková listina'!$O:$O,0)),"",INDEX('Výsledková listina'!$P:$P,MATCH(CONCATENATE(BO$4,$A28),'Výsledková listina'!$O:$O,0),1))</f>
      </c>
      <c r="BQ28" s="4"/>
      <c r="BR28" s="50">
        <f t="shared" si="11"/>
      </c>
      <c r="BS28" s="68"/>
      <c r="BT28" s="17">
        <f>IF(ISNA(MATCH(CONCATENATE(BT$4,$A28),'Výsledková listina'!$O:$O,0)),"",INDEX('Výsledková listina'!$C:$C,MATCH(CONCATENATE(BT$4,$A28),'Výsledková listina'!$O:$O,0),1))</f>
      </c>
      <c r="BU28" s="52">
        <f>IF(ISNA(MATCH(CONCATENATE(BT$4,$A28),'Výsledková listina'!$O:$O,0)),"",INDEX('Výsledková listina'!$P:$P,MATCH(CONCATENATE(BT$4,$A28),'Výsledková listina'!$O:$O,0),1))</f>
      </c>
      <c r="BV28" s="4"/>
      <c r="BW28" s="50">
        <f t="shared" si="12"/>
      </c>
      <c r="BX28" s="68"/>
      <c r="BY28" s="17">
        <f>IF(ISNA(MATCH(CONCATENATE(BY$4,$A28),'Výsledková listina'!$O:$O,0)),"",INDEX('Výsledková listina'!$C:$C,MATCH(CONCATENATE(BY$4,$A28),'Výsledková listina'!$O:$O,0),1))</f>
      </c>
      <c r="BZ28" s="52">
        <f>IF(ISNA(MATCH(CONCATENATE(BY$4,$A28),'Výsledková listina'!$O:$O,0)),"",INDEX('Výsledková listina'!$P:$P,MATCH(CONCATENATE(BY$4,$A28),'Výsledková listina'!$O:$O,0),1))</f>
      </c>
      <c r="CA28" s="4"/>
      <c r="CB28" s="50">
        <f t="shared" si="13"/>
      </c>
      <c r="CC28" s="68"/>
      <c r="CD28" s="17">
        <f>IF(ISNA(MATCH(CONCATENATE(CD$4,$A28),'Výsledková listina'!$O:$O,0)),"",INDEX('Výsledková listina'!$C:$C,MATCH(CONCATENATE(CD$4,$A28),'Výsledková listina'!$O:$O,0),1))</f>
      </c>
      <c r="CE28" s="52">
        <f>IF(ISNA(MATCH(CONCATENATE(CD$4,$A28),'Výsledková listina'!$O:$O,0)),"",INDEX('Výsledková listina'!$P:$P,MATCH(CONCATENATE(CD$4,$A28),'Výsledková listina'!$O:$O,0),1))</f>
      </c>
      <c r="CF28" s="4"/>
      <c r="CG28" s="50">
        <f t="shared" si="14"/>
      </c>
      <c r="CH28" s="68"/>
    </row>
    <row r="29" spans="1:86" s="10" customFormat="1" ht="34.5" customHeight="1">
      <c r="A29" s="5">
        <v>24</v>
      </c>
      <c r="B29" s="17">
        <f>IF(ISNA(MATCH(CONCATENATE(B$4,$A29),'Výsledková listina'!$O:$O,0)),"",INDEX('Výsledková listina'!$C:$C,MATCH(CONCATENATE(B$4,$A29),'Výsledková listina'!$O:$O,0),1))</f>
      </c>
      <c r="C29" s="52">
        <f>IF(ISNA(MATCH(CONCATENATE(B$4,$A29),'Výsledková listina'!$O:$O,0)),"",INDEX('Výsledková listina'!$P:$P,MATCH(CONCATENATE(B$4,$A29),'Výsledková listina'!$O:$O,0),1))</f>
      </c>
      <c r="D29" s="4"/>
      <c r="E29" s="106"/>
      <c r="F29" s="50">
        <f t="shared" si="0"/>
      </c>
      <c r="G29" s="68"/>
      <c r="H29" s="17">
        <f>IF(ISNA(MATCH(CONCATENATE(H$4,$A29),'Výsledková listina'!$O:$O,0)),"",INDEX('Výsledková listina'!$C:$C,MATCH(CONCATENATE(H$4,$A29),'Výsledková listina'!$O:$O,0),1))</f>
      </c>
      <c r="I29" s="52">
        <f>IF(ISNA(MATCH(CONCATENATE(H$4,$A29),'Výsledková listina'!$O:$O,0)),"",INDEX('Výsledková listina'!$P:$P,MATCH(CONCATENATE(H$4,$A29),'Výsledková listina'!$O:$O,0),1))</f>
      </c>
      <c r="J29" s="4"/>
      <c r="K29" s="106"/>
      <c r="L29" s="50">
        <f t="shared" si="1"/>
      </c>
      <c r="M29" s="68"/>
      <c r="N29" s="17">
        <f>IF(ISNA(MATCH(CONCATENATE(N$4,$A29),'Výsledková listina'!$O:$O,0)),"",INDEX('Výsledková listina'!$C:$C,MATCH(CONCATENATE(N$4,$A29),'Výsledková listina'!$O:$O,0),1))</f>
      </c>
      <c r="O29" s="52">
        <f>IF(ISNA(MATCH(CONCATENATE(N$4,$A29),'Výsledková listina'!$O:$O,0)),"",INDEX('Výsledková listina'!$P:$P,MATCH(CONCATENATE(N$4,$A29),'Výsledková listina'!$O:$O,0),1))</f>
      </c>
      <c r="P29" s="4"/>
      <c r="Q29" s="106"/>
      <c r="R29" s="50">
        <f t="shared" si="2"/>
      </c>
      <c r="S29" s="68"/>
      <c r="T29" s="17">
        <f>IF(ISNA(MATCH(CONCATENATE(T$4,$A29),'Výsledková listina'!$O:$O,0)),"",INDEX('Výsledková listina'!$C:$C,MATCH(CONCATENATE(T$4,$A29),'Výsledková listina'!$O:$O,0),1))</f>
      </c>
      <c r="U29" s="52">
        <f>IF(ISNA(MATCH(CONCATENATE(T$4,$A29),'Výsledková listina'!$O:$O,0)),"",INDEX('Výsledková listina'!$P:$P,MATCH(CONCATENATE(T$4,$A29),'Výsledková listina'!$O:$O,0),1))</f>
      </c>
      <c r="V29" s="4"/>
      <c r="W29" s="106"/>
      <c r="X29" s="50">
        <f t="shared" si="3"/>
      </c>
      <c r="Y29" s="68"/>
      <c r="Z29" s="17">
        <f>IF(ISNA(MATCH(CONCATENATE(Z$4,$A29),'Výsledková listina'!$O:$O,0)),"",INDEX('Výsledková listina'!$C:$C,MATCH(CONCATENATE(Z$4,$A29),'Výsledková listina'!$O:$O,0),1))</f>
      </c>
      <c r="AA29" s="52">
        <f>IF(ISNA(MATCH(CONCATENATE(Z$4,$A29),'Výsledková listina'!$O:$O,0)),"",INDEX('Výsledková listina'!$P:$P,MATCH(CONCATENATE(Z$4,$A29),'Výsledková listina'!$O:$O,0),1))</f>
      </c>
      <c r="AB29" s="4"/>
      <c r="AC29" s="106"/>
      <c r="AD29" s="50">
        <f t="shared" si="4"/>
      </c>
      <c r="AE29" s="68"/>
      <c r="AF29" s="17">
        <f>IF(ISNA(MATCH(CONCATENATE(AF$4,$A29),'Výsledková listina'!$O:$O,0)),"",INDEX('Výsledková listina'!$C:$C,MATCH(CONCATENATE(AF$4,$A29),'Výsledková listina'!$O:$O,0),1))</f>
      </c>
      <c r="AG29" s="52">
        <f>IF(ISNA(MATCH(CONCATENATE(AF$4,$A29),'Výsledková listina'!$O:$O,0)),"",INDEX('Výsledková listina'!$P:$P,MATCH(CONCATENATE(AF$4,$A29),'Výsledková listina'!$O:$O,0),1))</f>
      </c>
      <c r="AH29" s="4"/>
      <c r="AI29" s="106"/>
      <c r="AJ29" s="50">
        <f t="shared" si="5"/>
      </c>
      <c r="AK29" s="68"/>
      <c r="AL29" s="17">
        <f>IF(ISNA(MATCH(CONCATENATE(AL$4,$A29),'Výsledková listina'!$O:$O,0)),"",INDEX('Výsledková listina'!$C:$C,MATCH(CONCATENATE(AL$4,$A29),'Výsledková listina'!$O:$O,0),1))</f>
      </c>
      <c r="AM29" s="52">
        <f>IF(ISNA(MATCH(CONCATENATE(AL$4,$A29),'Výsledková listina'!$O:$O,0)),"",INDEX('Výsledková listina'!$P:$P,MATCH(CONCATENATE(AL$4,$A29),'Výsledková listina'!$O:$O,0),1))</f>
      </c>
      <c r="AN29" s="4"/>
      <c r="AO29" s="106"/>
      <c r="AP29" s="50">
        <f t="shared" si="6"/>
      </c>
      <c r="AQ29" s="68"/>
      <c r="AR29" s="17">
        <f>IF(ISNA(MATCH(CONCATENATE(AR$4,$A29),'Výsledková listina'!$O:$O,0)),"",INDEX('Výsledková listina'!$C:$C,MATCH(CONCATENATE(AR$4,$A29),'Výsledková listina'!$O:$O,0),1))</f>
      </c>
      <c r="AS29" s="52">
        <f>IF(ISNA(MATCH(CONCATENATE(AR$4,$A29),'Výsledková listina'!$O:$O,0)),"",INDEX('Výsledková listina'!$P:$P,MATCH(CONCATENATE(AR$4,$A29),'Výsledková listina'!$O:$O,0),1))</f>
      </c>
      <c r="AT29" s="4"/>
      <c r="AU29" s="106"/>
      <c r="AV29" s="50">
        <f t="shared" si="7"/>
      </c>
      <c r="AW29" s="68"/>
      <c r="AX29" s="17">
        <f>IF(ISNA(MATCH(CONCATENATE(AX$4,$A29),'Výsledková listina'!$O:$O,0)),"",INDEX('Výsledková listina'!$C:$C,MATCH(CONCATENATE(AX$4,$A29),'Výsledková listina'!$O:$O,0),1))</f>
      </c>
      <c r="AY29" s="52">
        <f>IF(ISNA(MATCH(CONCATENATE(AX$4,$A29),'Výsledková listina'!$O:$O,0)),"",INDEX('Výsledková listina'!$P:$P,MATCH(CONCATENATE(AX$4,$A29),'Výsledková listina'!$O:$O,0),1))</f>
      </c>
      <c r="AZ29" s="4"/>
      <c r="BA29" s="106"/>
      <c r="BB29" s="50">
        <f t="shared" si="8"/>
      </c>
      <c r="BC29" s="68"/>
      <c r="BD29" s="17">
        <f>IF(ISNA(MATCH(CONCATENATE(BD$4,$A29),'Výsledková listina'!$O:$O,0)),"",INDEX('Výsledková listina'!$C:$C,MATCH(CONCATENATE(BD$4,$A29),'Výsledková listina'!$O:$O,0),1))</f>
      </c>
      <c r="BE29" s="52">
        <f>IF(ISNA(MATCH(CONCATENATE(BD$4,$A29),'Výsledková listina'!$O:$O,0)),"",INDEX('Výsledková listina'!$P:$P,MATCH(CONCATENATE(BD$4,$A29),'Výsledková listina'!$O:$O,0),1))</f>
      </c>
      <c r="BF29" s="4"/>
      <c r="BG29" s="106"/>
      <c r="BH29" s="50">
        <f t="shared" si="9"/>
      </c>
      <c r="BI29" s="68"/>
      <c r="BJ29" s="17">
        <f>IF(ISNA(MATCH(CONCATENATE(BJ$4,$A29),'Výsledková listina'!$O:$O,0)),"",INDEX('Výsledková listina'!$C:$C,MATCH(CONCATENATE(BJ$4,$A29),'Výsledková listina'!$O:$O,0),1))</f>
      </c>
      <c r="BK29" s="52">
        <f>IF(ISNA(MATCH(CONCATENATE(BJ$4,$A29),'Výsledková listina'!$O:$O,0)),"",INDEX('Výsledková listina'!$P:$P,MATCH(CONCATENATE(BJ$4,$A29),'Výsledková listina'!$O:$O,0),1))</f>
      </c>
      <c r="BL29" s="4"/>
      <c r="BM29" s="50">
        <f t="shared" si="10"/>
      </c>
      <c r="BN29" s="68"/>
      <c r="BO29" s="17">
        <f>IF(ISNA(MATCH(CONCATENATE(BO$4,$A29),'Výsledková listina'!$O:$O,0)),"",INDEX('Výsledková listina'!$C:$C,MATCH(CONCATENATE(BO$4,$A29),'Výsledková listina'!$O:$O,0),1))</f>
      </c>
      <c r="BP29" s="52">
        <f>IF(ISNA(MATCH(CONCATENATE(BO$4,$A29),'Výsledková listina'!$O:$O,0)),"",INDEX('Výsledková listina'!$P:$P,MATCH(CONCATENATE(BO$4,$A29),'Výsledková listina'!$O:$O,0),1))</f>
      </c>
      <c r="BQ29" s="4"/>
      <c r="BR29" s="50">
        <f t="shared" si="11"/>
      </c>
      <c r="BS29" s="68"/>
      <c r="BT29" s="17">
        <f>IF(ISNA(MATCH(CONCATENATE(BT$4,$A29),'Výsledková listina'!$O:$O,0)),"",INDEX('Výsledková listina'!$C:$C,MATCH(CONCATENATE(BT$4,$A29),'Výsledková listina'!$O:$O,0),1))</f>
      </c>
      <c r="BU29" s="52">
        <f>IF(ISNA(MATCH(CONCATENATE(BT$4,$A29),'Výsledková listina'!$O:$O,0)),"",INDEX('Výsledková listina'!$P:$P,MATCH(CONCATENATE(BT$4,$A29),'Výsledková listina'!$O:$O,0),1))</f>
      </c>
      <c r="BV29" s="4"/>
      <c r="BW29" s="50">
        <f t="shared" si="12"/>
      </c>
      <c r="BX29" s="68"/>
      <c r="BY29" s="17">
        <f>IF(ISNA(MATCH(CONCATENATE(BY$4,$A29),'Výsledková listina'!$O:$O,0)),"",INDEX('Výsledková listina'!$C:$C,MATCH(CONCATENATE(BY$4,$A29),'Výsledková listina'!$O:$O,0),1))</f>
      </c>
      <c r="BZ29" s="52">
        <f>IF(ISNA(MATCH(CONCATENATE(BY$4,$A29),'Výsledková listina'!$O:$O,0)),"",INDEX('Výsledková listina'!$P:$P,MATCH(CONCATENATE(BY$4,$A29),'Výsledková listina'!$O:$O,0),1))</f>
      </c>
      <c r="CA29" s="4"/>
      <c r="CB29" s="50">
        <f t="shared" si="13"/>
      </c>
      <c r="CC29" s="68"/>
      <c r="CD29" s="17">
        <f>IF(ISNA(MATCH(CONCATENATE(CD$4,$A29),'Výsledková listina'!$O:$O,0)),"",INDEX('Výsledková listina'!$C:$C,MATCH(CONCATENATE(CD$4,$A29),'Výsledková listina'!$O:$O,0),1))</f>
      </c>
      <c r="CE29" s="52">
        <f>IF(ISNA(MATCH(CONCATENATE(CD$4,$A29),'Výsledková listina'!$O:$O,0)),"",INDEX('Výsledková listina'!$P:$P,MATCH(CONCATENATE(CD$4,$A29),'Výsledková listina'!$O:$O,0),1))</f>
      </c>
      <c r="CF29" s="4"/>
      <c r="CG29" s="50">
        <f t="shared" si="14"/>
      </c>
      <c r="CH29" s="68"/>
    </row>
    <row r="30" spans="1:86" s="10" customFormat="1" ht="34.5" customHeight="1">
      <c r="A30" s="5">
        <v>25</v>
      </c>
      <c r="B30" s="17">
        <f>IF(ISNA(MATCH(CONCATENATE(B$4,$A30),'Výsledková listina'!$O:$O,0)),"",INDEX('Výsledková listina'!$C:$C,MATCH(CONCATENATE(B$4,$A30),'Výsledková listina'!$O:$O,0),1))</f>
      </c>
      <c r="C30" s="52">
        <f>IF(ISNA(MATCH(CONCATENATE(B$4,$A30),'Výsledková listina'!$O:$O,0)),"",INDEX('Výsledková listina'!$P:$P,MATCH(CONCATENATE(B$4,$A30),'Výsledková listina'!$O:$O,0),1))</f>
      </c>
      <c r="D30" s="4"/>
      <c r="E30" s="106"/>
      <c r="F30" s="50">
        <f t="shared" si="0"/>
      </c>
      <c r="G30" s="68"/>
      <c r="H30" s="17">
        <f>IF(ISNA(MATCH(CONCATENATE(H$4,$A30),'Výsledková listina'!$O:$O,0)),"",INDEX('Výsledková listina'!$C:$C,MATCH(CONCATENATE(H$4,$A30),'Výsledková listina'!$O:$O,0),1))</f>
      </c>
      <c r="I30" s="52">
        <f>IF(ISNA(MATCH(CONCATENATE(H$4,$A30),'Výsledková listina'!$O:$O,0)),"",INDEX('Výsledková listina'!$P:$P,MATCH(CONCATENATE(H$4,$A30),'Výsledková listina'!$O:$O,0),1))</f>
      </c>
      <c r="J30" s="4"/>
      <c r="K30" s="106"/>
      <c r="L30" s="50">
        <f t="shared" si="1"/>
      </c>
      <c r="M30" s="68"/>
      <c r="N30" s="17">
        <f>IF(ISNA(MATCH(CONCATENATE(N$4,$A30),'Výsledková listina'!$O:$O,0)),"",INDEX('Výsledková listina'!$C:$C,MATCH(CONCATENATE(N$4,$A30),'Výsledková listina'!$O:$O,0),1))</f>
      </c>
      <c r="O30" s="52">
        <f>IF(ISNA(MATCH(CONCATENATE(N$4,$A30),'Výsledková listina'!$O:$O,0)),"",INDEX('Výsledková listina'!$P:$P,MATCH(CONCATENATE(N$4,$A30),'Výsledková listina'!$O:$O,0),1))</f>
      </c>
      <c r="P30" s="4"/>
      <c r="Q30" s="106"/>
      <c r="R30" s="50">
        <f t="shared" si="2"/>
      </c>
      <c r="S30" s="68"/>
      <c r="T30" s="17">
        <f>IF(ISNA(MATCH(CONCATENATE(T$4,$A30),'Výsledková listina'!$O:$O,0)),"",INDEX('Výsledková listina'!$C:$C,MATCH(CONCATENATE(T$4,$A30),'Výsledková listina'!$O:$O,0),1))</f>
      </c>
      <c r="U30" s="52">
        <f>IF(ISNA(MATCH(CONCATENATE(T$4,$A30),'Výsledková listina'!$O:$O,0)),"",INDEX('Výsledková listina'!$P:$P,MATCH(CONCATENATE(T$4,$A30),'Výsledková listina'!$O:$O,0),1))</f>
      </c>
      <c r="V30" s="4"/>
      <c r="W30" s="106"/>
      <c r="X30" s="50">
        <f t="shared" si="3"/>
      </c>
      <c r="Y30" s="68"/>
      <c r="Z30" s="17">
        <f>IF(ISNA(MATCH(CONCATENATE(Z$4,$A30),'Výsledková listina'!$O:$O,0)),"",INDEX('Výsledková listina'!$C:$C,MATCH(CONCATENATE(Z$4,$A30),'Výsledková listina'!$O:$O,0),1))</f>
      </c>
      <c r="AA30" s="52">
        <f>IF(ISNA(MATCH(CONCATENATE(Z$4,$A30),'Výsledková listina'!$O:$O,0)),"",INDEX('Výsledková listina'!$P:$P,MATCH(CONCATENATE(Z$4,$A30),'Výsledková listina'!$O:$O,0),1))</f>
      </c>
      <c r="AB30" s="4"/>
      <c r="AC30" s="106"/>
      <c r="AD30" s="50">
        <f t="shared" si="4"/>
      </c>
      <c r="AE30" s="68"/>
      <c r="AF30" s="17">
        <f>IF(ISNA(MATCH(CONCATENATE(AF$4,$A30),'Výsledková listina'!$O:$O,0)),"",INDEX('Výsledková listina'!$C:$C,MATCH(CONCATENATE(AF$4,$A30),'Výsledková listina'!$O:$O,0),1))</f>
      </c>
      <c r="AG30" s="52">
        <f>IF(ISNA(MATCH(CONCATENATE(AF$4,$A30),'Výsledková listina'!$O:$O,0)),"",INDEX('Výsledková listina'!$P:$P,MATCH(CONCATENATE(AF$4,$A30),'Výsledková listina'!$O:$O,0),1))</f>
      </c>
      <c r="AH30" s="4"/>
      <c r="AI30" s="106"/>
      <c r="AJ30" s="50">
        <f t="shared" si="5"/>
      </c>
      <c r="AK30" s="68"/>
      <c r="AL30" s="17">
        <f>IF(ISNA(MATCH(CONCATENATE(AL$4,$A30),'Výsledková listina'!$O:$O,0)),"",INDEX('Výsledková listina'!$C:$C,MATCH(CONCATENATE(AL$4,$A30),'Výsledková listina'!$O:$O,0),1))</f>
      </c>
      <c r="AM30" s="52">
        <f>IF(ISNA(MATCH(CONCATENATE(AL$4,$A30),'Výsledková listina'!$O:$O,0)),"",INDEX('Výsledková listina'!$P:$P,MATCH(CONCATENATE(AL$4,$A30),'Výsledková listina'!$O:$O,0),1))</f>
      </c>
      <c r="AN30" s="4"/>
      <c r="AO30" s="106"/>
      <c r="AP30" s="50">
        <f t="shared" si="6"/>
      </c>
      <c r="AQ30" s="68"/>
      <c r="AR30" s="17">
        <f>IF(ISNA(MATCH(CONCATENATE(AR$4,$A30),'Výsledková listina'!$O:$O,0)),"",INDEX('Výsledková listina'!$C:$C,MATCH(CONCATENATE(AR$4,$A30),'Výsledková listina'!$O:$O,0),1))</f>
      </c>
      <c r="AS30" s="52">
        <f>IF(ISNA(MATCH(CONCATENATE(AR$4,$A30),'Výsledková listina'!$O:$O,0)),"",INDEX('Výsledková listina'!$P:$P,MATCH(CONCATENATE(AR$4,$A30),'Výsledková listina'!$O:$O,0),1))</f>
      </c>
      <c r="AT30" s="4"/>
      <c r="AU30" s="106"/>
      <c r="AV30" s="50">
        <f t="shared" si="7"/>
      </c>
      <c r="AW30" s="68"/>
      <c r="AX30" s="17">
        <f>IF(ISNA(MATCH(CONCATENATE(AX$4,$A30),'Výsledková listina'!$O:$O,0)),"",INDEX('Výsledková listina'!$C:$C,MATCH(CONCATENATE(AX$4,$A30),'Výsledková listina'!$O:$O,0),1))</f>
      </c>
      <c r="AY30" s="52">
        <f>IF(ISNA(MATCH(CONCATENATE(AX$4,$A30),'Výsledková listina'!$O:$O,0)),"",INDEX('Výsledková listina'!$P:$P,MATCH(CONCATENATE(AX$4,$A30),'Výsledková listina'!$O:$O,0),1))</f>
      </c>
      <c r="AZ30" s="4"/>
      <c r="BA30" s="106"/>
      <c r="BB30" s="50">
        <f t="shared" si="8"/>
      </c>
      <c r="BC30" s="68"/>
      <c r="BD30" s="17">
        <f>IF(ISNA(MATCH(CONCATENATE(BD$4,$A30),'Výsledková listina'!$O:$O,0)),"",INDEX('Výsledková listina'!$C:$C,MATCH(CONCATENATE(BD$4,$A30),'Výsledková listina'!$O:$O,0),1))</f>
      </c>
      <c r="BE30" s="52">
        <f>IF(ISNA(MATCH(CONCATENATE(BD$4,$A30),'Výsledková listina'!$O:$O,0)),"",INDEX('Výsledková listina'!$P:$P,MATCH(CONCATENATE(BD$4,$A30),'Výsledková listina'!$O:$O,0),1))</f>
      </c>
      <c r="BF30" s="4"/>
      <c r="BG30" s="106"/>
      <c r="BH30" s="50">
        <f t="shared" si="9"/>
      </c>
      <c r="BI30" s="68"/>
      <c r="BJ30" s="17">
        <f>IF(ISNA(MATCH(CONCATENATE(BJ$4,$A30),'Výsledková listina'!$O:$O,0)),"",INDEX('Výsledková listina'!$C:$C,MATCH(CONCATENATE(BJ$4,$A30),'Výsledková listina'!$O:$O,0),1))</f>
      </c>
      <c r="BK30" s="52">
        <f>IF(ISNA(MATCH(CONCATENATE(BJ$4,$A30),'Výsledková listina'!$O:$O,0)),"",INDEX('Výsledková listina'!$P:$P,MATCH(CONCATENATE(BJ$4,$A30),'Výsledková listina'!$O:$O,0),1))</f>
      </c>
      <c r="BL30" s="4"/>
      <c r="BM30" s="50">
        <f t="shared" si="10"/>
      </c>
      <c r="BN30" s="68"/>
      <c r="BO30" s="17">
        <f>IF(ISNA(MATCH(CONCATENATE(BO$4,$A30),'Výsledková listina'!$O:$O,0)),"",INDEX('Výsledková listina'!$C:$C,MATCH(CONCATENATE(BO$4,$A30),'Výsledková listina'!$O:$O,0),1))</f>
      </c>
      <c r="BP30" s="52">
        <f>IF(ISNA(MATCH(CONCATENATE(BO$4,$A30),'Výsledková listina'!$O:$O,0)),"",INDEX('Výsledková listina'!$P:$P,MATCH(CONCATENATE(BO$4,$A30),'Výsledková listina'!$O:$O,0),1))</f>
      </c>
      <c r="BQ30" s="4"/>
      <c r="BR30" s="50">
        <f t="shared" si="11"/>
      </c>
      <c r="BS30" s="68"/>
      <c r="BT30" s="17">
        <f>IF(ISNA(MATCH(CONCATENATE(BT$4,$A30),'Výsledková listina'!$O:$O,0)),"",INDEX('Výsledková listina'!$C:$C,MATCH(CONCATENATE(BT$4,$A30),'Výsledková listina'!$O:$O,0),1))</f>
      </c>
      <c r="BU30" s="52">
        <f>IF(ISNA(MATCH(CONCATENATE(BT$4,$A30),'Výsledková listina'!$O:$O,0)),"",INDEX('Výsledková listina'!$P:$P,MATCH(CONCATENATE(BT$4,$A30),'Výsledková listina'!$O:$O,0),1))</f>
      </c>
      <c r="BV30" s="4"/>
      <c r="BW30" s="50">
        <f t="shared" si="12"/>
      </c>
      <c r="BX30" s="68"/>
      <c r="BY30" s="17">
        <f>IF(ISNA(MATCH(CONCATENATE(BY$4,$A30),'Výsledková listina'!$O:$O,0)),"",INDEX('Výsledková listina'!$C:$C,MATCH(CONCATENATE(BY$4,$A30),'Výsledková listina'!$O:$O,0),1))</f>
      </c>
      <c r="BZ30" s="52">
        <f>IF(ISNA(MATCH(CONCATENATE(BY$4,$A30),'Výsledková listina'!$O:$O,0)),"",INDEX('Výsledková listina'!$P:$P,MATCH(CONCATENATE(BY$4,$A30),'Výsledková listina'!$O:$O,0),1))</f>
      </c>
      <c r="CA30" s="4"/>
      <c r="CB30" s="50">
        <f t="shared" si="13"/>
      </c>
      <c r="CC30" s="68"/>
      <c r="CD30" s="17">
        <f>IF(ISNA(MATCH(CONCATENATE(CD$4,$A30),'Výsledková listina'!$O:$O,0)),"",INDEX('Výsledková listina'!$C:$C,MATCH(CONCATENATE(CD$4,$A30),'Výsledková listina'!$O:$O,0),1))</f>
      </c>
      <c r="CE30" s="52">
        <f>IF(ISNA(MATCH(CONCATENATE(CD$4,$A30),'Výsledková listina'!$O:$O,0)),"",INDEX('Výsledková listina'!$P:$P,MATCH(CONCATENATE(CD$4,$A30),'Výsledková listina'!$O:$O,0),1))</f>
      </c>
      <c r="CF30" s="4"/>
      <c r="CG30" s="50">
        <f t="shared" si="14"/>
      </c>
      <c r="CH30" s="68"/>
    </row>
    <row r="31" spans="1:86" s="10" customFormat="1" ht="34.5" customHeight="1">
      <c r="A31" s="5">
        <v>26</v>
      </c>
      <c r="B31" s="17">
        <f>IF(ISNA(MATCH(CONCATENATE(B$4,$A31),'Výsledková listina'!$O:$O,0)),"",INDEX('Výsledková listina'!$C:$C,MATCH(CONCATENATE(B$4,$A31),'Výsledková listina'!$O:$O,0),1))</f>
      </c>
      <c r="C31" s="52">
        <f>IF(ISNA(MATCH(CONCATENATE(B$4,$A31),'Výsledková listina'!$O:$O,0)),"",INDEX('Výsledková listina'!$P:$P,MATCH(CONCATENATE(B$4,$A31),'Výsledková listina'!$O:$O,0),1))</f>
      </c>
      <c r="D31" s="4"/>
      <c r="E31" s="106"/>
      <c r="F31" s="50">
        <f t="shared" si="0"/>
      </c>
      <c r="G31" s="68"/>
      <c r="H31" s="17">
        <f>IF(ISNA(MATCH(CONCATENATE(H$4,$A31),'Výsledková listina'!$O:$O,0)),"",INDEX('Výsledková listina'!$C:$C,MATCH(CONCATENATE(H$4,$A31),'Výsledková listina'!$O:$O,0),1))</f>
      </c>
      <c r="I31" s="52">
        <f>IF(ISNA(MATCH(CONCATENATE(H$4,$A31),'Výsledková listina'!$O:$O,0)),"",INDEX('Výsledková listina'!$P:$P,MATCH(CONCATENATE(H$4,$A31),'Výsledková listina'!$O:$O,0),1))</f>
      </c>
      <c r="J31" s="4"/>
      <c r="K31" s="106"/>
      <c r="L31" s="50">
        <f t="shared" si="1"/>
      </c>
      <c r="M31" s="68"/>
      <c r="N31" s="17">
        <f>IF(ISNA(MATCH(CONCATENATE(N$4,$A31),'Výsledková listina'!$O:$O,0)),"",INDEX('Výsledková listina'!$C:$C,MATCH(CONCATENATE(N$4,$A31),'Výsledková listina'!$O:$O,0),1))</f>
      </c>
      <c r="O31" s="52">
        <f>IF(ISNA(MATCH(CONCATENATE(N$4,$A31),'Výsledková listina'!$O:$O,0)),"",INDEX('Výsledková listina'!$P:$P,MATCH(CONCATENATE(N$4,$A31),'Výsledková listina'!$O:$O,0),1))</f>
      </c>
      <c r="P31" s="4"/>
      <c r="Q31" s="106"/>
      <c r="R31" s="50">
        <f t="shared" si="2"/>
      </c>
      <c r="S31" s="68"/>
      <c r="T31" s="17">
        <f>IF(ISNA(MATCH(CONCATENATE(T$4,$A31),'Výsledková listina'!$O:$O,0)),"",INDEX('Výsledková listina'!$C:$C,MATCH(CONCATENATE(T$4,$A31),'Výsledková listina'!$O:$O,0),1))</f>
      </c>
      <c r="U31" s="52">
        <f>IF(ISNA(MATCH(CONCATENATE(T$4,$A31),'Výsledková listina'!$O:$O,0)),"",INDEX('Výsledková listina'!$P:$P,MATCH(CONCATENATE(T$4,$A31),'Výsledková listina'!$O:$O,0),1))</f>
      </c>
      <c r="V31" s="4"/>
      <c r="W31" s="106"/>
      <c r="X31" s="50">
        <f t="shared" si="3"/>
      </c>
      <c r="Y31" s="68"/>
      <c r="Z31" s="17">
        <f>IF(ISNA(MATCH(CONCATENATE(Z$4,$A31),'Výsledková listina'!$O:$O,0)),"",INDEX('Výsledková listina'!$C:$C,MATCH(CONCATENATE(Z$4,$A31),'Výsledková listina'!$O:$O,0),1))</f>
      </c>
      <c r="AA31" s="52">
        <f>IF(ISNA(MATCH(CONCATENATE(Z$4,$A31),'Výsledková listina'!$O:$O,0)),"",INDEX('Výsledková listina'!$P:$P,MATCH(CONCATENATE(Z$4,$A31),'Výsledková listina'!$O:$O,0),1))</f>
      </c>
      <c r="AB31" s="4"/>
      <c r="AC31" s="106"/>
      <c r="AD31" s="50">
        <f t="shared" si="4"/>
      </c>
      <c r="AE31" s="68"/>
      <c r="AF31" s="17">
        <f>IF(ISNA(MATCH(CONCATENATE(AF$4,$A31),'Výsledková listina'!$O:$O,0)),"",INDEX('Výsledková listina'!$C:$C,MATCH(CONCATENATE(AF$4,$A31),'Výsledková listina'!$O:$O,0),1))</f>
      </c>
      <c r="AG31" s="52">
        <f>IF(ISNA(MATCH(CONCATENATE(AF$4,$A31),'Výsledková listina'!$O:$O,0)),"",INDEX('Výsledková listina'!$P:$P,MATCH(CONCATENATE(AF$4,$A31),'Výsledková listina'!$O:$O,0),1))</f>
      </c>
      <c r="AH31" s="4"/>
      <c r="AI31" s="106"/>
      <c r="AJ31" s="50">
        <f t="shared" si="5"/>
      </c>
      <c r="AK31" s="68"/>
      <c r="AL31" s="17">
        <f>IF(ISNA(MATCH(CONCATENATE(AL$4,$A31),'Výsledková listina'!$O:$O,0)),"",INDEX('Výsledková listina'!$C:$C,MATCH(CONCATENATE(AL$4,$A31),'Výsledková listina'!$O:$O,0),1))</f>
      </c>
      <c r="AM31" s="52">
        <f>IF(ISNA(MATCH(CONCATENATE(AL$4,$A31),'Výsledková listina'!$O:$O,0)),"",INDEX('Výsledková listina'!$P:$P,MATCH(CONCATENATE(AL$4,$A31),'Výsledková listina'!$O:$O,0),1))</f>
      </c>
      <c r="AN31" s="4"/>
      <c r="AO31" s="106"/>
      <c r="AP31" s="50">
        <f t="shared" si="6"/>
      </c>
      <c r="AQ31" s="68"/>
      <c r="AR31" s="17">
        <f>IF(ISNA(MATCH(CONCATENATE(AR$4,$A31),'Výsledková listina'!$O:$O,0)),"",INDEX('Výsledková listina'!$C:$C,MATCH(CONCATENATE(AR$4,$A31),'Výsledková listina'!$O:$O,0),1))</f>
      </c>
      <c r="AS31" s="52">
        <f>IF(ISNA(MATCH(CONCATENATE(AR$4,$A31),'Výsledková listina'!$O:$O,0)),"",INDEX('Výsledková listina'!$P:$P,MATCH(CONCATENATE(AR$4,$A31),'Výsledková listina'!$O:$O,0),1))</f>
      </c>
      <c r="AT31" s="4"/>
      <c r="AU31" s="106"/>
      <c r="AV31" s="50">
        <f t="shared" si="7"/>
      </c>
      <c r="AW31" s="68"/>
      <c r="AX31" s="17">
        <f>IF(ISNA(MATCH(CONCATENATE(AX$4,$A31),'Výsledková listina'!$O:$O,0)),"",INDEX('Výsledková listina'!$C:$C,MATCH(CONCATENATE(AX$4,$A31),'Výsledková listina'!$O:$O,0),1))</f>
      </c>
      <c r="AY31" s="52">
        <f>IF(ISNA(MATCH(CONCATENATE(AX$4,$A31),'Výsledková listina'!$O:$O,0)),"",INDEX('Výsledková listina'!$P:$P,MATCH(CONCATENATE(AX$4,$A31),'Výsledková listina'!$O:$O,0),1))</f>
      </c>
      <c r="AZ31" s="4"/>
      <c r="BA31" s="106"/>
      <c r="BB31" s="50">
        <f t="shared" si="8"/>
      </c>
      <c r="BC31" s="68"/>
      <c r="BD31" s="17">
        <f>IF(ISNA(MATCH(CONCATENATE(BD$4,$A31),'Výsledková listina'!$O:$O,0)),"",INDEX('Výsledková listina'!$C:$C,MATCH(CONCATENATE(BD$4,$A31),'Výsledková listina'!$O:$O,0),1))</f>
      </c>
      <c r="BE31" s="52">
        <f>IF(ISNA(MATCH(CONCATENATE(BD$4,$A31),'Výsledková listina'!$O:$O,0)),"",INDEX('Výsledková listina'!$P:$P,MATCH(CONCATENATE(BD$4,$A31),'Výsledková listina'!$O:$O,0),1))</f>
      </c>
      <c r="BF31" s="4"/>
      <c r="BG31" s="106"/>
      <c r="BH31" s="50">
        <f t="shared" si="9"/>
      </c>
      <c r="BI31" s="68"/>
      <c r="BJ31" s="17">
        <f>IF(ISNA(MATCH(CONCATENATE(BJ$4,$A31),'Výsledková listina'!$O:$O,0)),"",INDEX('Výsledková listina'!$C:$C,MATCH(CONCATENATE(BJ$4,$A31),'Výsledková listina'!$O:$O,0),1))</f>
      </c>
      <c r="BK31" s="52">
        <f>IF(ISNA(MATCH(CONCATENATE(BJ$4,$A31),'Výsledková listina'!$O:$O,0)),"",INDEX('Výsledková listina'!$P:$P,MATCH(CONCATENATE(BJ$4,$A31),'Výsledková listina'!$O:$O,0),1))</f>
      </c>
      <c r="BL31" s="4"/>
      <c r="BM31" s="50">
        <f t="shared" si="10"/>
      </c>
      <c r="BN31" s="68"/>
      <c r="BO31" s="17">
        <f>IF(ISNA(MATCH(CONCATENATE(BO$4,$A31),'Výsledková listina'!$O:$O,0)),"",INDEX('Výsledková listina'!$C:$C,MATCH(CONCATENATE(BO$4,$A31),'Výsledková listina'!$O:$O,0),1))</f>
      </c>
      <c r="BP31" s="52">
        <f>IF(ISNA(MATCH(CONCATENATE(BO$4,$A31),'Výsledková listina'!$O:$O,0)),"",INDEX('Výsledková listina'!$P:$P,MATCH(CONCATENATE(BO$4,$A31),'Výsledková listina'!$O:$O,0),1))</f>
      </c>
      <c r="BQ31" s="4"/>
      <c r="BR31" s="50">
        <f t="shared" si="11"/>
      </c>
      <c r="BS31" s="68"/>
      <c r="BT31" s="17">
        <f>IF(ISNA(MATCH(CONCATENATE(BT$4,$A31),'Výsledková listina'!$O:$O,0)),"",INDEX('Výsledková listina'!$C:$C,MATCH(CONCATENATE(BT$4,$A31),'Výsledková listina'!$O:$O,0),1))</f>
      </c>
      <c r="BU31" s="52">
        <f>IF(ISNA(MATCH(CONCATENATE(BT$4,$A31),'Výsledková listina'!$O:$O,0)),"",INDEX('Výsledková listina'!$P:$P,MATCH(CONCATENATE(BT$4,$A31),'Výsledková listina'!$O:$O,0),1))</f>
      </c>
      <c r="BV31" s="4"/>
      <c r="BW31" s="50">
        <f t="shared" si="12"/>
      </c>
      <c r="BX31" s="68"/>
      <c r="BY31" s="17">
        <f>IF(ISNA(MATCH(CONCATENATE(BY$4,$A31),'Výsledková listina'!$O:$O,0)),"",INDEX('Výsledková listina'!$C:$C,MATCH(CONCATENATE(BY$4,$A31),'Výsledková listina'!$O:$O,0),1))</f>
      </c>
      <c r="BZ31" s="52">
        <f>IF(ISNA(MATCH(CONCATENATE(BY$4,$A31),'Výsledková listina'!$O:$O,0)),"",INDEX('Výsledková listina'!$P:$P,MATCH(CONCATENATE(BY$4,$A31),'Výsledková listina'!$O:$O,0),1))</f>
      </c>
      <c r="CA31" s="4"/>
      <c r="CB31" s="50">
        <f t="shared" si="13"/>
      </c>
      <c r="CC31" s="68"/>
      <c r="CD31" s="17">
        <f>IF(ISNA(MATCH(CONCATENATE(CD$4,$A31),'Výsledková listina'!$O:$O,0)),"",INDEX('Výsledková listina'!$C:$C,MATCH(CONCATENATE(CD$4,$A31),'Výsledková listina'!$O:$O,0),1))</f>
      </c>
      <c r="CE31" s="52">
        <f>IF(ISNA(MATCH(CONCATENATE(CD$4,$A31),'Výsledková listina'!$O:$O,0)),"",INDEX('Výsledková listina'!$P:$P,MATCH(CONCATENATE(CD$4,$A31),'Výsledková listina'!$O:$O,0),1))</f>
      </c>
      <c r="CF31" s="4"/>
      <c r="CG31" s="50">
        <f t="shared" si="14"/>
      </c>
      <c r="CH31" s="68"/>
    </row>
    <row r="32" spans="1:86" s="10" customFormat="1" ht="34.5" customHeight="1">
      <c r="A32" s="5">
        <v>27</v>
      </c>
      <c r="B32" s="17">
        <f>IF(ISNA(MATCH(CONCATENATE(B$4,$A32),'Výsledková listina'!$O:$O,0)),"",INDEX('Výsledková listina'!$C:$C,MATCH(CONCATENATE(B$4,$A32),'Výsledková listina'!$O:$O,0),1))</f>
      </c>
      <c r="C32" s="52">
        <f>IF(ISNA(MATCH(CONCATENATE(B$4,$A32),'Výsledková listina'!$O:$O,0)),"",INDEX('Výsledková listina'!$P:$P,MATCH(CONCATENATE(B$4,$A32),'Výsledková listina'!$O:$O,0),1))</f>
      </c>
      <c r="D32" s="4"/>
      <c r="E32" s="106"/>
      <c r="F32" s="50">
        <f t="shared" si="0"/>
      </c>
      <c r="G32" s="68"/>
      <c r="H32" s="17">
        <f>IF(ISNA(MATCH(CONCATENATE(H$4,$A32),'Výsledková listina'!$O:$O,0)),"",INDEX('Výsledková listina'!$C:$C,MATCH(CONCATENATE(H$4,$A32),'Výsledková listina'!$O:$O,0),1))</f>
      </c>
      <c r="I32" s="52">
        <f>IF(ISNA(MATCH(CONCATENATE(H$4,$A32),'Výsledková listina'!$O:$O,0)),"",INDEX('Výsledková listina'!$P:$P,MATCH(CONCATENATE(H$4,$A32),'Výsledková listina'!$O:$O,0),1))</f>
      </c>
      <c r="J32" s="4"/>
      <c r="K32" s="106"/>
      <c r="L32" s="50">
        <f t="shared" si="1"/>
      </c>
      <c r="M32" s="68"/>
      <c r="N32" s="17">
        <f>IF(ISNA(MATCH(CONCATENATE(N$4,$A32),'Výsledková listina'!$O:$O,0)),"",INDEX('Výsledková listina'!$C:$C,MATCH(CONCATENATE(N$4,$A32),'Výsledková listina'!$O:$O,0),1))</f>
      </c>
      <c r="O32" s="52">
        <f>IF(ISNA(MATCH(CONCATENATE(N$4,$A32),'Výsledková listina'!$O:$O,0)),"",INDEX('Výsledková listina'!$P:$P,MATCH(CONCATENATE(N$4,$A32),'Výsledková listina'!$O:$O,0),1))</f>
      </c>
      <c r="P32" s="4"/>
      <c r="Q32" s="106"/>
      <c r="R32" s="50">
        <f t="shared" si="2"/>
      </c>
      <c r="S32" s="68"/>
      <c r="T32" s="17">
        <f>IF(ISNA(MATCH(CONCATENATE(T$4,$A32),'Výsledková listina'!$O:$O,0)),"",INDEX('Výsledková listina'!$C:$C,MATCH(CONCATENATE(T$4,$A32),'Výsledková listina'!$O:$O,0),1))</f>
      </c>
      <c r="U32" s="52">
        <f>IF(ISNA(MATCH(CONCATENATE(T$4,$A32),'Výsledková listina'!$O:$O,0)),"",INDEX('Výsledková listina'!$P:$P,MATCH(CONCATENATE(T$4,$A32),'Výsledková listina'!$O:$O,0),1))</f>
      </c>
      <c r="V32" s="4"/>
      <c r="W32" s="106"/>
      <c r="X32" s="50">
        <f t="shared" si="3"/>
      </c>
      <c r="Y32" s="68"/>
      <c r="Z32" s="17">
        <f>IF(ISNA(MATCH(CONCATENATE(Z$4,$A32),'Výsledková listina'!$O:$O,0)),"",INDEX('Výsledková listina'!$C:$C,MATCH(CONCATENATE(Z$4,$A32),'Výsledková listina'!$O:$O,0),1))</f>
      </c>
      <c r="AA32" s="52">
        <f>IF(ISNA(MATCH(CONCATENATE(Z$4,$A32),'Výsledková listina'!$O:$O,0)),"",INDEX('Výsledková listina'!$P:$P,MATCH(CONCATENATE(Z$4,$A32),'Výsledková listina'!$O:$O,0),1))</f>
      </c>
      <c r="AB32" s="4"/>
      <c r="AC32" s="106"/>
      <c r="AD32" s="50">
        <f t="shared" si="4"/>
      </c>
      <c r="AE32" s="68"/>
      <c r="AF32" s="17">
        <f>IF(ISNA(MATCH(CONCATENATE(AF$4,$A32),'Výsledková listina'!$O:$O,0)),"",INDEX('Výsledková listina'!$C:$C,MATCH(CONCATENATE(AF$4,$A32),'Výsledková listina'!$O:$O,0),1))</f>
      </c>
      <c r="AG32" s="52">
        <f>IF(ISNA(MATCH(CONCATENATE(AF$4,$A32),'Výsledková listina'!$O:$O,0)),"",INDEX('Výsledková listina'!$P:$P,MATCH(CONCATENATE(AF$4,$A32),'Výsledková listina'!$O:$O,0),1))</f>
      </c>
      <c r="AH32" s="4"/>
      <c r="AI32" s="106"/>
      <c r="AJ32" s="50">
        <f t="shared" si="5"/>
      </c>
      <c r="AK32" s="68"/>
      <c r="AL32" s="17">
        <f>IF(ISNA(MATCH(CONCATENATE(AL$4,$A32),'Výsledková listina'!$O:$O,0)),"",INDEX('Výsledková listina'!$C:$C,MATCH(CONCATENATE(AL$4,$A32),'Výsledková listina'!$O:$O,0),1))</f>
      </c>
      <c r="AM32" s="52">
        <f>IF(ISNA(MATCH(CONCATENATE(AL$4,$A32),'Výsledková listina'!$O:$O,0)),"",INDEX('Výsledková listina'!$P:$P,MATCH(CONCATENATE(AL$4,$A32),'Výsledková listina'!$O:$O,0),1))</f>
      </c>
      <c r="AN32" s="4"/>
      <c r="AO32" s="106"/>
      <c r="AP32" s="50">
        <f t="shared" si="6"/>
      </c>
      <c r="AQ32" s="68"/>
      <c r="AR32" s="17">
        <f>IF(ISNA(MATCH(CONCATENATE(AR$4,$A32),'Výsledková listina'!$O:$O,0)),"",INDEX('Výsledková listina'!$C:$C,MATCH(CONCATENATE(AR$4,$A32),'Výsledková listina'!$O:$O,0),1))</f>
      </c>
      <c r="AS32" s="52">
        <f>IF(ISNA(MATCH(CONCATENATE(AR$4,$A32),'Výsledková listina'!$O:$O,0)),"",INDEX('Výsledková listina'!$P:$P,MATCH(CONCATENATE(AR$4,$A32),'Výsledková listina'!$O:$O,0),1))</f>
      </c>
      <c r="AT32" s="4"/>
      <c r="AU32" s="106"/>
      <c r="AV32" s="50">
        <f t="shared" si="7"/>
      </c>
      <c r="AW32" s="68"/>
      <c r="AX32" s="17">
        <f>IF(ISNA(MATCH(CONCATENATE(AX$4,$A32),'Výsledková listina'!$O:$O,0)),"",INDEX('Výsledková listina'!$C:$C,MATCH(CONCATENATE(AX$4,$A32),'Výsledková listina'!$O:$O,0),1))</f>
      </c>
      <c r="AY32" s="52">
        <f>IF(ISNA(MATCH(CONCATENATE(AX$4,$A32),'Výsledková listina'!$O:$O,0)),"",INDEX('Výsledková listina'!$P:$P,MATCH(CONCATENATE(AX$4,$A32),'Výsledková listina'!$O:$O,0),1))</f>
      </c>
      <c r="AZ32" s="4"/>
      <c r="BA32" s="106"/>
      <c r="BB32" s="50">
        <f t="shared" si="8"/>
      </c>
      <c r="BC32" s="68"/>
      <c r="BD32" s="17">
        <f>IF(ISNA(MATCH(CONCATENATE(BD$4,$A32),'Výsledková listina'!$O:$O,0)),"",INDEX('Výsledková listina'!$C:$C,MATCH(CONCATENATE(BD$4,$A32),'Výsledková listina'!$O:$O,0),1))</f>
      </c>
      <c r="BE32" s="52">
        <f>IF(ISNA(MATCH(CONCATENATE(BD$4,$A32),'Výsledková listina'!$O:$O,0)),"",INDEX('Výsledková listina'!$P:$P,MATCH(CONCATENATE(BD$4,$A32),'Výsledková listina'!$O:$O,0),1))</f>
      </c>
      <c r="BF32" s="4"/>
      <c r="BG32" s="106"/>
      <c r="BH32" s="50">
        <f t="shared" si="9"/>
      </c>
      <c r="BI32" s="68"/>
      <c r="BJ32" s="17">
        <f>IF(ISNA(MATCH(CONCATENATE(BJ$4,$A32),'Výsledková listina'!$O:$O,0)),"",INDEX('Výsledková listina'!$C:$C,MATCH(CONCATENATE(BJ$4,$A32),'Výsledková listina'!$O:$O,0),1))</f>
      </c>
      <c r="BK32" s="52">
        <f>IF(ISNA(MATCH(CONCATENATE(BJ$4,$A32),'Výsledková listina'!$O:$O,0)),"",INDEX('Výsledková listina'!$P:$P,MATCH(CONCATENATE(BJ$4,$A32),'Výsledková listina'!$O:$O,0),1))</f>
      </c>
      <c r="BL32" s="4"/>
      <c r="BM32" s="50">
        <f t="shared" si="10"/>
      </c>
      <c r="BN32" s="68"/>
      <c r="BO32" s="17">
        <f>IF(ISNA(MATCH(CONCATENATE(BO$4,$A32),'Výsledková listina'!$O:$O,0)),"",INDEX('Výsledková listina'!$C:$C,MATCH(CONCATENATE(BO$4,$A32),'Výsledková listina'!$O:$O,0),1))</f>
      </c>
      <c r="BP32" s="52">
        <f>IF(ISNA(MATCH(CONCATENATE(BO$4,$A32),'Výsledková listina'!$O:$O,0)),"",INDEX('Výsledková listina'!$P:$P,MATCH(CONCATENATE(BO$4,$A32),'Výsledková listina'!$O:$O,0),1))</f>
      </c>
      <c r="BQ32" s="4"/>
      <c r="BR32" s="50">
        <f t="shared" si="11"/>
      </c>
      <c r="BS32" s="68"/>
      <c r="BT32" s="17">
        <f>IF(ISNA(MATCH(CONCATENATE(BT$4,$A32),'Výsledková listina'!$O:$O,0)),"",INDEX('Výsledková listina'!$C:$C,MATCH(CONCATENATE(BT$4,$A32),'Výsledková listina'!$O:$O,0),1))</f>
      </c>
      <c r="BU32" s="52">
        <f>IF(ISNA(MATCH(CONCATENATE(BT$4,$A32),'Výsledková listina'!$O:$O,0)),"",INDEX('Výsledková listina'!$P:$P,MATCH(CONCATENATE(BT$4,$A32),'Výsledková listina'!$O:$O,0),1))</f>
      </c>
      <c r="BV32" s="4"/>
      <c r="BW32" s="50">
        <f t="shared" si="12"/>
      </c>
      <c r="BX32" s="68"/>
      <c r="BY32" s="17">
        <f>IF(ISNA(MATCH(CONCATENATE(BY$4,$A32),'Výsledková listina'!$O:$O,0)),"",INDEX('Výsledková listina'!$C:$C,MATCH(CONCATENATE(BY$4,$A32),'Výsledková listina'!$O:$O,0),1))</f>
      </c>
      <c r="BZ32" s="52">
        <f>IF(ISNA(MATCH(CONCATENATE(BY$4,$A32),'Výsledková listina'!$O:$O,0)),"",INDEX('Výsledková listina'!$P:$P,MATCH(CONCATENATE(BY$4,$A32),'Výsledková listina'!$O:$O,0),1))</f>
      </c>
      <c r="CA32" s="4"/>
      <c r="CB32" s="50">
        <f t="shared" si="13"/>
      </c>
      <c r="CC32" s="68"/>
      <c r="CD32" s="17">
        <f>IF(ISNA(MATCH(CONCATENATE(CD$4,$A32),'Výsledková listina'!$O:$O,0)),"",INDEX('Výsledková listina'!$C:$C,MATCH(CONCATENATE(CD$4,$A32),'Výsledková listina'!$O:$O,0),1))</f>
      </c>
      <c r="CE32" s="52">
        <f>IF(ISNA(MATCH(CONCATENATE(CD$4,$A32),'Výsledková listina'!$O:$O,0)),"",INDEX('Výsledková listina'!$P:$P,MATCH(CONCATENATE(CD$4,$A32),'Výsledková listina'!$O:$O,0),1))</f>
      </c>
      <c r="CF32" s="4"/>
      <c r="CG32" s="50">
        <f t="shared" si="14"/>
      </c>
      <c r="CH32" s="68"/>
    </row>
    <row r="33" spans="1:86" s="10" customFormat="1" ht="34.5" customHeight="1">
      <c r="A33" s="5">
        <v>28</v>
      </c>
      <c r="B33" s="17">
        <f>IF(ISNA(MATCH(CONCATENATE(B$4,$A33),'Výsledková listina'!$O:$O,0)),"",INDEX('Výsledková listina'!$C:$C,MATCH(CONCATENATE(B$4,$A33),'Výsledková listina'!$O:$O,0),1))</f>
      </c>
      <c r="C33" s="52">
        <f>IF(ISNA(MATCH(CONCATENATE(B$4,$A33),'Výsledková listina'!$O:$O,0)),"",INDEX('Výsledková listina'!$P:$P,MATCH(CONCATENATE(B$4,$A33),'Výsledková listina'!$O:$O,0),1))</f>
      </c>
      <c r="D33" s="4"/>
      <c r="E33" s="106"/>
      <c r="F33" s="50">
        <f t="shared" si="0"/>
      </c>
      <c r="G33" s="68"/>
      <c r="H33" s="17">
        <f>IF(ISNA(MATCH(CONCATENATE(H$4,$A33),'Výsledková listina'!$O:$O,0)),"",INDEX('Výsledková listina'!$C:$C,MATCH(CONCATENATE(H$4,$A33),'Výsledková listina'!$O:$O,0),1))</f>
      </c>
      <c r="I33" s="52">
        <f>IF(ISNA(MATCH(CONCATENATE(H$4,$A33),'Výsledková listina'!$O:$O,0)),"",INDEX('Výsledková listina'!$P:$P,MATCH(CONCATENATE(H$4,$A33),'Výsledková listina'!$O:$O,0),1))</f>
      </c>
      <c r="J33" s="4"/>
      <c r="K33" s="106"/>
      <c r="L33" s="50">
        <f t="shared" si="1"/>
      </c>
      <c r="M33" s="68"/>
      <c r="N33" s="17">
        <f>IF(ISNA(MATCH(CONCATENATE(N$4,$A33),'Výsledková listina'!$O:$O,0)),"",INDEX('Výsledková listina'!$C:$C,MATCH(CONCATENATE(N$4,$A33),'Výsledková listina'!$O:$O,0),1))</f>
      </c>
      <c r="O33" s="52">
        <f>IF(ISNA(MATCH(CONCATENATE(N$4,$A33),'Výsledková listina'!$O:$O,0)),"",INDEX('Výsledková listina'!$P:$P,MATCH(CONCATENATE(N$4,$A33),'Výsledková listina'!$O:$O,0),1))</f>
      </c>
      <c r="P33" s="4"/>
      <c r="Q33" s="106"/>
      <c r="R33" s="50">
        <f t="shared" si="2"/>
      </c>
      <c r="S33" s="68"/>
      <c r="T33" s="17">
        <f>IF(ISNA(MATCH(CONCATENATE(T$4,$A33),'Výsledková listina'!$O:$O,0)),"",INDEX('Výsledková listina'!$C:$C,MATCH(CONCATENATE(T$4,$A33),'Výsledková listina'!$O:$O,0),1))</f>
      </c>
      <c r="U33" s="52">
        <f>IF(ISNA(MATCH(CONCATENATE(T$4,$A33),'Výsledková listina'!$O:$O,0)),"",INDEX('Výsledková listina'!$P:$P,MATCH(CONCATENATE(T$4,$A33),'Výsledková listina'!$O:$O,0),1))</f>
      </c>
      <c r="V33" s="4"/>
      <c r="W33" s="106"/>
      <c r="X33" s="50">
        <f t="shared" si="3"/>
      </c>
      <c r="Y33" s="68"/>
      <c r="Z33" s="17">
        <f>IF(ISNA(MATCH(CONCATENATE(Z$4,$A33),'Výsledková listina'!$O:$O,0)),"",INDEX('Výsledková listina'!$C:$C,MATCH(CONCATENATE(Z$4,$A33),'Výsledková listina'!$O:$O,0),1))</f>
      </c>
      <c r="AA33" s="52">
        <f>IF(ISNA(MATCH(CONCATENATE(Z$4,$A33),'Výsledková listina'!$O:$O,0)),"",INDEX('Výsledková listina'!$P:$P,MATCH(CONCATENATE(Z$4,$A33),'Výsledková listina'!$O:$O,0),1))</f>
      </c>
      <c r="AB33" s="4"/>
      <c r="AC33" s="106"/>
      <c r="AD33" s="50">
        <f t="shared" si="4"/>
      </c>
      <c r="AE33" s="68"/>
      <c r="AF33" s="17">
        <f>IF(ISNA(MATCH(CONCATENATE(AF$4,$A33),'Výsledková listina'!$O:$O,0)),"",INDEX('Výsledková listina'!$C:$C,MATCH(CONCATENATE(AF$4,$A33),'Výsledková listina'!$O:$O,0),1))</f>
      </c>
      <c r="AG33" s="52">
        <f>IF(ISNA(MATCH(CONCATENATE(AF$4,$A33),'Výsledková listina'!$O:$O,0)),"",INDEX('Výsledková listina'!$P:$P,MATCH(CONCATENATE(AF$4,$A33),'Výsledková listina'!$O:$O,0),1))</f>
      </c>
      <c r="AH33" s="4"/>
      <c r="AI33" s="106"/>
      <c r="AJ33" s="50">
        <f t="shared" si="5"/>
      </c>
      <c r="AK33" s="68"/>
      <c r="AL33" s="17">
        <f>IF(ISNA(MATCH(CONCATENATE(AL$4,$A33),'Výsledková listina'!$O:$O,0)),"",INDEX('Výsledková listina'!$C:$C,MATCH(CONCATENATE(AL$4,$A33),'Výsledková listina'!$O:$O,0),1))</f>
      </c>
      <c r="AM33" s="52">
        <f>IF(ISNA(MATCH(CONCATENATE(AL$4,$A33),'Výsledková listina'!$O:$O,0)),"",INDEX('Výsledková listina'!$P:$P,MATCH(CONCATENATE(AL$4,$A33),'Výsledková listina'!$O:$O,0),1))</f>
      </c>
      <c r="AN33" s="4"/>
      <c r="AO33" s="106"/>
      <c r="AP33" s="50">
        <f t="shared" si="6"/>
      </c>
      <c r="AQ33" s="68"/>
      <c r="AR33" s="17">
        <f>IF(ISNA(MATCH(CONCATENATE(AR$4,$A33),'Výsledková listina'!$O:$O,0)),"",INDEX('Výsledková listina'!$C:$C,MATCH(CONCATENATE(AR$4,$A33),'Výsledková listina'!$O:$O,0),1))</f>
      </c>
      <c r="AS33" s="52">
        <f>IF(ISNA(MATCH(CONCATENATE(AR$4,$A33),'Výsledková listina'!$O:$O,0)),"",INDEX('Výsledková listina'!$P:$P,MATCH(CONCATENATE(AR$4,$A33),'Výsledková listina'!$O:$O,0),1))</f>
      </c>
      <c r="AT33" s="4"/>
      <c r="AU33" s="106"/>
      <c r="AV33" s="50">
        <f t="shared" si="7"/>
      </c>
      <c r="AW33" s="68"/>
      <c r="AX33" s="17">
        <f>IF(ISNA(MATCH(CONCATENATE(AX$4,$A33),'Výsledková listina'!$O:$O,0)),"",INDEX('Výsledková listina'!$C:$C,MATCH(CONCATENATE(AX$4,$A33),'Výsledková listina'!$O:$O,0),1))</f>
      </c>
      <c r="AY33" s="52">
        <f>IF(ISNA(MATCH(CONCATENATE(AX$4,$A33),'Výsledková listina'!$O:$O,0)),"",INDEX('Výsledková listina'!$P:$P,MATCH(CONCATENATE(AX$4,$A33),'Výsledková listina'!$O:$O,0),1))</f>
      </c>
      <c r="AZ33" s="4"/>
      <c r="BA33" s="106"/>
      <c r="BB33" s="50">
        <f t="shared" si="8"/>
      </c>
      <c r="BC33" s="68"/>
      <c r="BD33" s="17">
        <f>IF(ISNA(MATCH(CONCATENATE(BD$4,$A33),'Výsledková listina'!$O:$O,0)),"",INDEX('Výsledková listina'!$C:$C,MATCH(CONCATENATE(BD$4,$A33),'Výsledková listina'!$O:$O,0),1))</f>
      </c>
      <c r="BE33" s="52">
        <f>IF(ISNA(MATCH(CONCATENATE(BD$4,$A33),'Výsledková listina'!$O:$O,0)),"",INDEX('Výsledková listina'!$P:$P,MATCH(CONCATENATE(BD$4,$A33),'Výsledková listina'!$O:$O,0),1))</f>
      </c>
      <c r="BF33" s="4"/>
      <c r="BG33" s="106"/>
      <c r="BH33" s="50">
        <f t="shared" si="9"/>
      </c>
      <c r="BI33" s="68"/>
      <c r="BJ33" s="17">
        <f>IF(ISNA(MATCH(CONCATENATE(BJ$4,$A33),'Výsledková listina'!$O:$O,0)),"",INDEX('Výsledková listina'!$C:$C,MATCH(CONCATENATE(BJ$4,$A33),'Výsledková listina'!$O:$O,0),1))</f>
      </c>
      <c r="BK33" s="52">
        <f>IF(ISNA(MATCH(CONCATENATE(BJ$4,$A33),'Výsledková listina'!$O:$O,0)),"",INDEX('Výsledková listina'!$P:$P,MATCH(CONCATENATE(BJ$4,$A33),'Výsledková listina'!$O:$O,0),1))</f>
      </c>
      <c r="BL33" s="4"/>
      <c r="BM33" s="50">
        <f t="shared" si="10"/>
      </c>
      <c r="BN33" s="68"/>
      <c r="BO33" s="17">
        <f>IF(ISNA(MATCH(CONCATENATE(BO$4,$A33),'Výsledková listina'!$O:$O,0)),"",INDEX('Výsledková listina'!$C:$C,MATCH(CONCATENATE(BO$4,$A33),'Výsledková listina'!$O:$O,0),1))</f>
      </c>
      <c r="BP33" s="52">
        <f>IF(ISNA(MATCH(CONCATENATE(BO$4,$A33),'Výsledková listina'!$O:$O,0)),"",INDEX('Výsledková listina'!$P:$P,MATCH(CONCATENATE(BO$4,$A33),'Výsledková listina'!$O:$O,0),1))</f>
      </c>
      <c r="BQ33" s="4"/>
      <c r="BR33" s="50">
        <f t="shared" si="11"/>
      </c>
      <c r="BS33" s="68"/>
      <c r="BT33" s="17">
        <f>IF(ISNA(MATCH(CONCATENATE(BT$4,$A33),'Výsledková listina'!$O:$O,0)),"",INDEX('Výsledková listina'!$C:$C,MATCH(CONCATENATE(BT$4,$A33),'Výsledková listina'!$O:$O,0),1))</f>
      </c>
      <c r="BU33" s="52">
        <f>IF(ISNA(MATCH(CONCATENATE(BT$4,$A33),'Výsledková listina'!$O:$O,0)),"",INDEX('Výsledková listina'!$P:$P,MATCH(CONCATENATE(BT$4,$A33),'Výsledková listina'!$O:$O,0),1))</f>
      </c>
      <c r="BV33" s="4"/>
      <c r="BW33" s="50">
        <f t="shared" si="12"/>
      </c>
      <c r="BX33" s="68"/>
      <c r="BY33" s="17">
        <f>IF(ISNA(MATCH(CONCATENATE(BY$4,$A33),'Výsledková listina'!$O:$O,0)),"",INDEX('Výsledková listina'!$C:$C,MATCH(CONCATENATE(BY$4,$A33),'Výsledková listina'!$O:$O,0),1))</f>
      </c>
      <c r="BZ33" s="52">
        <f>IF(ISNA(MATCH(CONCATENATE(BY$4,$A33),'Výsledková listina'!$O:$O,0)),"",INDEX('Výsledková listina'!$P:$P,MATCH(CONCATENATE(BY$4,$A33),'Výsledková listina'!$O:$O,0),1))</f>
      </c>
      <c r="CA33" s="4"/>
      <c r="CB33" s="50">
        <f t="shared" si="13"/>
      </c>
      <c r="CC33" s="68"/>
      <c r="CD33" s="17">
        <f>IF(ISNA(MATCH(CONCATENATE(CD$4,$A33),'Výsledková listina'!$O:$O,0)),"",INDEX('Výsledková listina'!$C:$C,MATCH(CONCATENATE(CD$4,$A33),'Výsledková listina'!$O:$O,0),1))</f>
      </c>
      <c r="CE33" s="52">
        <f>IF(ISNA(MATCH(CONCATENATE(CD$4,$A33),'Výsledková listina'!$O:$O,0)),"",INDEX('Výsledková listina'!$P:$P,MATCH(CONCATENATE(CD$4,$A33),'Výsledková listina'!$O:$O,0),1))</f>
      </c>
      <c r="CF33" s="4"/>
      <c r="CG33" s="50">
        <f t="shared" si="14"/>
      </c>
      <c r="CH33" s="68"/>
    </row>
    <row r="34" spans="1:86" s="10" customFormat="1" ht="34.5" customHeight="1">
      <c r="A34" s="5">
        <v>29</v>
      </c>
      <c r="B34" s="17">
        <f>IF(ISNA(MATCH(CONCATENATE(B$4,$A34),'Výsledková listina'!$O:$O,0)),"",INDEX('Výsledková listina'!$C:$C,MATCH(CONCATENATE(B$4,$A34),'Výsledková listina'!$O:$O,0),1))</f>
      </c>
      <c r="C34" s="52">
        <f>IF(ISNA(MATCH(CONCATENATE(B$4,$A34),'Výsledková listina'!$O:$O,0)),"",INDEX('Výsledková listina'!$P:$P,MATCH(CONCATENATE(B$4,$A34),'Výsledková listina'!$O:$O,0),1))</f>
      </c>
      <c r="D34" s="4"/>
      <c r="E34" s="106"/>
      <c r="F34" s="50">
        <f t="shared" si="0"/>
      </c>
      <c r="G34" s="68"/>
      <c r="H34" s="17">
        <f>IF(ISNA(MATCH(CONCATENATE(H$4,$A34),'Výsledková listina'!$O:$O,0)),"",INDEX('Výsledková listina'!$C:$C,MATCH(CONCATENATE(H$4,$A34),'Výsledková listina'!$O:$O,0),1))</f>
      </c>
      <c r="I34" s="52">
        <f>IF(ISNA(MATCH(CONCATENATE(H$4,$A34),'Výsledková listina'!$O:$O,0)),"",INDEX('Výsledková listina'!$P:$P,MATCH(CONCATENATE(H$4,$A34),'Výsledková listina'!$O:$O,0),1))</f>
      </c>
      <c r="J34" s="4"/>
      <c r="K34" s="106"/>
      <c r="L34" s="50">
        <f t="shared" si="1"/>
      </c>
      <c r="M34" s="68"/>
      <c r="N34" s="17">
        <f>IF(ISNA(MATCH(CONCATENATE(N$4,$A34),'Výsledková listina'!$O:$O,0)),"",INDEX('Výsledková listina'!$C:$C,MATCH(CONCATENATE(N$4,$A34),'Výsledková listina'!$O:$O,0),1))</f>
      </c>
      <c r="O34" s="52">
        <f>IF(ISNA(MATCH(CONCATENATE(N$4,$A34),'Výsledková listina'!$O:$O,0)),"",INDEX('Výsledková listina'!$P:$P,MATCH(CONCATENATE(N$4,$A34),'Výsledková listina'!$O:$O,0),1))</f>
      </c>
      <c r="P34" s="4"/>
      <c r="Q34" s="106"/>
      <c r="R34" s="50">
        <f t="shared" si="2"/>
      </c>
      <c r="S34" s="68"/>
      <c r="T34" s="17">
        <f>IF(ISNA(MATCH(CONCATENATE(T$4,$A34),'Výsledková listina'!$O:$O,0)),"",INDEX('Výsledková listina'!$C:$C,MATCH(CONCATENATE(T$4,$A34),'Výsledková listina'!$O:$O,0),1))</f>
      </c>
      <c r="U34" s="52">
        <f>IF(ISNA(MATCH(CONCATENATE(T$4,$A34),'Výsledková listina'!$O:$O,0)),"",INDEX('Výsledková listina'!$P:$P,MATCH(CONCATENATE(T$4,$A34),'Výsledková listina'!$O:$O,0),1))</f>
      </c>
      <c r="V34" s="4"/>
      <c r="W34" s="106"/>
      <c r="X34" s="50">
        <f t="shared" si="3"/>
      </c>
      <c r="Y34" s="68"/>
      <c r="Z34" s="17">
        <f>IF(ISNA(MATCH(CONCATENATE(Z$4,$A34),'Výsledková listina'!$O:$O,0)),"",INDEX('Výsledková listina'!$C:$C,MATCH(CONCATENATE(Z$4,$A34),'Výsledková listina'!$O:$O,0),1))</f>
      </c>
      <c r="AA34" s="52">
        <f>IF(ISNA(MATCH(CONCATENATE(Z$4,$A34),'Výsledková listina'!$O:$O,0)),"",INDEX('Výsledková listina'!$P:$P,MATCH(CONCATENATE(Z$4,$A34),'Výsledková listina'!$O:$O,0),1))</f>
      </c>
      <c r="AB34" s="4"/>
      <c r="AC34" s="106"/>
      <c r="AD34" s="50">
        <f t="shared" si="4"/>
      </c>
      <c r="AE34" s="68"/>
      <c r="AF34" s="17">
        <f>IF(ISNA(MATCH(CONCATENATE(AF$4,$A34),'Výsledková listina'!$O:$O,0)),"",INDEX('Výsledková listina'!$C:$C,MATCH(CONCATENATE(AF$4,$A34),'Výsledková listina'!$O:$O,0),1))</f>
      </c>
      <c r="AG34" s="52">
        <f>IF(ISNA(MATCH(CONCATENATE(AF$4,$A34),'Výsledková listina'!$O:$O,0)),"",INDEX('Výsledková listina'!$P:$P,MATCH(CONCATENATE(AF$4,$A34),'Výsledková listina'!$O:$O,0),1))</f>
      </c>
      <c r="AH34" s="4"/>
      <c r="AI34" s="106"/>
      <c r="AJ34" s="50">
        <f t="shared" si="5"/>
      </c>
      <c r="AK34" s="68"/>
      <c r="AL34" s="17">
        <f>IF(ISNA(MATCH(CONCATENATE(AL$4,$A34),'Výsledková listina'!$O:$O,0)),"",INDEX('Výsledková listina'!$C:$C,MATCH(CONCATENATE(AL$4,$A34),'Výsledková listina'!$O:$O,0),1))</f>
      </c>
      <c r="AM34" s="52">
        <f>IF(ISNA(MATCH(CONCATENATE(AL$4,$A34),'Výsledková listina'!$O:$O,0)),"",INDEX('Výsledková listina'!$P:$P,MATCH(CONCATENATE(AL$4,$A34),'Výsledková listina'!$O:$O,0),1))</f>
      </c>
      <c r="AN34" s="4"/>
      <c r="AO34" s="106"/>
      <c r="AP34" s="50">
        <f t="shared" si="6"/>
      </c>
      <c r="AQ34" s="68"/>
      <c r="AR34" s="17">
        <f>IF(ISNA(MATCH(CONCATENATE(AR$4,$A34),'Výsledková listina'!$O:$O,0)),"",INDEX('Výsledková listina'!$C:$C,MATCH(CONCATENATE(AR$4,$A34),'Výsledková listina'!$O:$O,0),1))</f>
      </c>
      <c r="AS34" s="52">
        <f>IF(ISNA(MATCH(CONCATENATE(AR$4,$A34),'Výsledková listina'!$O:$O,0)),"",INDEX('Výsledková listina'!$P:$P,MATCH(CONCATENATE(AR$4,$A34),'Výsledková listina'!$O:$O,0),1))</f>
      </c>
      <c r="AT34" s="4"/>
      <c r="AU34" s="106"/>
      <c r="AV34" s="50">
        <f t="shared" si="7"/>
      </c>
      <c r="AW34" s="68"/>
      <c r="AX34" s="17">
        <f>IF(ISNA(MATCH(CONCATENATE(AX$4,$A34),'Výsledková listina'!$O:$O,0)),"",INDEX('Výsledková listina'!$C:$C,MATCH(CONCATENATE(AX$4,$A34),'Výsledková listina'!$O:$O,0),1))</f>
      </c>
      <c r="AY34" s="52">
        <f>IF(ISNA(MATCH(CONCATENATE(AX$4,$A34),'Výsledková listina'!$O:$O,0)),"",INDEX('Výsledková listina'!$P:$P,MATCH(CONCATENATE(AX$4,$A34),'Výsledková listina'!$O:$O,0),1))</f>
      </c>
      <c r="AZ34" s="4"/>
      <c r="BA34" s="106"/>
      <c r="BB34" s="50">
        <f t="shared" si="8"/>
      </c>
      <c r="BC34" s="68"/>
      <c r="BD34" s="17">
        <f>IF(ISNA(MATCH(CONCATENATE(BD$4,$A34),'Výsledková listina'!$O:$O,0)),"",INDEX('Výsledková listina'!$C:$C,MATCH(CONCATENATE(BD$4,$A34),'Výsledková listina'!$O:$O,0),1))</f>
      </c>
      <c r="BE34" s="52">
        <f>IF(ISNA(MATCH(CONCATENATE(BD$4,$A34),'Výsledková listina'!$O:$O,0)),"",INDEX('Výsledková listina'!$P:$P,MATCH(CONCATENATE(BD$4,$A34),'Výsledková listina'!$O:$O,0),1))</f>
      </c>
      <c r="BF34" s="4"/>
      <c r="BG34" s="106"/>
      <c r="BH34" s="50">
        <f t="shared" si="9"/>
      </c>
      <c r="BI34" s="68"/>
      <c r="BJ34" s="17">
        <f>IF(ISNA(MATCH(CONCATENATE(BJ$4,$A34),'Výsledková listina'!$O:$O,0)),"",INDEX('Výsledková listina'!$C:$C,MATCH(CONCATENATE(BJ$4,$A34),'Výsledková listina'!$O:$O,0),1))</f>
      </c>
      <c r="BK34" s="52">
        <f>IF(ISNA(MATCH(CONCATENATE(BJ$4,$A34),'Výsledková listina'!$O:$O,0)),"",INDEX('Výsledková listina'!$P:$P,MATCH(CONCATENATE(BJ$4,$A34),'Výsledková listina'!$O:$O,0),1))</f>
      </c>
      <c r="BL34" s="4"/>
      <c r="BM34" s="50">
        <f t="shared" si="10"/>
      </c>
      <c r="BN34" s="68"/>
      <c r="BO34" s="17">
        <f>IF(ISNA(MATCH(CONCATENATE(BO$4,$A34),'Výsledková listina'!$O:$O,0)),"",INDEX('Výsledková listina'!$C:$C,MATCH(CONCATENATE(BO$4,$A34),'Výsledková listina'!$O:$O,0),1))</f>
      </c>
      <c r="BP34" s="52">
        <f>IF(ISNA(MATCH(CONCATENATE(BO$4,$A34),'Výsledková listina'!$O:$O,0)),"",INDEX('Výsledková listina'!$P:$P,MATCH(CONCATENATE(BO$4,$A34),'Výsledková listina'!$O:$O,0),1))</f>
      </c>
      <c r="BQ34" s="4"/>
      <c r="BR34" s="50">
        <f t="shared" si="11"/>
      </c>
      <c r="BS34" s="68"/>
      <c r="BT34" s="17">
        <f>IF(ISNA(MATCH(CONCATENATE(BT$4,$A34),'Výsledková listina'!$O:$O,0)),"",INDEX('Výsledková listina'!$C:$C,MATCH(CONCATENATE(BT$4,$A34),'Výsledková listina'!$O:$O,0),1))</f>
      </c>
      <c r="BU34" s="52">
        <f>IF(ISNA(MATCH(CONCATENATE(BT$4,$A34),'Výsledková listina'!$O:$O,0)),"",INDEX('Výsledková listina'!$P:$P,MATCH(CONCATENATE(BT$4,$A34),'Výsledková listina'!$O:$O,0),1))</f>
      </c>
      <c r="BV34" s="4"/>
      <c r="BW34" s="50">
        <f t="shared" si="12"/>
      </c>
      <c r="BX34" s="68"/>
      <c r="BY34" s="17">
        <f>IF(ISNA(MATCH(CONCATENATE(BY$4,$A34),'Výsledková listina'!$O:$O,0)),"",INDEX('Výsledková listina'!$C:$C,MATCH(CONCATENATE(BY$4,$A34),'Výsledková listina'!$O:$O,0),1))</f>
      </c>
      <c r="BZ34" s="52">
        <f>IF(ISNA(MATCH(CONCATENATE(BY$4,$A34),'Výsledková listina'!$O:$O,0)),"",INDEX('Výsledková listina'!$P:$P,MATCH(CONCATENATE(BY$4,$A34),'Výsledková listina'!$O:$O,0),1))</f>
      </c>
      <c r="CA34" s="4"/>
      <c r="CB34" s="50">
        <f t="shared" si="13"/>
      </c>
      <c r="CC34" s="68"/>
      <c r="CD34" s="17">
        <f>IF(ISNA(MATCH(CONCATENATE(CD$4,$A34),'Výsledková listina'!$O:$O,0)),"",INDEX('Výsledková listina'!$C:$C,MATCH(CONCATENATE(CD$4,$A34),'Výsledková listina'!$O:$O,0),1))</f>
      </c>
      <c r="CE34" s="52">
        <f>IF(ISNA(MATCH(CONCATENATE(CD$4,$A34),'Výsledková listina'!$O:$O,0)),"",INDEX('Výsledková listina'!$P:$P,MATCH(CONCATENATE(CD$4,$A34),'Výsledková listina'!$O:$O,0),1))</f>
      </c>
      <c r="CF34" s="4"/>
      <c r="CG34" s="50">
        <f t="shared" si="14"/>
      </c>
      <c r="CH34" s="68"/>
    </row>
    <row r="35" spans="1:86" s="10" customFormat="1" ht="34.5" customHeight="1" thickBot="1">
      <c r="A35" s="6">
        <v>30</v>
      </c>
      <c r="B35" s="18">
        <f>IF(ISNA(MATCH(CONCATENATE(B$4,$A35),'Výsledková listina'!$O:$O,0)),"",INDEX('Výsledková listina'!$C:$C,MATCH(CONCATENATE(B$4,$A35),'Výsledková listina'!$O:$O,0),1))</f>
      </c>
      <c r="C35" s="53">
        <f>IF(ISNA(MATCH(CONCATENATE(B$4,$A35),'Výsledková listina'!$O:$O,0)),"",INDEX('Výsledková listina'!$P:$P,MATCH(CONCATENATE(B$4,$A35),'Výsledková listina'!$O:$O,0),1))</f>
      </c>
      <c r="D35" s="7"/>
      <c r="E35" s="107"/>
      <c r="F35" s="50">
        <f t="shared" si="0"/>
      </c>
      <c r="G35" s="69"/>
      <c r="H35" s="18">
        <f>IF(ISNA(MATCH(CONCATENATE(H$4,$A35),'Výsledková listina'!$O:$O,0)),"",INDEX('Výsledková listina'!$C:$C,MATCH(CONCATENATE(H$4,$A35),'Výsledková listina'!$O:$O,0),1))</f>
      </c>
      <c r="I35" s="53">
        <f>IF(ISNA(MATCH(CONCATENATE(H$4,$A35),'Výsledková listina'!$O:$O,0)),"",INDEX('Výsledková listina'!$P:$P,MATCH(CONCATENATE(H$4,$A35),'Výsledková listina'!$O:$O,0),1))</f>
      </c>
      <c r="J35" s="7"/>
      <c r="K35" s="107"/>
      <c r="L35" s="50">
        <f t="shared" si="1"/>
      </c>
      <c r="M35" s="69"/>
      <c r="N35" s="18">
        <f>IF(ISNA(MATCH(CONCATENATE(N$4,$A35),'Výsledková listina'!$O:$O,0)),"",INDEX('Výsledková listina'!$C:$C,MATCH(CONCATENATE(N$4,$A35),'Výsledková listina'!$O:$O,0),1))</f>
      </c>
      <c r="O35" s="53">
        <f>IF(ISNA(MATCH(CONCATENATE(N$4,$A35),'Výsledková listina'!$O:$O,0)),"",INDEX('Výsledková listina'!$P:$P,MATCH(CONCATENATE(N$4,$A35),'Výsledková listina'!$O:$O,0),1))</f>
      </c>
      <c r="P35" s="7"/>
      <c r="Q35" s="107"/>
      <c r="R35" s="50">
        <f t="shared" si="2"/>
      </c>
      <c r="S35" s="69"/>
      <c r="T35" s="18">
        <f>IF(ISNA(MATCH(CONCATENATE(T$4,$A35),'Výsledková listina'!$O:$O,0)),"",INDEX('Výsledková listina'!$C:$C,MATCH(CONCATENATE(T$4,$A35),'Výsledková listina'!$O:$O,0),1))</f>
      </c>
      <c r="U35" s="53">
        <f>IF(ISNA(MATCH(CONCATENATE(T$4,$A35),'Výsledková listina'!$O:$O,0)),"",INDEX('Výsledková listina'!$P:$P,MATCH(CONCATENATE(T$4,$A35),'Výsledková listina'!$O:$O,0),1))</f>
      </c>
      <c r="V35" s="7"/>
      <c r="W35" s="107"/>
      <c r="X35" s="50">
        <f t="shared" si="3"/>
      </c>
      <c r="Y35" s="69"/>
      <c r="Z35" s="18">
        <f>IF(ISNA(MATCH(CONCATENATE(Z$4,$A35),'Výsledková listina'!$O:$O,0)),"",INDEX('Výsledková listina'!$C:$C,MATCH(CONCATENATE(Z$4,$A35),'Výsledková listina'!$O:$O,0),1))</f>
      </c>
      <c r="AA35" s="53">
        <f>IF(ISNA(MATCH(CONCATENATE(Z$4,$A35),'Výsledková listina'!$O:$O,0)),"",INDEX('Výsledková listina'!$P:$P,MATCH(CONCATENATE(Z$4,$A35),'Výsledková listina'!$O:$O,0),1))</f>
      </c>
      <c r="AB35" s="7"/>
      <c r="AC35" s="107"/>
      <c r="AD35" s="50">
        <f t="shared" si="4"/>
      </c>
      <c r="AE35" s="69"/>
      <c r="AF35" s="18">
        <f>IF(ISNA(MATCH(CONCATENATE(AF$4,$A35),'Výsledková listina'!$O:$O,0)),"",INDEX('Výsledková listina'!$C:$C,MATCH(CONCATENATE(AF$4,$A35),'Výsledková listina'!$O:$O,0),1))</f>
      </c>
      <c r="AG35" s="53">
        <f>IF(ISNA(MATCH(CONCATENATE(AF$4,$A35),'Výsledková listina'!$O:$O,0)),"",INDEX('Výsledková listina'!$P:$P,MATCH(CONCATENATE(AF$4,$A35),'Výsledková listina'!$O:$O,0),1))</f>
      </c>
      <c r="AH35" s="7"/>
      <c r="AI35" s="107"/>
      <c r="AJ35" s="50">
        <f t="shared" si="5"/>
      </c>
      <c r="AK35" s="69"/>
      <c r="AL35" s="18">
        <f>IF(ISNA(MATCH(CONCATENATE(AL$4,$A35),'Výsledková listina'!$O:$O,0)),"",INDEX('Výsledková listina'!$C:$C,MATCH(CONCATENATE(AL$4,$A35),'Výsledková listina'!$O:$O,0),1))</f>
      </c>
      <c r="AM35" s="53">
        <f>IF(ISNA(MATCH(CONCATENATE(AL$4,$A35),'Výsledková listina'!$O:$O,0)),"",INDEX('Výsledková listina'!$P:$P,MATCH(CONCATENATE(AL$4,$A35),'Výsledková listina'!$O:$O,0),1))</f>
      </c>
      <c r="AN35" s="7"/>
      <c r="AO35" s="107"/>
      <c r="AP35" s="50">
        <f t="shared" si="6"/>
      </c>
      <c r="AQ35" s="69"/>
      <c r="AR35" s="18">
        <f>IF(ISNA(MATCH(CONCATENATE(AR$4,$A35),'Výsledková listina'!$O:$O,0)),"",INDEX('Výsledková listina'!$C:$C,MATCH(CONCATENATE(AR$4,$A35),'Výsledková listina'!$O:$O,0),1))</f>
      </c>
      <c r="AS35" s="53">
        <f>IF(ISNA(MATCH(CONCATENATE(AR$4,$A35),'Výsledková listina'!$O:$O,0)),"",INDEX('Výsledková listina'!$P:$P,MATCH(CONCATENATE(AR$4,$A35),'Výsledková listina'!$O:$O,0),1))</f>
      </c>
      <c r="AT35" s="7"/>
      <c r="AU35" s="107"/>
      <c r="AV35" s="50">
        <f t="shared" si="7"/>
      </c>
      <c r="AW35" s="69"/>
      <c r="AX35" s="18">
        <f>IF(ISNA(MATCH(CONCATENATE(AX$4,$A35),'Výsledková listina'!$O:$O,0)),"",INDEX('Výsledková listina'!$C:$C,MATCH(CONCATENATE(AX$4,$A35),'Výsledková listina'!$O:$O,0),1))</f>
      </c>
      <c r="AY35" s="53">
        <f>IF(ISNA(MATCH(CONCATENATE(AX$4,$A35),'Výsledková listina'!$O:$O,0)),"",INDEX('Výsledková listina'!$P:$P,MATCH(CONCATENATE(AX$4,$A35),'Výsledková listina'!$O:$O,0),1))</f>
      </c>
      <c r="AZ35" s="7"/>
      <c r="BA35" s="107"/>
      <c r="BB35" s="50">
        <f t="shared" si="8"/>
      </c>
      <c r="BC35" s="69"/>
      <c r="BD35" s="18">
        <f>IF(ISNA(MATCH(CONCATENATE(BD$4,$A35),'Výsledková listina'!$O:$O,0)),"",INDEX('Výsledková listina'!$C:$C,MATCH(CONCATENATE(BD$4,$A35),'Výsledková listina'!$O:$O,0),1))</f>
      </c>
      <c r="BE35" s="53">
        <f>IF(ISNA(MATCH(CONCATENATE(BD$4,$A35),'Výsledková listina'!$O:$O,0)),"",INDEX('Výsledková listina'!$P:$P,MATCH(CONCATENATE(BD$4,$A35),'Výsledková listina'!$O:$O,0),1))</f>
      </c>
      <c r="BF35" s="7"/>
      <c r="BG35" s="107"/>
      <c r="BH35" s="50">
        <f t="shared" si="9"/>
      </c>
      <c r="BI35" s="69"/>
      <c r="BJ35" s="18">
        <f>IF(ISNA(MATCH(CONCATENATE(BJ$4,$A35),'Výsledková listina'!$O:$O,0)),"",INDEX('Výsledková listina'!$C:$C,MATCH(CONCATENATE(BJ$4,$A35),'Výsledková listina'!$O:$O,0),1))</f>
      </c>
      <c r="BK35" s="53">
        <f>IF(ISNA(MATCH(CONCATENATE(BJ$4,$A35),'Výsledková listina'!$O:$O,0)),"",INDEX('Výsledková listina'!$P:$P,MATCH(CONCATENATE(BJ$4,$A35),'Výsledková listina'!$O:$O,0),1))</f>
      </c>
      <c r="BL35" s="7"/>
      <c r="BM35" s="51">
        <f t="shared" si="10"/>
      </c>
      <c r="BN35" s="69"/>
      <c r="BO35" s="18">
        <f>IF(ISNA(MATCH(CONCATENATE(BO$4,$A35),'Výsledková listina'!$O:$O,0)),"",INDEX('Výsledková listina'!$C:$C,MATCH(CONCATENATE(BO$4,$A35),'Výsledková listina'!$O:$O,0),1))</f>
      </c>
      <c r="BP35" s="53">
        <f>IF(ISNA(MATCH(CONCATENATE(BO$4,$A35),'Výsledková listina'!$O:$O,0)),"",INDEX('Výsledková listina'!$P:$P,MATCH(CONCATENATE(BO$4,$A35),'Výsledková listina'!$O:$O,0),1))</f>
      </c>
      <c r="BQ35" s="7"/>
      <c r="BR35" s="51">
        <f t="shared" si="11"/>
      </c>
      <c r="BS35" s="69"/>
      <c r="BT35" s="18">
        <f>IF(ISNA(MATCH(CONCATENATE(BT$4,$A35),'Výsledková listina'!$O:$O,0)),"",INDEX('Výsledková listina'!$C:$C,MATCH(CONCATENATE(BT$4,$A35),'Výsledková listina'!$O:$O,0),1))</f>
      </c>
      <c r="BU35" s="53">
        <f>IF(ISNA(MATCH(CONCATENATE(BT$4,$A35),'Výsledková listina'!$O:$O,0)),"",INDEX('Výsledková listina'!$P:$P,MATCH(CONCATENATE(BT$4,$A35),'Výsledková listina'!$O:$O,0),1))</f>
      </c>
      <c r="BV35" s="7"/>
      <c r="BW35" s="51">
        <f t="shared" si="12"/>
      </c>
      <c r="BX35" s="69"/>
      <c r="BY35" s="18">
        <f>IF(ISNA(MATCH(CONCATENATE(BY$4,$A35),'Výsledková listina'!$O:$O,0)),"",INDEX('Výsledková listina'!$C:$C,MATCH(CONCATENATE(BY$4,$A35),'Výsledková listina'!$O:$O,0),1))</f>
      </c>
      <c r="BZ35" s="53">
        <f>IF(ISNA(MATCH(CONCATENATE(BY$4,$A35),'Výsledková listina'!$O:$O,0)),"",INDEX('Výsledková listina'!$P:$P,MATCH(CONCATENATE(BY$4,$A35),'Výsledková listina'!$O:$O,0),1))</f>
      </c>
      <c r="CA35" s="7"/>
      <c r="CB35" s="51">
        <f t="shared" si="13"/>
      </c>
      <c r="CC35" s="69"/>
      <c r="CD35" s="18">
        <f>IF(ISNA(MATCH(CONCATENATE(CD$4,$A35),'Výsledková listina'!$O:$O,0)),"",INDEX('Výsledková listina'!$C:$C,MATCH(CONCATENATE(CD$4,$A35),'Výsledková listina'!$O:$O,0),1))</f>
      </c>
      <c r="CE35" s="53">
        <f>IF(ISNA(MATCH(CONCATENATE(CD$4,$A35),'Výsledková listina'!$O:$O,0)),"",INDEX('Výsledková listina'!$P:$P,MATCH(CONCATENATE(CD$4,$A35),'Výsledková listina'!$O:$O,0),1))</f>
      </c>
      <c r="CF35" s="7"/>
      <c r="CG35" s="51">
        <f t="shared" si="14"/>
      </c>
      <c r="CH35" s="69"/>
    </row>
    <row r="37" spans="2:83" ht="15.75">
      <c r="B37" s="12"/>
      <c r="C37" s="12"/>
      <c r="H37" s="12"/>
      <c r="I37" s="12"/>
      <c r="N37" s="12"/>
      <c r="O37" s="12"/>
      <c r="T37" s="12"/>
      <c r="U37" s="12"/>
      <c r="Z37" s="12"/>
      <c r="AA37" s="12"/>
      <c r="AF37" s="12"/>
      <c r="AG37" s="12"/>
      <c r="AL37" s="12"/>
      <c r="AM37" s="12"/>
      <c r="AR37" s="12"/>
      <c r="AS37" s="12"/>
      <c r="AX37" s="12"/>
      <c r="AY37" s="12"/>
      <c r="BD37" s="12"/>
      <c r="BE37" s="12"/>
      <c r="BJ37" s="12"/>
      <c r="BK37" s="12"/>
      <c r="BO37" s="12"/>
      <c r="BP37" s="12"/>
      <c r="BT37" s="12"/>
      <c r="BU37" s="12"/>
      <c r="BY37" s="12"/>
      <c r="BZ37" s="12"/>
      <c r="CD37" s="12"/>
      <c r="CE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X3:BC3"/>
    <mergeCell ref="AX4:BC4"/>
    <mergeCell ref="BD3:BI3"/>
    <mergeCell ref="BD4:BI4"/>
    <mergeCell ref="Z4:AE4"/>
    <mergeCell ref="Z3:AE3"/>
    <mergeCell ref="AL4:AQ4"/>
    <mergeCell ref="AR3:AW3"/>
    <mergeCell ref="AR4:AW4"/>
    <mergeCell ref="AF3:AK3"/>
    <mergeCell ref="AF4:AK4"/>
    <mergeCell ref="H4:M4"/>
    <mergeCell ref="B4:G4"/>
    <mergeCell ref="B3:G3"/>
    <mergeCell ref="H3:M3"/>
    <mergeCell ref="N4:S4"/>
    <mergeCell ref="T4:Y4"/>
    <mergeCell ref="N3:S3"/>
    <mergeCell ref="T3:Y3"/>
    <mergeCell ref="Z1:AE1"/>
    <mergeCell ref="Z2:AE2"/>
    <mergeCell ref="AX1:BC1"/>
    <mergeCell ref="AX2:BC2"/>
    <mergeCell ref="A3:A5"/>
    <mergeCell ref="B1:G1"/>
    <mergeCell ref="B2:G2"/>
    <mergeCell ref="H1:M1"/>
    <mergeCell ref="H2:M2"/>
    <mergeCell ref="AL3:AQ3"/>
    <mergeCell ref="N1:S1"/>
    <mergeCell ref="N2:S2"/>
    <mergeCell ref="T1:Y1"/>
    <mergeCell ref="T2:Y2"/>
    <mergeCell ref="AR1:AW1"/>
    <mergeCell ref="AR2:AW2"/>
    <mergeCell ref="AL1:AQ1"/>
    <mergeCell ref="AF1:AK1"/>
    <mergeCell ref="AF2:AK2"/>
    <mergeCell ref="AL2:AQ2"/>
    <mergeCell ref="BJ3:BN3"/>
    <mergeCell ref="BJ4:BN4"/>
    <mergeCell ref="BD1:BI1"/>
    <mergeCell ref="BD2:BI2"/>
    <mergeCell ref="BJ1:BN1"/>
    <mergeCell ref="BJ2:BN2"/>
    <mergeCell ref="BT1:BX1"/>
    <mergeCell ref="BT2:BX2"/>
    <mergeCell ref="BT3:BX3"/>
    <mergeCell ref="BT4:BX4"/>
    <mergeCell ref="BO1:BS1"/>
    <mergeCell ref="BO2:BS2"/>
    <mergeCell ref="BO3:BS3"/>
    <mergeCell ref="BO4:BS4"/>
    <mergeCell ref="CD1:CH1"/>
    <mergeCell ref="CD2:CH2"/>
    <mergeCell ref="CD3:CH3"/>
    <mergeCell ref="CD4:CH4"/>
    <mergeCell ref="BY1:CC1"/>
    <mergeCell ref="BY2:CC2"/>
    <mergeCell ref="BY3:CC3"/>
    <mergeCell ref="BY4:CC4"/>
  </mergeCells>
  <conditionalFormatting sqref="B6:B35 E6:E35 F6:F35">
    <cfRule type="expression" priority="2" dxfId="1" stopIfTrue="1">
      <formula>$E6&gt;0</formula>
    </cfRule>
  </conditionalFormatting>
  <conditionalFormatting sqref="H6:H35 K6:K35 L6:L35">
    <cfRule type="expression" priority="3" dxfId="1" stopIfTrue="1">
      <formula>$K6&gt;0</formula>
    </cfRule>
  </conditionalFormatting>
  <conditionalFormatting sqref="N6:N35 Q6:Q35 R6:R35">
    <cfRule type="expression" priority="4" dxfId="1" stopIfTrue="1">
      <formula>$Q6&gt;0</formula>
    </cfRule>
  </conditionalFormatting>
  <conditionalFormatting sqref="T6:T35 W6:W35 X6:X35">
    <cfRule type="expression" priority="5" dxfId="1" stopIfTrue="1">
      <formula>$W6&gt;0</formula>
    </cfRule>
  </conditionalFormatting>
  <conditionalFormatting sqref="Z6:Z35 AC6:AC35 AD6:AD35">
    <cfRule type="expression" priority="6" dxfId="1" stopIfTrue="1">
      <formula>$AC6&gt;0</formula>
    </cfRule>
  </conditionalFormatting>
  <conditionalFormatting sqref="AF6:AF35 AI6:AI35 AJ6:AJ35">
    <cfRule type="expression" priority="7" dxfId="1" stopIfTrue="1">
      <formula>$AI6&gt;0</formula>
    </cfRule>
  </conditionalFormatting>
  <conditionalFormatting sqref="AO6:AO35 AL6:AL35 AQ6:AQ35">
    <cfRule type="expression" priority="8" dxfId="1" stopIfTrue="1">
      <formula>$AO6&gt;0</formula>
    </cfRule>
  </conditionalFormatting>
  <conditionalFormatting sqref="AR6:AR35 AU6:AV35 BA6:BB35 BG6:BH35">
    <cfRule type="expression" priority="9" dxfId="1" stopIfTrue="1">
      <formula>$AU6&gt;0</formula>
    </cfRule>
  </conditionalFormatting>
  <conditionalFormatting sqref="D6:E35 J6:K35 P6:Q35 V6:W35 AB6:AC35 AH6:AI35 AN6:AO35 AT6:AU35 AZ6:BA35 BF6:BG35">
    <cfRule type="containsBlanks" priority="1" dxfId="0">
      <formula>LEN(TRIM(D6))=0</formula>
    </cfRule>
  </conditionalFormatting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300" verticalDpi="3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7" max="65535" man="1"/>
    <brk id="13" max="65535" man="1"/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AI61"/>
  <sheetViews>
    <sheetView showGridLines="0" view="pageBreakPreview" zoomScale="75" zoomScaleNormal="75" zoomScaleSheetLayoutView="75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6.25390625" style="19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7.375" style="19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81" t="str">
        <f>CONCATENATE('Základní list'!$E$3)</f>
        <v>Maver Cup, pohárový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</row>
    <row r="2" spans="2:35" ht="12.75">
      <c r="B2" s="282" t="str">
        <f>CONCATENATE("Datum konání: ",'Základní list'!D4," - ",'Základní list'!F4)</f>
        <v>Datum konání: 18.5. - 19.5.2019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</row>
    <row r="3" spans="2:14" s="40" customFormat="1" ht="18" customHeight="1">
      <c r="B3" s="283" t="s">
        <v>44</v>
      </c>
      <c r="C3" s="284" t="s">
        <v>40</v>
      </c>
      <c r="D3" s="284"/>
      <c r="E3" s="284"/>
      <c r="F3" s="284"/>
      <c r="G3" s="284"/>
      <c r="H3" s="284"/>
      <c r="I3" s="284" t="s">
        <v>41</v>
      </c>
      <c r="J3" s="284"/>
      <c r="K3" s="284"/>
      <c r="L3" s="284"/>
      <c r="M3" s="284"/>
      <c r="N3" s="284"/>
    </row>
    <row r="4" spans="2:14" s="40" customFormat="1" ht="18" customHeight="1">
      <c r="B4" s="283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1</v>
      </c>
      <c r="C5" s="41" t="s">
        <v>56</v>
      </c>
      <c r="D5" s="41">
        <v>1</v>
      </c>
      <c r="E5" s="44">
        <f>INDEX('1. závod'!$A:$CH,$D5+5,INDEX('Základní list'!$B:$B,MATCH($C5,'Základní list'!$A:$A,0),1))</f>
        <v>16080</v>
      </c>
      <c r="F5" s="44">
        <f>INDEX('1. závod'!$A:$CH,$D5+5,INDEX('Základní list'!$B:$B,MATCH($C5,'Základní list'!$A:$A,0),1)+2)</f>
        <v>8</v>
      </c>
      <c r="G5" s="47" t="str">
        <f>INDEX('1. závod'!$A:$CH,$D5+5,INDEX('Základní list'!$B:$B,MATCH($C5,'Základní list'!$A:$A,0),1)-2)</f>
        <v>KOCHAN Pavel</v>
      </c>
      <c r="H5" s="161" t="str">
        <f>INDEX('1. závod'!$A:$CH,$D5+5,INDEX('Základní list'!$B:$B,MATCH($C5,'Základní list'!$A:$A,0),1)-1)</f>
        <v>MO ČRS Karviná MILO</v>
      </c>
      <c r="I5" s="41" t="s">
        <v>56</v>
      </c>
      <c r="J5" s="41">
        <v>1</v>
      </c>
      <c r="K5" s="44">
        <f>INDEX('2. závod'!$A:$CH,$J5+5,INDEX('Základní list'!$B:$B,MATCH($I5,'Základní list'!$A:$A,0),1))</f>
        <v>16505</v>
      </c>
      <c r="L5" s="44">
        <f>INDEX('2. závod'!$A:$CH,$J5+5,INDEX('Základní list'!$B:$B,MATCH($I5,'Základní list'!$A:$A,0),1)+2)</f>
        <v>8</v>
      </c>
      <c r="M5" s="47" t="str">
        <f>INDEX('2. závod'!$A:$CH,$J5+5,INDEX('Základní list'!$B:$B,MATCH($I5,'Základní list'!$A:$A,0),1)-2)</f>
        <v>TÖKÖLY Martin</v>
      </c>
      <c r="N5" s="161" t="str">
        <f>INDEX('2. závod'!$A:$CH,$J5+5,INDEX('Základní list'!$B:$B,MATCH($I5,'Základní list'!$A:$A,0),1)-1)</f>
        <v>MO ČRS Karviná MILO</v>
      </c>
    </row>
    <row r="6" spans="2:14" ht="31.5" customHeight="1">
      <c r="B6" s="43">
        <v>2</v>
      </c>
      <c r="C6" s="41" t="s">
        <v>56</v>
      </c>
      <c r="D6" s="41">
        <v>2</v>
      </c>
      <c r="E6" s="44">
        <f>INDEX('1. závod'!$A:$CH,$D6+5,INDEX('Základní list'!$B:$B,MATCH($C6,'Základní list'!$A:$A,0),1))</f>
        <v>26630</v>
      </c>
      <c r="F6" s="44">
        <f>INDEX('1. závod'!$A:$CH,$D6+5,INDEX('Základní list'!$B:$B,MATCH($C6,'Základní list'!$A:$A,0),1)+2)</f>
        <v>4</v>
      </c>
      <c r="G6" s="47" t="str">
        <f>INDEX('1. závod'!$A:$CH,$D6+5,INDEX('Základní list'!$B:$B,MATCH($C6,'Základní list'!$A:$A,0),1)-2)</f>
        <v>GRZYCH Jan</v>
      </c>
      <c r="H6" s="161" t="str">
        <f>INDEX('1. závod'!$A:$CH,$D6+5,INDEX('Základní list'!$B:$B,MATCH($C6,'Základní list'!$A:$A,0),1)-1)</f>
        <v>MO ČRS Příbor - MAVER TEAM</v>
      </c>
      <c r="I6" s="41" t="s">
        <v>56</v>
      </c>
      <c r="J6" s="41">
        <v>2</v>
      </c>
      <c r="K6" s="44">
        <f>INDEX('2. závod'!$A:$CH,$J6+5,INDEX('Základní list'!$B:$B,MATCH($I6,'Základní list'!$A:$A,0),1))</f>
        <v>37780</v>
      </c>
      <c r="L6" s="44">
        <f>INDEX('2. závod'!$A:$CH,$J6+5,INDEX('Základní list'!$B:$B,MATCH($I6,'Základní list'!$A:$A,0),1)+2)</f>
        <v>1</v>
      </c>
      <c r="M6" s="47" t="str">
        <f>INDEX('2. závod'!$A:$CH,$J6+5,INDEX('Základní list'!$B:$B,MATCH($I6,'Základní list'!$A:$A,0),1)-2)</f>
        <v>KONOPÁSEK Josef</v>
      </c>
      <c r="N6" s="161" t="str">
        <f>INDEX('2. závod'!$A:$CH,$J6+5,INDEX('Základní list'!$B:$B,MATCH($I6,'Základní list'!$A:$A,0),1)-1)</f>
        <v>Rybářský sportovní klub Pardubice – COLMIC</v>
      </c>
    </row>
    <row r="7" spans="2:14" ht="31.5" customHeight="1">
      <c r="B7" s="43">
        <v>3</v>
      </c>
      <c r="C7" s="41" t="s">
        <v>56</v>
      </c>
      <c r="D7" s="41">
        <v>3</v>
      </c>
      <c r="E7" s="44">
        <f>INDEX('1. závod'!$A:$CH,$D7+5,INDEX('Základní list'!$B:$B,MATCH($C7,'Základní list'!$A:$A,0),1))</f>
        <v>34610</v>
      </c>
      <c r="F7" s="44">
        <f>INDEX('1. závod'!$A:$CH,$D7+5,INDEX('Základní list'!$B:$B,MATCH($C7,'Základní list'!$A:$A,0),1)+2)</f>
        <v>1</v>
      </c>
      <c r="G7" s="47" t="str">
        <f>INDEX('1. závod'!$A:$CH,$D7+5,INDEX('Základní list'!$B:$B,MATCH($C7,'Základní list'!$A:$A,0),1)-2)</f>
        <v>FLANDERKA Aleš</v>
      </c>
      <c r="H7" s="161" t="str">
        <f>INDEX('1. závod'!$A:$CH,$D7+5,INDEX('Základní list'!$B:$B,MATCH($C7,'Základní list'!$A:$A,0),1)-1)</f>
        <v>MO Kolín RIVE</v>
      </c>
      <c r="I7" s="41" t="s">
        <v>56</v>
      </c>
      <c r="J7" s="41">
        <v>3</v>
      </c>
      <c r="K7" s="44">
        <f>INDEX('2. závod'!$A:$CH,$J7+5,INDEX('Základní list'!$B:$B,MATCH($I7,'Základní list'!$A:$A,0),1))</f>
        <v>19960</v>
      </c>
      <c r="L7" s="44">
        <f>INDEX('2. závod'!$A:$CH,$J7+5,INDEX('Základní list'!$B:$B,MATCH($I7,'Základní list'!$A:$A,0),1)+2)</f>
        <v>4</v>
      </c>
      <c r="M7" s="47" t="str">
        <f>INDEX('2. závod'!$A:$CH,$J7+5,INDEX('Základní list'!$B:$B,MATCH($I7,'Základní list'!$A:$A,0),1)-2)</f>
        <v>JAKEŠ Jan</v>
      </c>
      <c r="N7" s="161" t="str">
        <f>INDEX('2. závod'!$A:$CH,$J7+5,INDEX('Základní list'!$B:$B,MATCH($I7,'Základní list'!$A:$A,0),1)-1)</f>
        <v>MO MRS Uherské Hradiště - PRESTON</v>
      </c>
    </row>
    <row r="8" spans="2:14" ht="31.5" customHeight="1">
      <c r="B8" s="43">
        <v>4</v>
      </c>
      <c r="C8" s="41" t="s">
        <v>56</v>
      </c>
      <c r="D8" s="41">
        <v>4</v>
      </c>
      <c r="E8" s="44">
        <f>INDEX('1. závod'!$A:$CH,$D8+5,INDEX('Základní list'!$B:$B,MATCH($C8,'Základní list'!$A:$A,0),1))</f>
        <v>22050</v>
      </c>
      <c r="F8" s="44">
        <f>INDEX('1. závod'!$A:$CH,$D8+5,INDEX('Základní list'!$B:$B,MATCH($C8,'Základní list'!$A:$A,0),1)+2)</f>
        <v>5</v>
      </c>
      <c r="G8" s="47" t="str">
        <f>INDEX('1. závod'!$A:$CH,$D8+5,INDEX('Základní list'!$B:$B,MATCH($C8,'Základní list'!$A:$A,0),1)-2)</f>
        <v>TÖKÖLY Martin</v>
      </c>
      <c r="H8" s="161" t="str">
        <f>INDEX('1. závod'!$A:$CH,$D8+5,INDEX('Základní list'!$B:$B,MATCH($C8,'Základní list'!$A:$A,0),1)-1)</f>
        <v>MO ČRS Karviná MILO</v>
      </c>
      <c r="I8" s="41" t="s">
        <v>56</v>
      </c>
      <c r="J8" s="41">
        <v>4</v>
      </c>
      <c r="K8" s="44">
        <f>INDEX('2. závod'!$A:$CH,$J8+5,INDEX('Základní list'!$B:$B,MATCH($I8,'Základní list'!$A:$A,0),1))</f>
        <v>17790</v>
      </c>
      <c r="L8" s="44">
        <f>INDEX('2. závod'!$A:$CH,$J8+5,INDEX('Základní list'!$B:$B,MATCH($I8,'Základní list'!$A:$A,0),1)+2)</f>
        <v>6</v>
      </c>
      <c r="M8" s="47" t="str">
        <f>INDEX('2. závod'!$A:$CH,$J8+5,INDEX('Základní list'!$B:$B,MATCH($I8,'Základní list'!$A:$A,0),1)-2)</f>
        <v>BARTOŠ Jiří</v>
      </c>
      <c r="N8" s="161" t="str">
        <f>INDEX('2. závod'!$A:$CH,$J8+5,INDEX('Základní list'!$B:$B,MATCH($I8,'Základní list'!$A:$A,0),1)-1)</f>
        <v>RSK LIPANI MIVARDI Třebechovice pod Orebem</v>
      </c>
    </row>
    <row r="9" spans="2:14" ht="31.5" customHeight="1">
      <c r="B9" s="43">
        <v>5</v>
      </c>
      <c r="C9" s="41" t="s">
        <v>56</v>
      </c>
      <c r="D9" s="41">
        <v>5</v>
      </c>
      <c r="E9" s="44">
        <f>INDEX('1. závod'!$A:$CH,$D9+5,INDEX('Základní list'!$B:$B,MATCH($C9,'Základní list'!$A:$A,0),1))</f>
        <v>32690</v>
      </c>
      <c r="F9" s="44">
        <f>INDEX('1. závod'!$A:$CH,$D9+5,INDEX('Základní list'!$B:$B,MATCH($C9,'Základní list'!$A:$A,0),1)+2)</f>
        <v>3</v>
      </c>
      <c r="G9" s="47" t="str">
        <f>INDEX('1. závod'!$A:$CH,$D9+5,INDEX('Základní list'!$B:$B,MATCH($C9,'Základní list'!$A:$A,0),1)-2)</f>
        <v>VAVŘÍN Václav</v>
      </c>
      <c r="H9" s="161" t="str">
        <f>INDEX('1. závod'!$A:$CH,$D9+5,INDEX('Základní list'!$B:$B,MATCH($C9,'Základní list'!$A:$A,0),1)-1)</f>
        <v>Rybářský sportovní klub Pardubice – COLMIC</v>
      </c>
      <c r="I9" s="41" t="s">
        <v>56</v>
      </c>
      <c r="J9" s="41">
        <v>5</v>
      </c>
      <c r="K9" s="44">
        <f>INDEX('2. závod'!$A:$CH,$J9+5,INDEX('Základní list'!$B:$B,MATCH($I9,'Základní list'!$A:$A,0),1))</f>
        <v>29200</v>
      </c>
      <c r="L9" s="44">
        <f>INDEX('2. závod'!$A:$CH,$J9+5,INDEX('Základní list'!$B:$B,MATCH($I9,'Základní list'!$A:$A,0),1)+2)</f>
        <v>3</v>
      </c>
      <c r="M9" s="47" t="str">
        <f>INDEX('2. závod'!$A:$CH,$J9+5,INDEX('Základní list'!$B:$B,MATCH($I9,'Základní list'!$A:$A,0),1)-2)</f>
        <v>BEDNAŘÍK Dušan</v>
      </c>
      <c r="N9" s="161" t="str">
        <f>INDEX('2. závod'!$A:$CH,$J9+5,INDEX('Základní list'!$B:$B,MATCH($I9,'Základní list'!$A:$A,0),1)-1)</f>
        <v>MO ČRS Mohelnice MIVARDI</v>
      </c>
    </row>
    <row r="10" spans="1:14" ht="31.5" customHeight="1">
      <c r="A10" s="89"/>
      <c r="B10" s="43">
        <v>6</v>
      </c>
      <c r="C10" s="41" t="s">
        <v>56</v>
      </c>
      <c r="D10" s="41">
        <v>6</v>
      </c>
      <c r="E10" s="44">
        <f>INDEX('1. závod'!$A:$CH,$D10+5,INDEX('Základní list'!$B:$B,MATCH($C10,'Základní list'!$A:$A,0),1))</f>
        <v>18870</v>
      </c>
      <c r="F10" s="44">
        <f>INDEX('1. závod'!$A:$CH,$D10+5,INDEX('Základní list'!$B:$B,MATCH($C10,'Základní list'!$A:$A,0),1)+2)</f>
        <v>6</v>
      </c>
      <c r="G10" s="47" t="str">
        <f>INDEX('1. závod'!$A:$CH,$D10+5,INDEX('Základní list'!$B:$B,MATCH($C10,'Základní list'!$A:$A,0),1)-2)</f>
        <v>MATEJ Jiří</v>
      </c>
      <c r="H10" s="161" t="str">
        <f>INDEX('1. závod'!$A:$CH,$D10+5,INDEX('Základní list'!$B:$B,MATCH($C10,'Základní list'!$A:$A,0),1)-1)</f>
        <v>MO MRS Uherské Hradiště - PRESTON</v>
      </c>
      <c r="I10" s="41" t="s">
        <v>56</v>
      </c>
      <c r="J10" s="41">
        <v>6</v>
      </c>
      <c r="K10" s="44">
        <f>INDEX('2. závod'!$A:$CH,$J10+5,INDEX('Základní list'!$B:$B,MATCH($I10,'Základní list'!$A:$A,0),1))</f>
        <v>17690</v>
      </c>
      <c r="L10" s="44">
        <f>INDEX('2. závod'!$A:$CH,$J10+5,INDEX('Základní list'!$B:$B,MATCH($I10,'Základní list'!$A:$A,0),1)+2)</f>
        <v>7</v>
      </c>
      <c r="M10" s="47" t="str">
        <f>INDEX('2. závod'!$A:$CH,$J10+5,INDEX('Základní list'!$B:$B,MATCH($I10,'Základní list'!$A:$A,0),1)-2)</f>
        <v>GRZYCH Jan</v>
      </c>
      <c r="N10" s="161" t="str">
        <f>INDEX('2. závod'!$A:$CH,$J10+5,INDEX('Základní list'!$B:$B,MATCH($I10,'Základní list'!$A:$A,0),1)-1)</f>
        <v>MO ČRS Příbor - MAVER TEAM</v>
      </c>
    </row>
    <row r="11" spans="2:14" ht="31.5" customHeight="1">
      <c r="B11" s="43">
        <v>7</v>
      </c>
      <c r="C11" s="41" t="s">
        <v>56</v>
      </c>
      <c r="D11" s="41">
        <v>7</v>
      </c>
      <c r="E11" s="44">
        <f>INDEX('1. závod'!$A:$CH,$D11+5,INDEX('Základní list'!$B:$B,MATCH($C11,'Základní list'!$A:$A,0),1))</f>
        <v>10090</v>
      </c>
      <c r="F11" s="44">
        <f>INDEX('1. závod'!$A:$CH,$D11+5,INDEX('Základní list'!$B:$B,MATCH($C11,'Základní list'!$A:$A,0),1)+2)</f>
        <v>9</v>
      </c>
      <c r="G11" s="47" t="str">
        <f>INDEX('1. závod'!$A:$CH,$D11+5,INDEX('Základní list'!$B:$B,MATCH($C11,'Základní list'!$A:$A,0),1)-2)</f>
        <v>JAKEŠ Jan</v>
      </c>
      <c r="H11" s="161" t="str">
        <f>INDEX('1. závod'!$A:$CH,$D11+5,INDEX('Základní list'!$B:$B,MATCH($C11,'Základní list'!$A:$A,0),1)-1)</f>
        <v>MO MRS Uherské Hradiště - PRESTON</v>
      </c>
      <c r="I11" s="41" t="s">
        <v>56</v>
      </c>
      <c r="J11" s="41">
        <v>7</v>
      </c>
      <c r="K11" s="44">
        <f>INDEX('2. závod'!$A:$CH,$J11+5,INDEX('Základní list'!$B:$B,MATCH($I11,'Základní list'!$A:$A,0),1))</f>
        <v>12990</v>
      </c>
      <c r="L11" s="44">
        <f>INDEX('2. závod'!$A:$CH,$J11+5,INDEX('Základní list'!$B:$B,MATCH($I11,'Základní list'!$A:$A,0),1)+2)</f>
        <v>9</v>
      </c>
      <c r="M11" s="47" t="str">
        <f>INDEX('2. závod'!$A:$CH,$J11+5,INDEX('Základní list'!$B:$B,MATCH($I11,'Základní list'!$A:$A,0),1)-2)</f>
        <v>BARTOŠ Jan</v>
      </c>
      <c r="N11" s="161" t="str">
        <f>INDEX('2. závod'!$A:$CH,$J11+5,INDEX('Základní list'!$B:$B,MATCH($I11,'Základní list'!$A:$A,0),1)-1)</f>
        <v>RSK LIPANI MIVARDI Třebechovice pod Orebem</v>
      </c>
    </row>
    <row r="12" spans="2:14" ht="31.5" customHeight="1">
      <c r="B12" s="43">
        <v>8</v>
      </c>
      <c r="C12" s="41" t="s">
        <v>56</v>
      </c>
      <c r="D12" s="41">
        <v>8</v>
      </c>
      <c r="E12" s="44">
        <f>INDEX('1. závod'!$A:$CH,$D12+5,INDEX('Základní list'!$B:$B,MATCH($C12,'Základní list'!$A:$A,0),1))</f>
        <v>18850</v>
      </c>
      <c r="F12" s="44">
        <f>INDEX('1. závod'!$A:$CH,$D12+5,INDEX('Základní list'!$B:$B,MATCH($C12,'Základní list'!$A:$A,0),1)+2)</f>
        <v>7</v>
      </c>
      <c r="G12" s="47" t="str">
        <f>INDEX('1. závod'!$A:$CH,$D12+5,INDEX('Základní list'!$B:$B,MATCH($C12,'Základní list'!$A:$A,0),1)-2)</f>
        <v>BEDNAŘÍK Dušan</v>
      </c>
      <c r="H12" s="161" t="str">
        <f>INDEX('1. závod'!$A:$CH,$D12+5,INDEX('Základní list'!$B:$B,MATCH($C12,'Základní list'!$A:$A,0),1)-1)</f>
        <v>MO ČRS Mohelnice MIVARDI</v>
      </c>
      <c r="I12" s="41" t="s">
        <v>56</v>
      </c>
      <c r="J12" s="41">
        <v>8</v>
      </c>
      <c r="K12" s="44">
        <f>INDEX('2. závod'!$A:$CH,$J12+5,INDEX('Základní list'!$B:$B,MATCH($I12,'Základní list'!$A:$A,0),1))</f>
        <v>19940</v>
      </c>
      <c r="L12" s="44">
        <f>INDEX('2. závod'!$A:$CH,$J12+5,INDEX('Základní list'!$B:$B,MATCH($I12,'Základní list'!$A:$A,0),1)+2)</f>
        <v>5</v>
      </c>
      <c r="M12" s="47" t="str">
        <f>INDEX('2. závod'!$A:$CH,$J12+5,INDEX('Základní list'!$B:$B,MATCH($I12,'Základní list'!$A:$A,0),1)-2)</f>
        <v>ČASTULÍK Luděk</v>
      </c>
      <c r="N12" s="161" t="str">
        <f>INDEX('2. závod'!$A:$CH,$J12+5,INDEX('Základní list'!$B:$B,MATCH($I12,'Základní list'!$A:$A,0),1)-1)</f>
        <v>ČRS MILO Loštice A</v>
      </c>
    </row>
    <row r="13" spans="1:14" ht="31.5" customHeight="1">
      <c r="A13" s="90"/>
      <c r="B13" s="43">
        <v>9</v>
      </c>
      <c r="C13" s="41" t="s">
        <v>57</v>
      </c>
      <c r="D13" s="41">
        <v>1</v>
      </c>
      <c r="E13" s="44">
        <f>INDEX('1. závod'!$A:$CH,$D13+5,INDEX('Základní list'!$B:$B,MATCH($C13,'Základní list'!$A:$A,0),1))</f>
        <v>10580</v>
      </c>
      <c r="F13" s="44">
        <f>INDEX('1. závod'!$A:$CH,$D13+5,INDEX('Základní list'!$B:$B,MATCH($C13,'Základní list'!$A:$A,0),1)+2)</f>
        <v>5</v>
      </c>
      <c r="G13" s="47" t="str">
        <f>INDEX('1. závod'!$A:$CH,$D13+5,INDEX('Základní list'!$B:$B,MATCH($C13,'Základní list'!$A:$A,0),1)-2)</f>
        <v>SYROVÁTKA Pavel</v>
      </c>
      <c r="H13" s="161" t="str">
        <f>INDEX('1. závod'!$A:$CH,$D13+5,INDEX('Základní list'!$B:$B,MATCH($C13,'Základní list'!$A:$A,0),1)-1)</f>
        <v>MO ČRS Nové Strašecí - MAVER</v>
      </c>
      <c r="I13" s="41" t="s">
        <v>57</v>
      </c>
      <c r="J13" s="41">
        <v>1</v>
      </c>
      <c r="K13" s="44">
        <f>INDEX('2. závod'!$A:$CH,$J13+5,INDEX('Základní list'!$B:$B,MATCH($I13,'Základní list'!$A:$A,0),1))</f>
        <v>18820</v>
      </c>
      <c r="L13" s="44">
        <f>INDEX('2. závod'!$A:$CH,$J13+5,INDEX('Základní list'!$B:$B,MATCH($I13,'Základní list'!$A:$A,0),1)+2)</f>
        <v>5</v>
      </c>
      <c r="M13" s="47" t="str">
        <f>INDEX('2. závod'!$A:$CH,$J13+5,INDEX('Základní list'!$B:$B,MATCH($I13,'Základní list'!$A:$A,0),1)-2)</f>
        <v>MATEJ Jiří</v>
      </c>
      <c r="N13" s="161" t="str">
        <f>INDEX('2. závod'!$A:$CH,$J13+5,INDEX('Základní list'!$B:$B,MATCH($I13,'Základní list'!$A:$A,0),1)-1)</f>
        <v>MO MRS Uherské Hradiště - PRESTON</v>
      </c>
    </row>
    <row r="14" spans="1:14" ht="31.5" customHeight="1">
      <c r="A14" s="90"/>
      <c r="B14" s="43">
        <v>10</v>
      </c>
      <c r="C14" s="41" t="s">
        <v>57</v>
      </c>
      <c r="D14" s="41">
        <v>2</v>
      </c>
      <c r="E14" s="44">
        <f>INDEX('1. závod'!$A:$CH,$D14+5,INDEX('Základní list'!$B:$B,MATCH($C14,'Základní list'!$A:$A,0),1))</f>
        <v>11380</v>
      </c>
      <c r="F14" s="44">
        <f>INDEX('1. závod'!$A:$CH,$D14+5,INDEX('Základní list'!$B:$B,MATCH($C14,'Základní list'!$A:$A,0),1)+2)</f>
        <v>4</v>
      </c>
      <c r="G14" s="47" t="str">
        <f>INDEX('1. závod'!$A:$CH,$D14+5,INDEX('Základní list'!$B:$B,MATCH($C14,'Základní list'!$A:$A,0),1)-2)</f>
        <v>ČASTULÍK Luděk</v>
      </c>
      <c r="H14" s="161" t="str">
        <f>INDEX('1. závod'!$A:$CH,$D14+5,INDEX('Základní list'!$B:$B,MATCH($C14,'Základní list'!$A:$A,0),1)-1)</f>
        <v>ČRS MILO Loštice A</v>
      </c>
      <c r="I14" s="41" t="s">
        <v>57</v>
      </c>
      <c r="J14" s="41">
        <v>2</v>
      </c>
      <c r="K14" s="44">
        <f>INDEX('2. závod'!$A:$CH,$J14+5,INDEX('Základní list'!$B:$B,MATCH($I14,'Základní list'!$A:$A,0),1))</f>
        <v>23350</v>
      </c>
      <c r="L14" s="44">
        <f>INDEX('2. závod'!$A:$CH,$J14+5,INDEX('Základní list'!$B:$B,MATCH($I14,'Základní list'!$A:$A,0),1)+2)</f>
        <v>2</v>
      </c>
      <c r="M14" s="47" t="str">
        <f>INDEX('2. závod'!$A:$CH,$J14+5,INDEX('Základní list'!$B:$B,MATCH($I14,'Základní list'!$A:$A,0),1)-2)</f>
        <v>FLANDERKA Aleš</v>
      </c>
      <c r="N14" s="161" t="str">
        <f>INDEX('2. závod'!$A:$CH,$J14+5,INDEX('Základní list'!$B:$B,MATCH($I14,'Základní list'!$A:$A,0),1)-1)</f>
        <v>MO Kolín RIVE</v>
      </c>
    </row>
    <row r="15" spans="1:14" ht="31.5" customHeight="1">
      <c r="A15" s="91"/>
      <c r="B15" s="43">
        <v>11</v>
      </c>
      <c r="C15" s="41" t="s">
        <v>57</v>
      </c>
      <c r="D15" s="41">
        <v>3</v>
      </c>
      <c r="E15" s="44">
        <f>INDEX('1. závod'!$A:$CH,$D15+5,INDEX('Základní list'!$B:$B,MATCH($C15,'Základní list'!$A:$A,0),1))</f>
        <v>1610</v>
      </c>
      <c r="F15" s="44">
        <f>INDEX('1. závod'!$A:$CH,$D15+5,INDEX('Základní list'!$B:$B,MATCH($C15,'Základní list'!$A:$A,0),1)+2)</f>
        <v>9</v>
      </c>
      <c r="G15" s="47" t="str">
        <f>INDEX('1. závod'!$A:$CH,$D15+5,INDEX('Základní list'!$B:$B,MATCH($C15,'Základní list'!$A:$A,0),1)-2)</f>
        <v>KOUKAL Martin st.</v>
      </c>
      <c r="H15" s="161" t="str">
        <f>INDEX('1. závod'!$A:$CH,$D15+5,INDEX('Základní list'!$B:$B,MATCH($C15,'Základní list'!$A:$A,0),1)-1)</f>
        <v>ČRS MILO Loštice A</v>
      </c>
      <c r="I15" s="41" t="s">
        <v>57</v>
      </c>
      <c r="J15" s="41">
        <v>3</v>
      </c>
      <c r="K15" s="44">
        <f>INDEX('2. závod'!$A:$CH,$J15+5,INDEX('Základní list'!$B:$B,MATCH($I15,'Základní list'!$A:$A,0),1))</f>
        <v>1595</v>
      </c>
      <c r="L15" s="44">
        <f>INDEX('2. závod'!$A:$CH,$J15+5,INDEX('Základní list'!$B:$B,MATCH($I15,'Základní list'!$A:$A,0),1)+2)</f>
        <v>9</v>
      </c>
      <c r="M15" s="47" t="str">
        <f>INDEX('2. závod'!$A:$CH,$J15+5,INDEX('Základní list'!$B:$B,MATCH($I15,'Základní list'!$A:$A,0),1)-2)</f>
        <v>KOPA Stanislav</v>
      </c>
      <c r="N15" s="161" t="str">
        <f>INDEX('2. závod'!$A:$CH,$J15+5,INDEX('Základní list'!$B:$B,MATCH($I15,'Základní list'!$A:$A,0),1)-1)</f>
        <v>ČRS MILO Loštice A</v>
      </c>
    </row>
    <row r="16" spans="2:14" ht="31.5" customHeight="1">
      <c r="B16" s="43">
        <v>12</v>
      </c>
      <c r="C16" s="41" t="s">
        <v>57</v>
      </c>
      <c r="D16" s="41">
        <v>4</v>
      </c>
      <c r="E16" s="44">
        <f>INDEX('1. závod'!$A:$CH,$D16+5,INDEX('Základní list'!$B:$B,MATCH($C16,'Základní list'!$A:$A,0),1))</f>
        <v>15790</v>
      </c>
      <c r="F16" s="44">
        <f>INDEX('1. závod'!$A:$CH,$D16+5,INDEX('Základní list'!$B:$B,MATCH($C16,'Základní list'!$A:$A,0),1)+2)</f>
        <v>3</v>
      </c>
      <c r="G16" s="47" t="str">
        <f>INDEX('1. závod'!$A:$CH,$D16+5,INDEX('Základní list'!$B:$B,MATCH($C16,'Základní list'!$A:$A,0),1)-2)</f>
        <v>POKORNÝ Roman ml.</v>
      </c>
      <c r="H16" s="161" t="str">
        <f>INDEX('1. závod'!$A:$CH,$D16+5,INDEX('Základní list'!$B:$B,MATCH($C16,'Základní list'!$A:$A,0),1)-1)</f>
        <v>RS Crazy Boys MO Hustopeče Maver</v>
      </c>
      <c r="I16" s="41" t="s">
        <v>57</v>
      </c>
      <c r="J16" s="41">
        <v>4</v>
      </c>
      <c r="K16" s="44">
        <f>INDEX('2. závod'!$A:$CH,$J16+5,INDEX('Základní list'!$B:$B,MATCH($I16,'Základní list'!$A:$A,0),1))</f>
        <v>19430</v>
      </c>
      <c r="L16" s="44">
        <f>INDEX('2. závod'!$A:$CH,$J16+5,INDEX('Základní list'!$B:$B,MATCH($I16,'Základní list'!$A:$A,0),1)+2)</f>
        <v>4</v>
      </c>
      <c r="M16" s="47" t="str">
        <f>INDEX('2. závod'!$A:$CH,$J16+5,INDEX('Základní list'!$B:$B,MATCH($I16,'Základní list'!$A:$A,0),1)-2)</f>
        <v>MAŠTERA Vojtěch</v>
      </c>
      <c r="N16" s="161" t="str">
        <f>INDEX('2. závod'!$A:$CH,$J16+5,INDEX('Základní list'!$B:$B,MATCH($I16,'Základní list'!$A:$A,0),1)-1)</f>
        <v>MO ČRS Jindřichův Hradec AWA-S – DRENNAN</v>
      </c>
    </row>
    <row r="17" spans="2:14" ht="31.5" customHeight="1">
      <c r="B17" s="43">
        <v>13</v>
      </c>
      <c r="C17" s="41" t="s">
        <v>57</v>
      </c>
      <c r="D17" s="41">
        <v>5</v>
      </c>
      <c r="E17" s="44">
        <f>INDEX('1. závod'!$A:$CH,$D17+5,INDEX('Základní list'!$B:$B,MATCH($C17,'Základní list'!$A:$A,0),1))</f>
        <v>2645</v>
      </c>
      <c r="F17" s="44">
        <f>INDEX('1. závod'!$A:$CH,$D17+5,INDEX('Základní list'!$B:$B,MATCH($C17,'Základní list'!$A:$A,0),1)+2)</f>
        <v>8</v>
      </c>
      <c r="G17" s="47" t="str">
        <f>INDEX('1. závod'!$A:$CH,$D17+5,INDEX('Základní list'!$B:$B,MATCH($C17,'Základní list'!$A:$A,0),1)-2)</f>
        <v>KOBLIHA Martin</v>
      </c>
      <c r="H17" s="161" t="str">
        <f>INDEX('1. závod'!$A:$CH,$D17+5,INDEX('Základní list'!$B:$B,MATCH($C17,'Základní list'!$A:$A,0),1)-1)</f>
        <v>MO MRS Uherské Hradiště - PRESTON</v>
      </c>
      <c r="I17" s="41" t="s">
        <v>57</v>
      </c>
      <c r="J17" s="41">
        <v>5</v>
      </c>
      <c r="K17" s="44">
        <f>INDEX('2. závod'!$A:$CH,$J17+5,INDEX('Základní list'!$B:$B,MATCH($I17,'Základní list'!$A:$A,0),1))</f>
        <v>15660</v>
      </c>
      <c r="L17" s="44">
        <f>INDEX('2. závod'!$A:$CH,$J17+5,INDEX('Základní list'!$B:$B,MATCH($I17,'Základní list'!$A:$A,0),1)+2)</f>
        <v>7</v>
      </c>
      <c r="M17" s="47" t="str">
        <f>INDEX('2. závod'!$A:$CH,$J17+5,INDEX('Základní list'!$B:$B,MATCH($I17,'Základní list'!$A:$A,0),1)-2)</f>
        <v>KOBLIHA Martin</v>
      </c>
      <c r="N17" s="161" t="str">
        <f>INDEX('2. závod'!$A:$CH,$J17+5,INDEX('Základní list'!$B:$B,MATCH($I17,'Základní list'!$A:$A,0),1)-1)</f>
        <v>MO MRS Uherské Hradiště - PRESTON</v>
      </c>
    </row>
    <row r="18" spans="2:14" ht="31.5" customHeight="1">
      <c r="B18" s="43">
        <v>14</v>
      </c>
      <c r="C18" s="41" t="s">
        <v>57</v>
      </c>
      <c r="D18" s="41">
        <v>6</v>
      </c>
      <c r="E18" s="44">
        <f>INDEX('1. závod'!$A:$CH,$D18+5,INDEX('Základní list'!$B:$B,MATCH($C18,'Základní list'!$A:$A,0),1))</f>
        <v>16520</v>
      </c>
      <c r="F18" s="44">
        <f>INDEX('1. závod'!$A:$CH,$D18+5,INDEX('Základní list'!$B:$B,MATCH($C18,'Základní list'!$A:$A,0),1)+2)</f>
        <v>2</v>
      </c>
      <c r="G18" s="47" t="str">
        <f>INDEX('1. závod'!$A:$CH,$D18+5,INDEX('Základní list'!$B:$B,MATCH($C18,'Základní list'!$A:$A,0),1)-2)</f>
        <v>PERGREFFI Luca </v>
      </c>
      <c r="H18" s="161" t="str">
        <f>INDEX('1. závod'!$A:$CH,$D18+5,INDEX('Základní list'!$B:$B,MATCH($C18,'Základní list'!$A:$A,0),1)-1)</f>
        <v>Rybářský sportovní klub Pardubice – COLMIC</v>
      </c>
      <c r="I18" s="41" t="s">
        <v>57</v>
      </c>
      <c r="J18" s="41">
        <v>6</v>
      </c>
      <c r="K18" s="44">
        <f>INDEX('2. závod'!$A:$CH,$J18+5,INDEX('Základní list'!$B:$B,MATCH($I18,'Základní list'!$A:$A,0),1))</f>
        <v>22590</v>
      </c>
      <c r="L18" s="44">
        <f>INDEX('2. závod'!$A:$CH,$J18+5,INDEX('Základní list'!$B:$B,MATCH($I18,'Základní list'!$A:$A,0),1)+2)</f>
        <v>3</v>
      </c>
      <c r="M18" s="47" t="str">
        <f>INDEX('2. závod'!$A:$CH,$J18+5,INDEX('Základní list'!$B:$B,MATCH($I18,'Základní list'!$A:$A,0),1)-2)</f>
        <v>KOCHAN Pavel</v>
      </c>
      <c r="N18" s="161" t="str">
        <f>INDEX('2. závod'!$A:$CH,$J18+5,INDEX('Základní list'!$B:$B,MATCH($I18,'Základní list'!$A:$A,0),1)-1)</f>
        <v>MO ČRS Karviná MILO</v>
      </c>
    </row>
    <row r="19" spans="2:14" ht="31.5" customHeight="1">
      <c r="B19" s="43">
        <v>15</v>
      </c>
      <c r="C19" s="41" t="s">
        <v>57</v>
      </c>
      <c r="D19" s="41">
        <v>7</v>
      </c>
      <c r="E19" s="44">
        <f>INDEX('1. závod'!$A:$CH,$D19+5,INDEX('Základní list'!$B:$B,MATCH($C19,'Základní list'!$A:$A,0),1))</f>
        <v>9145</v>
      </c>
      <c r="F19" s="44">
        <f>INDEX('1. závod'!$A:$CH,$D19+5,INDEX('Základní list'!$B:$B,MATCH($C19,'Základní list'!$A:$A,0),1)+2)</f>
        <v>6</v>
      </c>
      <c r="G19" s="47" t="str">
        <f>INDEX('1. závod'!$A:$CH,$D19+5,INDEX('Základní list'!$B:$B,MATCH($C19,'Základní list'!$A:$A,0),1)-2)</f>
        <v>MAŠTERA Vojtěch</v>
      </c>
      <c r="H19" s="161" t="str">
        <f>INDEX('1. závod'!$A:$CH,$D19+5,INDEX('Základní list'!$B:$B,MATCH($C19,'Základní list'!$A:$A,0),1)-1)</f>
        <v>MO ČRS Jindřichův Hradec AWA-S – DRENNAN</v>
      </c>
      <c r="I19" s="41" t="s">
        <v>57</v>
      </c>
      <c r="J19" s="41">
        <v>7</v>
      </c>
      <c r="K19" s="44">
        <f>INDEX('2. závod'!$A:$CH,$J19+5,INDEX('Základní list'!$B:$B,MATCH($I19,'Základní list'!$A:$A,0),1))</f>
        <v>32750</v>
      </c>
      <c r="L19" s="44">
        <f>INDEX('2. závod'!$A:$CH,$J19+5,INDEX('Základní list'!$B:$B,MATCH($I19,'Základní list'!$A:$A,0),1)+2)</f>
        <v>1</v>
      </c>
      <c r="M19" s="47" t="str">
        <f>INDEX('2. závod'!$A:$CH,$J19+5,INDEX('Základní list'!$B:$B,MATCH($I19,'Základní list'!$A:$A,0),1)-2)</f>
        <v>HRON Radek</v>
      </c>
      <c r="N19" s="161" t="str">
        <f>INDEX('2. závod'!$A:$CH,$J19+5,INDEX('Základní list'!$B:$B,MATCH($I19,'Základní list'!$A:$A,0),1)-1)</f>
        <v>RS Crazy Boys MO Hustopeče Maver</v>
      </c>
    </row>
    <row r="20" spans="2:14" ht="31.5" customHeight="1">
      <c r="B20" s="43">
        <v>16</v>
      </c>
      <c r="C20" s="41" t="s">
        <v>57</v>
      </c>
      <c r="D20" s="41">
        <v>8</v>
      </c>
      <c r="E20" s="44">
        <f>INDEX('1. závod'!$A:$CH,$D20+5,INDEX('Základní list'!$B:$B,MATCH($C20,'Základní list'!$A:$A,0),1))</f>
        <v>17790</v>
      </c>
      <c r="F20" s="44">
        <f>INDEX('1. závod'!$A:$CH,$D20+5,INDEX('Základní list'!$B:$B,MATCH($C20,'Základní list'!$A:$A,0),1)+2)</f>
        <v>1</v>
      </c>
      <c r="G20" s="47" t="str">
        <f>INDEX('1. závod'!$A:$CH,$D20+5,INDEX('Základní list'!$B:$B,MATCH($C20,'Základní list'!$A:$A,0),1)-2)</f>
        <v>MICHALOVIČ Tomáš</v>
      </c>
      <c r="H20" s="161" t="str">
        <f>INDEX('1. závod'!$A:$CH,$D20+5,INDEX('Základní list'!$B:$B,MATCH($C20,'Základní list'!$A:$A,0),1)-1)</f>
        <v>MO ČRS Mohelnice MIVARDI</v>
      </c>
      <c r="I20" s="41" t="s">
        <v>57</v>
      </c>
      <c r="J20" s="41">
        <v>8</v>
      </c>
      <c r="K20" s="44">
        <f>INDEX('2. závod'!$A:$CH,$J20+5,INDEX('Základní list'!$B:$B,MATCH($I20,'Základní list'!$A:$A,0),1))</f>
        <v>10560</v>
      </c>
      <c r="L20" s="44">
        <f>INDEX('2. závod'!$A:$CH,$J20+5,INDEX('Základní list'!$B:$B,MATCH($I20,'Základní list'!$A:$A,0),1)+2)</f>
        <v>8</v>
      </c>
      <c r="M20" s="47" t="str">
        <f>INDEX('2. závod'!$A:$CH,$J20+5,INDEX('Základní list'!$B:$B,MATCH($I20,'Základní list'!$A:$A,0),1)-2)</f>
        <v>MICHALOVIČ Tomáš</v>
      </c>
      <c r="N20" s="161" t="str">
        <f>INDEX('2. závod'!$A:$CH,$J20+5,INDEX('Základní list'!$B:$B,MATCH($I20,'Základní list'!$A:$A,0),1)-1)</f>
        <v>MO ČRS Mohelnice MIVARDI</v>
      </c>
    </row>
    <row r="21" spans="2:14" ht="31.5" customHeight="1">
      <c r="B21" s="43">
        <v>17</v>
      </c>
      <c r="C21" s="41" t="s">
        <v>58</v>
      </c>
      <c r="D21" s="41">
        <v>1</v>
      </c>
      <c r="E21" s="44">
        <f>INDEX('1. závod'!$A:$CH,$D21+5,INDEX('Základní list'!$B:$B,MATCH($C21,'Základní list'!$A:$A,0),1))</f>
        <v>18290</v>
      </c>
      <c r="F21" s="44">
        <f>INDEX('1. závod'!$A:$CH,$D21+5,INDEX('Základní list'!$B:$B,MATCH($C21,'Základní list'!$A:$A,0),1)+2)</f>
        <v>2</v>
      </c>
      <c r="G21" s="47" t="str">
        <f>INDEX('1. závod'!$A:$CH,$D21+5,INDEX('Základní list'!$B:$B,MATCH($C21,'Základní list'!$A:$A,0),1)-2)</f>
        <v>HRON Radek</v>
      </c>
      <c r="H21" s="161" t="str">
        <f>INDEX('1. závod'!$A:$CH,$D21+5,INDEX('Základní list'!$B:$B,MATCH($C21,'Základní list'!$A:$A,0),1)-1)</f>
        <v>RS Crazy Boys MO Hustopeče Maver</v>
      </c>
      <c r="I21" s="41" t="s">
        <v>58</v>
      </c>
      <c r="J21" s="41">
        <v>1</v>
      </c>
      <c r="K21" s="44">
        <f>INDEX('2. závod'!$A:$CH,$J21+5,INDEX('Základní list'!$B:$B,MATCH($I21,'Základní list'!$A:$A,0),1))</f>
        <v>10790</v>
      </c>
      <c r="L21" s="44">
        <f>INDEX('2. závod'!$A:$CH,$J21+5,INDEX('Základní list'!$B:$B,MATCH($I21,'Základní list'!$A:$A,0),1)+2)</f>
        <v>8</v>
      </c>
      <c r="M21" s="47" t="str">
        <f>INDEX('2. závod'!$A:$CH,$J21+5,INDEX('Základní list'!$B:$B,MATCH($I21,'Základní list'!$A:$A,0),1)-2)</f>
        <v>KOUKAL Martin st.</v>
      </c>
      <c r="N21" s="161" t="str">
        <f>INDEX('2. závod'!$A:$CH,$J21+5,INDEX('Základní list'!$B:$B,MATCH($I21,'Základní list'!$A:$A,0),1)-1)</f>
        <v>ČRS MILO Loštice A</v>
      </c>
    </row>
    <row r="22" spans="2:14" ht="31.5" customHeight="1">
      <c r="B22" s="43">
        <v>18</v>
      </c>
      <c r="C22" s="41" t="s">
        <v>58</v>
      </c>
      <c r="D22" s="41">
        <v>2</v>
      </c>
      <c r="E22" s="44">
        <f>INDEX('1. závod'!$A:$CH,$D22+5,INDEX('Základní list'!$B:$B,MATCH($C22,'Základní list'!$A:$A,0),1))</f>
        <v>6230</v>
      </c>
      <c r="F22" s="44">
        <f>INDEX('1. závod'!$A:$CH,$D22+5,INDEX('Základní list'!$B:$B,MATCH($C22,'Základní list'!$A:$A,0),1)+2)</f>
        <v>7</v>
      </c>
      <c r="G22" s="47" t="str">
        <f>INDEX('1. závod'!$A:$CH,$D22+5,INDEX('Základní list'!$B:$B,MATCH($C22,'Základní list'!$A:$A,0),1)-2)</f>
        <v>BARTOŠ Jiří</v>
      </c>
      <c r="H22" s="161" t="str">
        <f>INDEX('1. závod'!$A:$CH,$D22+5,INDEX('Základní list'!$B:$B,MATCH($C22,'Základní list'!$A:$A,0),1)-1)</f>
        <v>RSK LIPANI MIVARDI Třebechovice pod Orebem</v>
      </c>
      <c r="I22" s="41" t="s">
        <v>58</v>
      </c>
      <c r="J22" s="41">
        <v>2</v>
      </c>
      <c r="K22" s="44">
        <f>INDEX('2. závod'!$A:$CH,$J22+5,INDEX('Základní list'!$B:$B,MATCH($I22,'Základní list'!$A:$A,0),1))</f>
        <v>18330</v>
      </c>
      <c r="L22" s="44">
        <f>INDEX('2. závod'!$A:$CH,$J22+5,INDEX('Základní list'!$B:$B,MATCH($I22,'Základní list'!$A:$A,0),1)+2)</f>
        <v>5</v>
      </c>
      <c r="M22" s="47" t="str">
        <f>INDEX('2. závod'!$A:$CH,$J22+5,INDEX('Základní list'!$B:$B,MATCH($I22,'Základní list'!$A:$A,0),1)-2)</f>
        <v>KOLEŇ Michal</v>
      </c>
      <c r="N22" s="161" t="str">
        <f>INDEX('2. závod'!$A:$CH,$J22+5,INDEX('Základní list'!$B:$B,MATCH($I22,'Základní list'!$A:$A,0),1)-1)</f>
        <v>MO ČRS Strakonive</v>
      </c>
    </row>
    <row r="23" spans="2:14" ht="31.5" customHeight="1">
      <c r="B23" s="43">
        <v>19</v>
      </c>
      <c r="C23" s="41" t="s">
        <v>58</v>
      </c>
      <c r="D23" s="41">
        <v>3</v>
      </c>
      <c r="E23" s="44">
        <f>INDEX('1. závod'!$A:$CH,$D23+5,INDEX('Základní list'!$B:$B,MATCH($C23,'Základní list'!$A:$A,0),1))</f>
        <v>5705</v>
      </c>
      <c r="F23" s="44">
        <f>INDEX('1. závod'!$A:$CH,$D23+5,INDEX('Základní list'!$B:$B,MATCH($C23,'Základní list'!$A:$A,0),1)+2)</f>
        <v>8</v>
      </c>
      <c r="G23" s="47" t="str">
        <f>INDEX('1. závod'!$A:$CH,$D23+5,INDEX('Základní list'!$B:$B,MATCH($C23,'Základní list'!$A:$A,0),1)-2)</f>
        <v>KOLEŇ Michal</v>
      </c>
      <c r="H23" s="161" t="str">
        <f>INDEX('1. závod'!$A:$CH,$D23+5,INDEX('Základní list'!$B:$B,MATCH($C23,'Základní list'!$A:$A,0),1)-1)</f>
        <v>MO ČRS Strakonive</v>
      </c>
      <c r="I23" s="41" t="s">
        <v>58</v>
      </c>
      <c r="J23" s="41">
        <v>3</v>
      </c>
      <c r="K23" s="44">
        <f>INDEX('2. závod'!$A:$CH,$J23+5,INDEX('Základní list'!$B:$B,MATCH($I23,'Základní list'!$A:$A,0),1))</f>
        <v>23240</v>
      </c>
      <c r="L23" s="44">
        <f>INDEX('2. závod'!$A:$CH,$J23+5,INDEX('Základní list'!$B:$B,MATCH($I23,'Základní list'!$A:$A,0),1)+2)</f>
        <v>2</v>
      </c>
      <c r="M23" s="47" t="str">
        <f>INDEX('2. závod'!$A:$CH,$J23+5,INDEX('Základní list'!$B:$B,MATCH($I23,'Základní list'!$A:$A,0),1)-2)</f>
        <v>SYROVÁTKA Pavel</v>
      </c>
      <c r="N23" s="161" t="str">
        <f>INDEX('2. závod'!$A:$CH,$J23+5,INDEX('Základní list'!$B:$B,MATCH($I23,'Základní list'!$A:$A,0),1)-1)</f>
        <v>MO ČRS Nové Strašecí - MAVER</v>
      </c>
    </row>
    <row r="24" spans="1:14" ht="31.5" customHeight="1">
      <c r="A24" s="91"/>
      <c r="B24" s="43">
        <v>20</v>
      </c>
      <c r="C24" s="41" t="s">
        <v>58</v>
      </c>
      <c r="D24" s="41">
        <v>4</v>
      </c>
      <c r="E24" s="44">
        <f>INDEX('1. závod'!$A:$CH,$D24+5,INDEX('Základní list'!$B:$B,MATCH($C24,'Základní list'!$A:$A,0),1))</f>
        <v>8585</v>
      </c>
      <c r="F24" s="44">
        <f>INDEX('1. závod'!$A:$CH,$D24+5,INDEX('Základní list'!$B:$B,MATCH($C24,'Základní list'!$A:$A,0),1)+2)</f>
        <v>5</v>
      </c>
      <c r="G24" s="47" t="str">
        <f>INDEX('1. závod'!$A:$CH,$D24+5,INDEX('Základní list'!$B:$B,MATCH($C24,'Základní list'!$A:$A,0),1)-2)</f>
        <v>MIŠKOLCI Zoltán</v>
      </c>
      <c r="H24" s="161" t="str">
        <f>INDEX('1. závod'!$A:$CH,$D24+5,INDEX('Základní list'!$B:$B,MATCH($C24,'Základní list'!$A:$A,0),1)-1)</f>
        <v>SLOVENSKO</v>
      </c>
      <c r="I24" s="41" t="s">
        <v>58</v>
      </c>
      <c r="J24" s="41">
        <v>4</v>
      </c>
      <c r="K24" s="44">
        <f>INDEX('2. závod'!$A:$CH,$J24+5,INDEX('Základní list'!$B:$B,MATCH($I24,'Základní list'!$A:$A,0),1))</f>
        <v>19340</v>
      </c>
      <c r="L24" s="44">
        <f>INDEX('2. závod'!$A:$CH,$J24+5,INDEX('Základní list'!$B:$B,MATCH($I24,'Základní list'!$A:$A,0),1)+2)</f>
        <v>4</v>
      </c>
      <c r="M24" s="47" t="str">
        <f>INDEX('2. závod'!$A:$CH,$J24+5,INDEX('Základní list'!$B:$B,MATCH($I24,'Základní list'!$A:$A,0),1)-2)</f>
        <v>CHROMÝ Radomír</v>
      </c>
      <c r="N24" s="161" t="str">
        <f>INDEX('2. závod'!$A:$CH,$J24+5,INDEX('Základní list'!$B:$B,MATCH($I24,'Základní list'!$A:$A,0),1)-1)</f>
        <v>ČRS MIVARDI CZ Mohelnice</v>
      </c>
    </row>
    <row r="25" spans="2:14" ht="31.5" customHeight="1">
      <c r="B25" s="43">
        <v>21</v>
      </c>
      <c r="C25" s="41" t="s">
        <v>58</v>
      </c>
      <c r="D25" s="41">
        <v>5</v>
      </c>
      <c r="E25" s="44">
        <f>INDEX('1. závod'!$A:$CH,$D25+5,INDEX('Základní list'!$B:$B,MATCH($C25,'Základní list'!$A:$A,0),1))</f>
        <v>3135</v>
      </c>
      <c r="F25" s="44">
        <f>INDEX('1. závod'!$A:$CH,$D25+5,INDEX('Základní list'!$B:$B,MATCH($C25,'Základní list'!$A:$A,0),1)+2)</f>
        <v>9</v>
      </c>
      <c r="G25" s="47" t="str">
        <f>INDEX('1. závod'!$A:$CH,$D25+5,INDEX('Základní list'!$B:$B,MATCH($C25,'Základní list'!$A:$A,0),1)-2)</f>
        <v>BARTOŠ Jan</v>
      </c>
      <c r="H25" s="161" t="str">
        <f>INDEX('1. závod'!$A:$CH,$D25+5,INDEX('Základní list'!$B:$B,MATCH($C25,'Základní list'!$A:$A,0),1)-1)</f>
        <v>RSK LIPANI MIVARDI Třebechovice pod Orebem</v>
      </c>
      <c r="I25" s="41" t="s">
        <v>58</v>
      </c>
      <c r="J25" s="41">
        <v>5</v>
      </c>
      <c r="K25" s="44">
        <f>INDEX('2. závod'!$A:$CH,$J25+5,INDEX('Základní list'!$B:$B,MATCH($I25,'Základní list'!$A:$A,0),1))</f>
        <v>14830</v>
      </c>
      <c r="L25" s="44">
        <f>INDEX('2. závod'!$A:$CH,$J25+5,INDEX('Základní list'!$B:$B,MATCH($I25,'Základní list'!$A:$A,0),1)+2)</f>
        <v>7</v>
      </c>
      <c r="M25" s="47" t="str">
        <f>INDEX('2. závod'!$A:$CH,$J25+5,INDEX('Základní list'!$B:$B,MATCH($I25,'Základní list'!$A:$A,0),1)-2)</f>
        <v>PERGREFFI Luca </v>
      </c>
      <c r="N25" s="161" t="str">
        <f>INDEX('2. závod'!$A:$CH,$J25+5,INDEX('Základní list'!$B:$B,MATCH($I25,'Základní list'!$A:$A,0),1)-1)</f>
        <v>Rybářský sportovní klub Pardubice – COLMIC</v>
      </c>
    </row>
    <row r="26" spans="2:14" ht="31.5" customHeight="1">
      <c r="B26" s="43">
        <v>22</v>
      </c>
      <c r="C26" s="41" t="s">
        <v>58</v>
      </c>
      <c r="D26" s="41">
        <v>6</v>
      </c>
      <c r="E26" s="44">
        <f>INDEX('1. závod'!$A:$CH,$D26+5,INDEX('Základní list'!$B:$B,MATCH($C26,'Základní list'!$A:$A,0),1))</f>
        <v>11450</v>
      </c>
      <c r="F26" s="44">
        <f>INDEX('1. závod'!$A:$CH,$D26+5,INDEX('Základní list'!$B:$B,MATCH($C26,'Základní list'!$A:$A,0),1)+2)</f>
        <v>3</v>
      </c>
      <c r="G26" s="47" t="str">
        <f>INDEX('1. závod'!$A:$CH,$D26+5,INDEX('Základní list'!$B:$B,MATCH($C26,'Základní list'!$A:$A,0),1)-2)</f>
        <v>NAGY Jano</v>
      </c>
      <c r="H26" s="161" t="str">
        <f>INDEX('1. závod'!$A:$CH,$D26+5,INDEX('Základní list'!$B:$B,MATCH($C26,'Základní list'!$A:$A,0),1)-1)</f>
        <v>SLOVENSKO</v>
      </c>
      <c r="I26" s="41" t="s">
        <v>58</v>
      </c>
      <c r="J26" s="41">
        <v>6</v>
      </c>
      <c r="K26" s="44">
        <f>INDEX('2. závod'!$A:$CH,$J26+5,INDEX('Základní list'!$B:$B,MATCH($I26,'Základní list'!$A:$A,0),1))</f>
        <v>27410</v>
      </c>
      <c r="L26" s="44">
        <f>INDEX('2. závod'!$A:$CH,$J26+5,INDEX('Základní list'!$B:$B,MATCH($I26,'Základní list'!$A:$A,0),1)+2)</f>
        <v>1</v>
      </c>
      <c r="M26" s="47" t="str">
        <f>INDEX('2. závod'!$A:$CH,$J26+5,INDEX('Základní list'!$B:$B,MATCH($I26,'Základní list'!$A:$A,0),1)-2)</f>
        <v>POKORNÝ Roman ml.</v>
      </c>
      <c r="N26" s="161" t="str">
        <f>INDEX('2. závod'!$A:$CH,$J26+5,INDEX('Základní list'!$B:$B,MATCH($I26,'Základní list'!$A:$A,0),1)-1)</f>
        <v>RS Crazy Boys MO Hustopeče Maver</v>
      </c>
    </row>
    <row r="27" spans="2:14" ht="31.5" customHeight="1">
      <c r="B27" s="43">
        <v>23</v>
      </c>
      <c r="C27" s="41" t="s">
        <v>58</v>
      </c>
      <c r="D27" s="41">
        <v>7</v>
      </c>
      <c r="E27" s="44">
        <f>INDEX('1. závod'!$A:$CH,$D27+5,INDEX('Základní list'!$B:$B,MATCH($C27,'Základní list'!$A:$A,0),1))</f>
        <v>10790</v>
      </c>
      <c r="F27" s="44">
        <f>INDEX('1. závod'!$A:$CH,$D27+5,INDEX('Základní list'!$B:$B,MATCH($C27,'Základní list'!$A:$A,0),1)+2)</f>
        <v>4</v>
      </c>
      <c r="G27" s="47" t="str">
        <f>INDEX('1. závod'!$A:$CH,$D27+5,INDEX('Základní list'!$B:$B,MATCH($C27,'Základní list'!$A:$A,0),1)-2)</f>
        <v>VALDA MARTIN</v>
      </c>
      <c r="H27" s="161" t="str">
        <f>INDEX('1. závod'!$A:$CH,$D27+5,INDEX('Základní list'!$B:$B,MATCH($C27,'Základní list'!$A:$A,0),1)-1)</f>
        <v>MO ČRS Mělník SENSAS-COLMIC</v>
      </c>
      <c r="I27" s="41" t="s">
        <v>58</v>
      </c>
      <c r="J27" s="41">
        <v>7</v>
      </c>
      <c r="K27" s="44">
        <f>INDEX('2. závod'!$A:$CH,$J27+5,INDEX('Základní list'!$B:$B,MATCH($I27,'Základní list'!$A:$A,0),1))</f>
        <v>6030</v>
      </c>
      <c r="L27" s="44">
        <f>INDEX('2. závod'!$A:$CH,$J27+5,INDEX('Základní list'!$B:$B,MATCH($I27,'Základní list'!$A:$A,0),1)+2)</f>
        <v>9</v>
      </c>
      <c r="M27" s="47" t="str">
        <f>INDEX('2. závod'!$A:$CH,$J27+5,INDEX('Základní list'!$B:$B,MATCH($I27,'Základní list'!$A:$A,0),1)-2)</f>
        <v>KOUKAL Martin ml.</v>
      </c>
      <c r="N27" s="161" t="str">
        <f>INDEX('2. závod'!$A:$CH,$J27+5,INDEX('Základní list'!$B:$B,MATCH($I27,'Základní list'!$A:$A,0),1)-1)</f>
        <v>ČRS MILO Loštice A</v>
      </c>
    </row>
    <row r="28" spans="2:14" ht="31.5" customHeight="1">
      <c r="B28" s="43">
        <v>24</v>
      </c>
      <c r="C28" s="41" t="s">
        <v>58</v>
      </c>
      <c r="D28" s="41">
        <v>8</v>
      </c>
      <c r="E28" s="44">
        <f>INDEX('1. závod'!$A:$CH,$D28+5,INDEX('Základní list'!$B:$B,MATCH($C28,'Základní list'!$A:$A,0),1))</f>
        <v>19610</v>
      </c>
      <c r="F28" s="44">
        <f>INDEX('1. závod'!$A:$CH,$D28+5,INDEX('Základní list'!$B:$B,MATCH($C28,'Základní list'!$A:$A,0),1)+2)</f>
        <v>1</v>
      </c>
      <c r="G28" s="47" t="str">
        <f>INDEX('1. závod'!$A:$CH,$D28+5,INDEX('Základní list'!$B:$B,MATCH($C28,'Základní list'!$A:$A,0),1)-2)</f>
        <v>CHROMÝ Radomír</v>
      </c>
      <c r="H28" s="161" t="str">
        <f>INDEX('1. závod'!$A:$CH,$D28+5,INDEX('Základní list'!$B:$B,MATCH($C28,'Základní list'!$A:$A,0),1)-1)</f>
        <v>ČRS MIVARDI CZ Mohelnice</v>
      </c>
      <c r="I28" s="41" t="s">
        <v>58</v>
      </c>
      <c r="J28" s="41">
        <v>8</v>
      </c>
      <c r="K28" s="44">
        <f>INDEX('2. závod'!$A:$CH,$J28+5,INDEX('Základní list'!$B:$B,MATCH($I28,'Základní list'!$A:$A,0),1))</f>
        <v>17760</v>
      </c>
      <c r="L28" s="44">
        <f>INDEX('2. závod'!$A:$CH,$J28+5,INDEX('Základní list'!$B:$B,MATCH($I28,'Základní list'!$A:$A,0),1)+2)</f>
        <v>6</v>
      </c>
      <c r="M28" s="47" t="str">
        <f>INDEX('2. závod'!$A:$CH,$J28+5,INDEX('Základní list'!$B:$B,MATCH($I28,'Základní list'!$A:$A,0),1)-2)</f>
        <v>MIŠKOLCI Zoltán</v>
      </c>
      <c r="N28" s="161" t="str">
        <f>INDEX('2. závod'!$A:$CH,$J28+5,INDEX('Základní list'!$B:$B,MATCH($I28,'Základní list'!$A:$A,0),1)-1)</f>
        <v>SLOVENSKO</v>
      </c>
    </row>
    <row r="29" spans="2:14" ht="31.5" customHeight="1">
      <c r="B29" s="43">
        <v>25</v>
      </c>
      <c r="C29" s="41" t="s">
        <v>59</v>
      </c>
      <c r="D29" s="41">
        <v>1</v>
      </c>
      <c r="E29" s="44">
        <f>INDEX('1. závod'!$A:$CH,$D29+5,INDEX('Základní list'!$B:$B,MATCH($C29,'Základní list'!$A:$A,0),1))</f>
        <v>15630</v>
      </c>
      <c r="F29" s="44">
        <f>INDEX('1. závod'!$A:$CH,$D29+5,INDEX('Základní list'!$B:$B,MATCH($C29,'Základní list'!$A:$A,0),1)+2)</f>
        <v>2</v>
      </c>
      <c r="G29" s="47" t="str">
        <f>INDEX('1. závod'!$A:$CH,$D29+5,INDEX('Základní list'!$B:$B,MATCH($C29,'Základní list'!$A:$A,0),1)-2)</f>
        <v>HOLČÁK Radek</v>
      </c>
      <c r="H29" s="161" t="str">
        <f>INDEX('1. závod'!$A:$CH,$D29+5,INDEX('Základní list'!$B:$B,MATCH($C29,'Základní list'!$A:$A,0),1)-1)</f>
        <v>River Feeder Team MAVER MO P-9 Vysočany</v>
      </c>
      <c r="I29" s="41" t="s">
        <v>59</v>
      </c>
      <c r="J29" s="41">
        <v>1</v>
      </c>
      <c r="K29" s="44">
        <f>INDEX('2. závod'!$A:$CH,$J29+5,INDEX('Základní list'!$B:$B,MATCH($I29,'Základní list'!$A:$A,0),1))</f>
        <v>4365</v>
      </c>
      <c r="L29" s="44">
        <f>INDEX('2. závod'!$A:$CH,$J29+5,INDEX('Základní list'!$B:$B,MATCH($I29,'Základní list'!$A:$A,0),1)+2)</f>
        <v>10</v>
      </c>
      <c r="M29" s="47" t="str">
        <f>INDEX('2. závod'!$A:$CH,$J29+5,INDEX('Základní list'!$B:$B,MATCH($I29,'Základní list'!$A:$A,0),1)-2)</f>
        <v>Škandera Vlastimil </v>
      </c>
      <c r="N29" s="161" t="str">
        <f>INDEX('2. závod'!$A:$CH,$J29+5,INDEX('Základní list'!$B:$B,MATCH($I29,'Základní list'!$A:$A,0),1)-1)</f>
        <v>Feeder Team Krnov ÚS SMS</v>
      </c>
    </row>
    <row r="30" spans="2:14" ht="31.5" customHeight="1">
      <c r="B30" s="43">
        <v>26</v>
      </c>
      <c r="C30" s="41" t="s">
        <v>59</v>
      </c>
      <c r="D30" s="41">
        <v>2</v>
      </c>
      <c r="E30" s="44">
        <f>INDEX('1. závod'!$A:$CH,$D30+5,INDEX('Základní list'!$B:$B,MATCH($C30,'Základní list'!$A:$A,0),1))</f>
        <v>1585</v>
      </c>
      <c r="F30" s="44">
        <f>INDEX('1. závod'!$A:$CH,$D30+5,INDEX('Základní list'!$B:$B,MATCH($C30,'Základní list'!$A:$A,0),1)+2)</f>
        <v>8</v>
      </c>
      <c r="G30" s="47" t="str">
        <f>INDEX('1. závod'!$A:$CH,$D30+5,INDEX('Základní list'!$B:$B,MATCH($C30,'Základní list'!$A:$A,0),1)-2)</f>
        <v>KOUCKÝ Miloslav</v>
      </c>
      <c r="H30" s="161" t="str">
        <f>INDEX('1. závod'!$A:$CH,$D30+5,INDEX('Základní list'!$B:$B,MATCH($C30,'Základní list'!$A:$A,0),1)-1)</f>
        <v>MAVER FEEDER TEAM MORAVIA - MRS</v>
      </c>
      <c r="I30" s="41" t="s">
        <v>59</v>
      </c>
      <c r="J30" s="41">
        <v>2</v>
      </c>
      <c r="K30" s="44">
        <f>INDEX('2. závod'!$A:$CH,$J30+5,INDEX('Základní list'!$B:$B,MATCH($I30,'Základní list'!$A:$A,0),1))</f>
        <v>40530</v>
      </c>
      <c r="L30" s="44">
        <f>INDEX('2. závod'!$A:$CH,$J30+5,INDEX('Základní list'!$B:$B,MATCH($I30,'Základní list'!$A:$A,0),1)+2)</f>
        <v>1</v>
      </c>
      <c r="M30" s="47" t="str">
        <f>INDEX('2. závod'!$A:$CH,$J30+5,INDEX('Základní list'!$B:$B,MATCH($I30,'Základní list'!$A:$A,0),1)-2)</f>
        <v>PETERKA Jaroslav</v>
      </c>
      <c r="N30" s="161" t="str">
        <f>INDEX('2. závod'!$A:$CH,$J30+5,INDEX('Základní list'!$B:$B,MATCH($I30,'Základní list'!$A:$A,0),1)-1)</f>
        <v>River Feeder Team MAVER MO P-9 Vysočany</v>
      </c>
    </row>
    <row r="31" spans="2:14" ht="31.5" customHeight="1">
      <c r="B31" s="43">
        <v>27</v>
      </c>
      <c r="C31" s="41" t="s">
        <v>59</v>
      </c>
      <c r="D31" s="41">
        <v>3</v>
      </c>
      <c r="E31" s="44">
        <f>INDEX('1. závod'!$A:$CH,$D31+5,INDEX('Základní list'!$B:$B,MATCH($C31,'Základní list'!$A:$A,0),1))</f>
        <v>20070</v>
      </c>
      <c r="F31" s="44">
        <f>INDEX('1. závod'!$A:$CH,$D31+5,INDEX('Základní list'!$B:$B,MATCH($C31,'Základní list'!$A:$A,0),1)+2)</f>
        <v>1</v>
      </c>
      <c r="G31" s="47" t="str">
        <f>INDEX('1. závod'!$A:$CH,$D31+5,INDEX('Základní list'!$B:$B,MATCH($C31,'Základní list'!$A:$A,0),1)-2)</f>
        <v>PETERKA Jaroslav</v>
      </c>
      <c r="H31" s="161" t="str">
        <f>INDEX('1. závod'!$A:$CH,$D31+5,INDEX('Základní list'!$B:$B,MATCH($C31,'Základní list'!$A:$A,0),1)-1)</f>
        <v>River Feeder Team MAVER MO P-9 Vysočany</v>
      </c>
      <c r="I31" s="41" t="s">
        <v>59</v>
      </c>
      <c r="J31" s="41">
        <v>3</v>
      </c>
      <c r="K31" s="44">
        <f>INDEX('2. závod'!$A:$CH,$J31+5,INDEX('Základní list'!$B:$B,MATCH($I31,'Základní list'!$A:$A,0),1))</f>
        <v>24610</v>
      </c>
      <c r="L31" s="44">
        <f>INDEX('2. závod'!$A:$CH,$J31+5,INDEX('Základní list'!$B:$B,MATCH($I31,'Základní list'!$A:$A,0),1)+2)</f>
        <v>3</v>
      </c>
      <c r="M31" s="47" t="str">
        <f>INDEX('2. závod'!$A:$CH,$J31+5,INDEX('Základní list'!$B:$B,MATCH($I31,'Základní list'!$A:$A,0),1)-2)</f>
        <v>Raclavský Vratislav</v>
      </c>
      <c r="N31" s="161" t="str">
        <f>INDEX('2. závod'!$A:$CH,$J31+5,INDEX('Základní list'!$B:$B,MATCH($I31,'Základní list'!$A:$A,0),1)-1)</f>
        <v>Feeder Team Krnov ÚS SMS</v>
      </c>
    </row>
    <row r="32" spans="2:14" ht="31.5" customHeight="1">
      <c r="B32" s="43">
        <v>28</v>
      </c>
      <c r="C32" s="41" t="s">
        <v>59</v>
      </c>
      <c r="D32" s="41">
        <v>4</v>
      </c>
      <c r="E32" s="44">
        <f>INDEX('1. závod'!$A:$CH,$D32+5,INDEX('Základní list'!$B:$B,MATCH($C32,'Základní list'!$A:$A,0),1))</f>
        <v>3210</v>
      </c>
      <c r="F32" s="44">
        <f>INDEX('1. závod'!$A:$CH,$D32+5,INDEX('Základní list'!$B:$B,MATCH($C32,'Základní list'!$A:$A,0),1)+2)</f>
        <v>5</v>
      </c>
      <c r="G32" s="47" t="str">
        <f>INDEX('1. závod'!$A:$CH,$D32+5,INDEX('Základní list'!$B:$B,MATCH($C32,'Základní list'!$A:$A,0),1)-2)</f>
        <v>KRÁL Víťa ml.</v>
      </c>
      <c r="H32" s="161" t="str">
        <f>INDEX('1. závod'!$A:$CH,$D32+5,INDEX('Základní list'!$B:$B,MATCH($C32,'Základní list'!$A:$A,0),1)-1)</f>
        <v>PRESTON Feeder Team – MRK.CZ - MRS</v>
      </c>
      <c r="I32" s="41" t="s">
        <v>59</v>
      </c>
      <c r="J32" s="41">
        <v>4</v>
      </c>
      <c r="K32" s="44">
        <f>INDEX('2. závod'!$A:$CH,$J32+5,INDEX('Základní list'!$B:$B,MATCH($I32,'Základní list'!$A:$A,0),1))</f>
        <v>21640</v>
      </c>
      <c r="L32" s="44">
        <f>INDEX('2. závod'!$A:$CH,$J32+5,INDEX('Základní list'!$B:$B,MATCH($I32,'Základní list'!$A:$A,0),1)+2)</f>
        <v>5</v>
      </c>
      <c r="M32" s="47" t="str">
        <f>INDEX('2. závod'!$A:$CH,$J32+5,INDEX('Základní list'!$B:$B,MATCH($I32,'Základní list'!$A:$A,0),1)-2)</f>
        <v>KOUCKÝ Miloslav</v>
      </c>
      <c r="N32" s="161" t="str">
        <f>INDEX('2. závod'!$A:$CH,$J32+5,INDEX('Základní list'!$B:$B,MATCH($I32,'Základní list'!$A:$A,0),1)-1)</f>
        <v>MAVER FEEDER TEAM MORAVIA - MRS</v>
      </c>
    </row>
    <row r="33" spans="2:14" ht="31.5" customHeight="1">
      <c r="B33" s="43">
        <v>29</v>
      </c>
      <c r="C33" s="41" t="s">
        <v>59</v>
      </c>
      <c r="D33" s="41">
        <v>5</v>
      </c>
      <c r="E33" s="44">
        <f>INDEX('1. závod'!$A:$CH,$D33+5,INDEX('Základní list'!$B:$B,MATCH($C33,'Základní list'!$A:$A,0),1))</f>
        <v>860</v>
      </c>
      <c r="F33" s="44">
        <f>INDEX('1. závod'!$A:$CH,$D33+5,INDEX('Základní list'!$B:$B,MATCH($C33,'Základní list'!$A:$A,0),1)+2)</f>
        <v>9</v>
      </c>
      <c r="G33" s="47" t="str">
        <f>INDEX('1. závod'!$A:$CH,$D33+5,INDEX('Základní list'!$B:$B,MATCH($C33,'Základní list'!$A:$A,0),1)-2)</f>
        <v>PECHALOVÁ Andrea</v>
      </c>
      <c r="H33" s="161" t="str">
        <f>INDEX('1. závod'!$A:$CH,$D33+5,INDEX('Základní list'!$B:$B,MATCH($C33,'Základní list'!$A:$A,0),1)-1)</f>
        <v>VIPA TRABUCCO Feeder Team Jižní Morava - MRS</v>
      </c>
      <c r="I33" s="41" t="s">
        <v>59</v>
      </c>
      <c r="J33" s="41">
        <v>5</v>
      </c>
      <c r="K33" s="44">
        <f>INDEX('2. závod'!$A:$CH,$J33+5,INDEX('Základní list'!$B:$B,MATCH($I33,'Základní list'!$A:$A,0),1))</f>
        <v>10770</v>
      </c>
      <c r="L33" s="44">
        <f>INDEX('2. závod'!$A:$CH,$J33+5,INDEX('Základní list'!$B:$B,MATCH($I33,'Základní list'!$A:$A,0),1)+2)</f>
        <v>8</v>
      </c>
      <c r="M33" s="47" t="str">
        <f>INDEX('2. závod'!$A:$CH,$J33+5,INDEX('Základní list'!$B:$B,MATCH($I33,'Základní list'!$A:$A,0),1)-2)</f>
        <v>ONDRÁČEK Petr</v>
      </c>
      <c r="N33" s="161" t="str">
        <f>INDEX('2. závod'!$A:$CH,$J33+5,INDEX('Základní list'!$B:$B,MATCH($I33,'Základní list'!$A:$A,0),1)-1)</f>
        <v>MAVER Feeder Klub Třebíč</v>
      </c>
    </row>
    <row r="34" spans="2:14" ht="31.5" customHeight="1">
      <c r="B34" s="43">
        <v>30</v>
      </c>
      <c r="C34" s="41" t="s">
        <v>59</v>
      </c>
      <c r="D34" s="41">
        <v>6</v>
      </c>
      <c r="E34" s="44">
        <f>INDEX('1. závod'!$A:$CH,$D34+5,INDEX('Základní list'!$B:$B,MATCH($C34,'Základní list'!$A:$A,0),1))</f>
        <v>1950</v>
      </c>
      <c r="F34" s="44">
        <f>INDEX('1. závod'!$A:$CH,$D34+5,INDEX('Základní list'!$B:$B,MATCH($C34,'Základní list'!$A:$A,0),1)+2)</f>
        <v>6</v>
      </c>
      <c r="G34" s="47" t="str">
        <f>INDEX('1. závod'!$A:$CH,$D34+5,INDEX('Základní list'!$B:$B,MATCH($C34,'Základní list'!$A:$A,0),1)-2)</f>
        <v>HEROUT Radim</v>
      </c>
      <c r="H34" s="161" t="str">
        <f>INDEX('1. závod'!$A:$CH,$D34+5,INDEX('Základní list'!$B:$B,MATCH($C34,'Základní list'!$A:$A,0),1)-1)</f>
        <v>GARBOLINIO DELTA TEAM - MRS</v>
      </c>
      <c r="I34" s="41" t="s">
        <v>59</v>
      </c>
      <c r="J34" s="41">
        <v>6</v>
      </c>
      <c r="K34" s="44">
        <f>INDEX('2. závod'!$A:$CH,$J34+5,INDEX('Základní list'!$B:$B,MATCH($I34,'Základní list'!$A:$A,0),1))</f>
        <v>19825</v>
      </c>
      <c r="L34" s="44">
        <f>INDEX('2. závod'!$A:$CH,$J34+5,INDEX('Základní list'!$B:$B,MATCH($I34,'Základní list'!$A:$A,0),1)+2)</f>
        <v>7</v>
      </c>
      <c r="M34" s="47" t="str">
        <f>INDEX('2. závod'!$A:$CH,$J34+5,INDEX('Základní list'!$B:$B,MATCH($I34,'Základní list'!$A:$A,0),1)-2)</f>
        <v>HÁJEK Ondřej</v>
      </c>
      <c r="N34" s="161" t="str">
        <f>INDEX('2. závod'!$A:$CH,$J34+5,INDEX('Základní list'!$B:$B,MATCH($I34,'Základní list'!$A:$A,0),1)-1)</f>
        <v>River Feeder Team MAVER MO P-9 Vysočany</v>
      </c>
    </row>
    <row r="35" spans="2:14" ht="31.5" customHeight="1">
      <c r="B35" s="43">
        <v>31</v>
      </c>
      <c r="C35" s="41" t="s">
        <v>59</v>
      </c>
      <c r="D35" s="41">
        <v>7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  <v>10</v>
      </c>
      <c r="G35" s="47" t="str">
        <f>INDEX('1. závod'!$A:$CH,$D35+5,INDEX('Základní list'!$B:$B,MATCH($C35,'Základní list'!$A:$A,0),1)-2)</f>
        <v>KRÁLOVÁ Nella</v>
      </c>
      <c r="H35" s="161" t="str">
        <f>INDEX('1. závod'!$A:$CH,$D35+5,INDEX('Základní list'!$B:$B,MATCH($C35,'Základní list'!$A:$A,0),1)-1)</f>
        <v>PRESTON Feeder Team – MRK.CZ - MRS</v>
      </c>
      <c r="I35" s="41" t="s">
        <v>59</v>
      </c>
      <c r="J35" s="41">
        <v>7</v>
      </c>
      <c r="K35" s="44">
        <f>INDEX('2. závod'!$A:$CH,$J35+5,INDEX('Základní list'!$B:$B,MATCH($I35,'Základní list'!$A:$A,0),1))</f>
        <v>20980</v>
      </c>
      <c r="L35" s="44">
        <f>INDEX('2. závod'!$A:$CH,$J35+5,INDEX('Základní list'!$B:$B,MATCH($I35,'Základní list'!$A:$A,0),1)+2)</f>
        <v>6</v>
      </c>
      <c r="M35" s="47" t="str">
        <f>INDEX('2. závod'!$A:$CH,$J35+5,INDEX('Základní list'!$B:$B,MATCH($I35,'Základní list'!$A:$A,0),1)-2)</f>
        <v>VIK Marek</v>
      </c>
      <c r="N35" s="161" t="str">
        <f>INDEX('2. závod'!$A:$CH,$J35+5,INDEX('Základní list'!$B:$B,MATCH($I35,'Základní list'!$A:$A,0),1)-1)</f>
        <v>Feeder team MO Olomouc US sev. M. a S.</v>
      </c>
    </row>
    <row r="36" spans="2:14" ht="31.5" customHeight="1">
      <c r="B36" s="43">
        <v>32</v>
      </c>
      <c r="C36" s="41" t="s">
        <v>59</v>
      </c>
      <c r="D36" s="41">
        <v>8</v>
      </c>
      <c r="E36" s="44">
        <f>INDEX('1. závod'!$A:$CH,$D36+5,INDEX('Základní list'!$B:$B,MATCH($C36,'Základní list'!$A:$A,0),1))</f>
        <v>4255</v>
      </c>
      <c r="F36" s="44">
        <f>INDEX('1. závod'!$A:$CH,$D36+5,INDEX('Základní list'!$B:$B,MATCH($C36,'Základní list'!$A:$A,0),1)+2)</f>
        <v>4</v>
      </c>
      <c r="G36" s="47" t="str">
        <f>INDEX('1. závod'!$A:$CH,$D36+5,INDEX('Základní list'!$B:$B,MATCH($C36,'Základní list'!$A:$A,0),1)-2)</f>
        <v>LALÁK Jiří</v>
      </c>
      <c r="H36" s="161" t="str">
        <f>INDEX('1. závod'!$A:$CH,$D36+5,INDEX('Základní list'!$B:$B,MATCH($C36,'Základní list'!$A:$A,0),1)-1)</f>
        <v>Feeder Team Krnov ÚS SMS</v>
      </c>
      <c r="I36" s="41" t="s">
        <v>59</v>
      </c>
      <c r="J36" s="41">
        <v>8</v>
      </c>
      <c r="K36" s="44">
        <f>INDEX('2. závod'!$A:$CH,$J36+5,INDEX('Základní list'!$B:$B,MATCH($I36,'Základní list'!$A:$A,0),1))</f>
        <v>10170</v>
      </c>
      <c r="L36" s="44">
        <f>INDEX('2. závod'!$A:$CH,$J36+5,INDEX('Základní list'!$B:$B,MATCH($I36,'Základní list'!$A:$A,0),1)+2)</f>
        <v>9</v>
      </c>
      <c r="M36" s="47" t="str">
        <f>INDEX('2. závod'!$A:$CH,$J36+5,INDEX('Základní list'!$B:$B,MATCH($I36,'Základní list'!$A:$A,0),1)-2)</f>
        <v>STÁREK Jan</v>
      </c>
      <c r="N36" s="161" t="str">
        <f>INDEX('2. závod'!$A:$CH,$J36+5,INDEX('Základní list'!$B:$B,MATCH($I36,'Základní list'!$A:$A,0),1)-1)</f>
        <v>MAVER FEEDER TEAM MORAVIA - MRS</v>
      </c>
    </row>
    <row r="37" spans="2:14" ht="31.5" customHeight="1">
      <c r="B37" s="43">
        <v>33</v>
      </c>
      <c r="C37" s="41" t="s">
        <v>79</v>
      </c>
      <c r="D37" s="41">
        <v>1</v>
      </c>
      <c r="E37" s="44">
        <f>INDEX('1. závod'!$A:$CH,$D37+5,INDEX('Základní list'!$B:$B,MATCH($C37,'Základní list'!$A:$A,0),1))</f>
        <v>975</v>
      </c>
      <c r="F37" s="44">
        <f>INDEX('1. závod'!$A:$CH,$D37+5,INDEX('Základní list'!$B:$B,MATCH($C37,'Základní list'!$A:$A,0),1)+2)</f>
        <v>8</v>
      </c>
      <c r="G37" s="47" t="str">
        <f>INDEX('1. závod'!$A:$CH,$D37+5,INDEX('Základní list'!$B:$B,MATCH($C37,'Základní list'!$A:$A,0),1)-2)</f>
        <v>KALOUS Emil</v>
      </c>
      <c r="H37" s="161" t="str">
        <f>INDEX('1. závod'!$A:$CH,$D37+5,INDEX('Základní list'!$B:$B,MATCH($C37,'Základní list'!$A:$A,0),1)-1)</f>
        <v>Mušováci FEEDER Team - MRS</v>
      </c>
      <c r="I37" s="41" t="s">
        <v>79</v>
      </c>
      <c r="J37" s="41">
        <v>1</v>
      </c>
      <c r="K37" s="44">
        <f>INDEX('2. závod'!$A:$CH,$J37+5,INDEX('Základní list'!$B:$B,MATCH($I37,'Základní list'!$A:$A,0),1))</f>
        <v>7420</v>
      </c>
      <c r="L37" s="44">
        <f>INDEX('2. závod'!$A:$CH,$J37+5,INDEX('Základní list'!$B:$B,MATCH($I37,'Základní list'!$A:$A,0),1)+2)</f>
        <v>8</v>
      </c>
      <c r="M37" s="47" t="str">
        <f>INDEX('2. závod'!$A:$CH,$J37+5,INDEX('Základní list'!$B:$B,MATCH($I37,'Základní list'!$A:$A,0),1)-2)</f>
        <v>KLIMENTÍK Jaroslav</v>
      </c>
      <c r="N37" s="161" t="str">
        <f>INDEX('2. závod'!$A:$CH,$J37+5,INDEX('Základní list'!$B:$B,MATCH($I37,'Základní list'!$A:$A,0),1)-1)</f>
        <v>Mušováci FEEDER Team - MRS</v>
      </c>
    </row>
    <row r="38" spans="1:14" ht="31.5" customHeight="1">
      <c r="A38" s="91"/>
      <c r="B38" s="43">
        <v>34</v>
      </c>
      <c r="C38" s="41" t="s">
        <v>79</v>
      </c>
      <c r="D38" s="41">
        <v>2</v>
      </c>
      <c r="E38" s="44">
        <f>INDEX('1. závod'!$A:$CH,$D38+5,INDEX('Základní list'!$B:$B,MATCH($C38,'Základní list'!$A:$A,0),1))</f>
        <v>9470</v>
      </c>
      <c r="F38" s="44">
        <f>INDEX('1. závod'!$A:$CH,$D38+5,INDEX('Základní list'!$B:$B,MATCH($C38,'Základní list'!$A:$A,0),1)+2)</f>
        <v>4</v>
      </c>
      <c r="G38" s="47" t="str">
        <f>INDEX('1. závod'!$A:$CH,$D38+5,INDEX('Základní list'!$B:$B,MATCH($C38,'Základní list'!$A:$A,0),1)-2)</f>
        <v>VIK Marek</v>
      </c>
      <c r="H38" s="161" t="str">
        <f>INDEX('1. závod'!$A:$CH,$D38+5,INDEX('Základní list'!$B:$B,MATCH($C38,'Základní list'!$A:$A,0),1)-1)</f>
        <v>Feeder team MO Olomouc US sev. M. a S.</v>
      </c>
      <c r="I38" s="41" t="s">
        <v>79</v>
      </c>
      <c r="J38" s="41">
        <v>2</v>
      </c>
      <c r="K38" s="44">
        <f>INDEX('2. závod'!$A:$CH,$J38+5,INDEX('Základní list'!$B:$B,MATCH($I38,'Základní list'!$A:$A,0),1))</f>
        <v>26000</v>
      </c>
      <c r="L38" s="44">
        <f>INDEX('2. závod'!$A:$CH,$J38+5,INDEX('Základní list'!$B:$B,MATCH($I38,'Základní list'!$A:$A,0),1)+2)</f>
        <v>3</v>
      </c>
      <c r="M38" s="47" t="str">
        <f>INDEX('2. závod'!$A:$CH,$J38+5,INDEX('Základní list'!$B:$B,MATCH($I38,'Základní list'!$A:$A,0),1)-2)</f>
        <v>VYDRA Filip</v>
      </c>
      <c r="N38" s="161" t="str">
        <f>INDEX('2. závod'!$A:$CH,$J38+5,INDEX('Základní list'!$B:$B,MATCH($I38,'Základní list'!$A:$A,0),1)-1)</f>
        <v>RIVE CZ</v>
      </c>
    </row>
    <row r="39" spans="2:14" ht="31.5" customHeight="1">
      <c r="B39" s="43">
        <v>35</v>
      </c>
      <c r="C39" s="41" t="s">
        <v>79</v>
      </c>
      <c r="D39" s="41">
        <v>3</v>
      </c>
      <c r="E39" s="44">
        <f>INDEX('1. závod'!$A:$CH,$D39+5,INDEX('Základní list'!$B:$B,MATCH($C39,'Základní list'!$A:$A,0),1))</f>
        <v>3520</v>
      </c>
      <c r="F39" s="44">
        <f>INDEX('1. závod'!$A:$CH,$D39+5,INDEX('Základní list'!$B:$B,MATCH($C39,'Základní list'!$A:$A,0),1)+2)</f>
        <v>6</v>
      </c>
      <c r="G39" s="47" t="str">
        <f>INDEX('1. závod'!$A:$CH,$D39+5,INDEX('Základní list'!$B:$B,MATCH($C39,'Základní list'!$A:$A,0),1)-2)</f>
        <v>Raclavský Vratislav</v>
      </c>
      <c r="H39" s="161" t="str">
        <f>INDEX('1. závod'!$A:$CH,$D39+5,INDEX('Základní list'!$B:$B,MATCH($C39,'Základní list'!$A:$A,0),1)-1)</f>
        <v>Feeder Team Krnov ÚS SMS</v>
      </c>
      <c r="I39" s="41" t="s">
        <v>79</v>
      </c>
      <c r="J39" s="41">
        <v>3</v>
      </c>
      <c r="K39" s="44">
        <f>INDEX('2. závod'!$A:$CH,$J39+5,INDEX('Základní list'!$B:$B,MATCH($I39,'Základní list'!$A:$A,0),1))</f>
        <v>26420</v>
      </c>
      <c r="L39" s="44">
        <f>INDEX('2. závod'!$A:$CH,$J39+5,INDEX('Základní list'!$B:$B,MATCH($I39,'Základní list'!$A:$A,0),1)+2)</f>
        <v>2</v>
      </c>
      <c r="M39" s="47" t="str">
        <f>INDEX('2. závod'!$A:$CH,$J39+5,INDEX('Základní list'!$B:$B,MATCH($I39,'Základní list'!$A:$A,0),1)-2)</f>
        <v>KRÁL Víťa st.</v>
      </c>
      <c r="N39" s="161" t="str">
        <f>INDEX('2. závod'!$A:$CH,$J39+5,INDEX('Základní list'!$B:$B,MATCH($I39,'Základní list'!$A:$A,0),1)-1)</f>
        <v>PRESTON Feeder Team – MRK.CZ - MRS</v>
      </c>
    </row>
    <row r="40" spans="2:14" ht="31.5" customHeight="1">
      <c r="B40" s="43">
        <v>36</v>
      </c>
      <c r="C40" s="41" t="s">
        <v>79</v>
      </c>
      <c r="D40" s="41">
        <v>4</v>
      </c>
      <c r="E40" s="44">
        <f>INDEX('1. závod'!$A:$CH,$D40+5,INDEX('Základní list'!$B:$B,MATCH($C40,'Základní list'!$A:$A,0),1))</f>
        <v>22920</v>
      </c>
      <c r="F40" s="44">
        <f>INDEX('1. závod'!$A:$CH,$D40+5,INDEX('Základní list'!$B:$B,MATCH($C40,'Základní list'!$A:$A,0),1)+2)</f>
        <v>1</v>
      </c>
      <c r="G40" s="47" t="str">
        <f>INDEX('1. závod'!$A:$CH,$D40+5,INDEX('Základní list'!$B:$B,MATCH($C40,'Základní list'!$A:$A,0),1)-2)</f>
        <v>HÁJEK Ondřej</v>
      </c>
      <c r="H40" s="161" t="str">
        <f>INDEX('1. závod'!$A:$CH,$D40+5,INDEX('Základní list'!$B:$B,MATCH($C40,'Základní list'!$A:$A,0),1)-1)</f>
        <v>River Feeder Team MAVER MO P-9 Vysočany</v>
      </c>
      <c r="I40" s="41" t="s">
        <v>79</v>
      </c>
      <c r="J40" s="41">
        <v>4</v>
      </c>
      <c r="K40" s="44">
        <f>INDEX('2. závod'!$A:$CH,$J40+5,INDEX('Základní list'!$B:$B,MATCH($I40,'Základní list'!$A:$A,0),1))</f>
        <v>24280</v>
      </c>
      <c r="L40" s="44">
        <f>INDEX('2. závod'!$A:$CH,$J40+5,INDEX('Základní list'!$B:$B,MATCH($I40,'Základní list'!$A:$A,0),1)+2)</f>
        <v>4</v>
      </c>
      <c r="M40" s="47" t="str">
        <f>INDEX('2. závod'!$A:$CH,$J40+5,INDEX('Základní list'!$B:$B,MATCH($I40,'Základní list'!$A:$A,0),1)-2)</f>
        <v>SRB Roman</v>
      </c>
      <c r="N40" s="161" t="str">
        <f>INDEX('2. závod'!$A:$CH,$J40+5,INDEX('Základní list'!$B:$B,MATCH($I40,'Základní list'!$A:$A,0),1)-1)</f>
        <v>RIVE CZ</v>
      </c>
    </row>
    <row r="41" spans="2:14" ht="31.5" customHeight="1">
      <c r="B41" s="43">
        <v>37</v>
      </c>
      <c r="C41" s="41" t="s">
        <v>79</v>
      </c>
      <c r="D41" s="41">
        <v>5</v>
      </c>
      <c r="E41" s="44">
        <f>INDEX('1. závod'!$A:$CH,$D41+5,INDEX('Základní list'!$B:$B,MATCH($C41,'Základní list'!$A:$A,0),1))</f>
        <v>2045</v>
      </c>
      <c r="F41" s="44">
        <f>INDEX('1. závod'!$A:$CH,$D41+5,INDEX('Základní list'!$B:$B,MATCH($C41,'Základní list'!$A:$A,0),1)+2)</f>
        <v>7</v>
      </c>
      <c r="G41" s="47" t="str">
        <f>INDEX('1. závod'!$A:$CH,$D41+5,INDEX('Základní list'!$B:$B,MATCH($C41,'Základní list'!$A:$A,0),1)-2)</f>
        <v>ONDRÁČEK Petr</v>
      </c>
      <c r="H41" s="161" t="str">
        <f>INDEX('1. závod'!$A:$CH,$D41+5,INDEX('Základní list'!$B:$B,MATCH($C41,'Základní list'!$A:$A,0),1)-1)</f>
        <v>MAVER Feeder Klub Třebíč</v>
      </c>
      <c r="I41" s="41" t="s">
        <v>79</v>
      </c>
      <c r="J41" s="41">
        <v>5</v>
      </c>
      <c r="K41" s="44">
        <f>INDEX('2. závod'!$A:$CH,$J41+5,INDEX('Základní list'!$B:$B,MATCH($I41,'Základní list'!$A:$A,0),1))</f>
        <v>5510</v>
      </c>
      <c r="L41" s="44">
        <f>INDEX('2. závod'!$A:$CH,$J41+5,INDEX('Základní list'!$B:$B,MATCH($I41,'Základní list'!$A:$A,0),1)+2)</f>
        <v>9</v>
      </c>
      <c r="M41" s="47" t="str">
        <f>INDEX('2. závod'!$A:$CH,$J41+5,INDEX('Základní list'!$B:$B,MATCH($I41,'Základní list'!$A:$A,0),1)-2)</f>
        <v>KRÁLOVÁ Nella</v>
      </c>
      <c r="N41" s="161" t="str">
        <f>INDEX('2. závod'!$A:$CH,$J41+5,INDEX('Základní list'!$B:$B,MATCH($I41,'Základní list'!$A:$A,0),1)-1)</f>
        <v>PRESTON Feeder Team – MRK.CZ - MRS</v>
      </c>
    </row>
    <row r="42" spans="2:14" ht="31.5" customHeight="1">
      <c r="B42" s="43">
        <v>38</v>
      </c>
      <c r="C42" s="41" t="s">
        <v>79</v>
      </c>
      <c r="D42" s="41">
        <v>6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  <v>9</v>
      </c>
      <c r="G42" s="47" t="str">
        <f>INDEX('1. závod'!$A:$CH,$D42+5,INDEX('Základní list'!$B:$B,MATCH($C42,'Základní list'!$A:$A,0),1)-2)</f>
        <v>Škandera Vlastimil </v>
      </c>
      <c r="H42" s="161" t="str">
        <f>INDEX('1. závod'!$A:$CH,$D42+5,INDEX('Základní list'!$B:$B,MATCH($C42,'Základní list'!$A:$A,0),1)-1)</f>
        <v>Feeder Team Krnov ÚS SMS</v>
      </c>
      <c r="I42" s="41" t="s">
        <v>79</v>
      </c>
      <c r="J42" s="41">
        <v>6</v>
      </c>
      <c r="K42" s="44">
        <f>INDEX('2. závod'!$A:$CH,$J42+5,INDEX('Základní list'!$B:$B,MATCH($I42,'Základní list'!$A:$A,0),1))</f>
        <v>21510</v>
      </c>
      <c r="L42" s="44">
        <f>INDEX('2. závod'!$A:$CH,$J42+5,INDEX('Základní list'!$B:$B,MATCH($I42,'Základní list'!$A:$A,0),1)+2)</f>
        <v>5</v>
      </c>
      <c r="M42" s="47" t="str">
        <f>INDEX('2. závod'!$A:$CH,$J42+5,INDEX('Základní list'!$B:$B,MATCH($I42,'Základní list'!$A:$A,0),1)-2)</f>
        <v>OLIVA Vladimír</v>
      </c>
      <c r="N42" s="161" t="str">
        <f>INDEX('2. závod'!$A:$CH,$J42+5,INDEX('Základní list'!$B:$B,MATCH($I42,'Základní list'!$A:$A,0),1)-1)</f>
        <v>MAVER Feeder Klub Třebíč</v>
      </c>
    </row>
    <row r="43" spans="2:14" ht="31.5" customHeight="1">
      <c r="B43" s="43">
        <v>39</v>
      </c>
      <c r="C43" s="41" t="s">
        <v>79</v>
      </c>
      <c r="D43" s="41">
        <v>7</v>
      </c>
      <c r="E43" s="44">
        <f>INDEX('1. závod'!$A:$CH,$D43+5,INDEX('Základní list'!$B:$B,MATCH($C43,'Základní list'!$A:$A,0),1))</f>
        <v>13150</v>
      </c>
      <c r="F43" s="44">
        <f>INDEX('1. závod'!$A:$CH,$D43+5,INDEX('Základní list'!$B:$B,MATCH($C43,'Základní list'!$A:$A,0),1)+2)</f>
        <v>2</v>
      </c>
      <c r="G43" s="47" t="str">
        <f>INDEX('1. závod'!$A:$CH,$D43+5,INDEX('Základní list'!$B:$B,MATCH($C43,'Základní list'!$A:$A,0),1)-2)</f>
        <v>TOMŠÍK Jan</v>
      </c>
      <c r="H43" s="161" t="str">
        <f>INDEX('1. závod'!$A:$CH,$D43+5,INDEX('Základní list'!$B:$B,MATCH($C43,'Základní list'!$A:$A,0),1)-1)</f>
        <v>MAVER FEEDER TEAM MORAVIA - MRS</v>
      </c>
      <c r="I43" s="41" t="s">
        <v>79</v>
      </c>
      <c r="J43" s="41">
        <v>7</v>
      </c>
      <c r="K43" s="44">
        <f>INDEX('2. závod'!$A:$CH,$J43+5,INDEX('Základní list'!$B:$B,MATCH($I43,'Základní list'!$A:$A,0),1))</f>
        <v>29320</v>
      </c>
      <c r="L43" s="44">
        <f>INDEX('2. závod'!$A:$CH,$J43+5,INDEX('Základní list'!$B:$B,MATCH($I43,'Základní list'!$A:$A,0),1)+2)</f>
        <v>1</v>
      </c>
      <c r="M43" s="47" t="str">
        <f>INDEX('2. závod'!$A:$CH,$J43+5,INDEX('Základní list'!$B:$B,MATCH($I43,'Základní list'!$A:$A,0),1)-2)</f>
        <v>ŠERÝ Kamil</v>
      </c>
      <c r="N43" s="161" t="str">
        <f>INDEX('2. závod'!$A:$CH,$J43+5,INDEX('Základní list'!$B:$B,MATCH($I43,'Základní list'!$A:$A,0),1)-1)</f>
        <v>RSK LIPANI MIVARDI Třebechovice pod Orebem</v>
      </c>
    </row>
    <row r="44" spans="2:14" ht="31.5" customHeight="1">
      <c r="B44" s="43">
        <v>40</v>
      </c>
      <c r="C44" s="41" t="s">
        <v>79</v>
      </c>
      <c r="D44" s="41">
        <v>8</v>
      </c>
      <c r="E44" s="44">
        <f>INDEX('1. závod'!$A:$CH,$D44+5,INDEX('Základní list'!$B:$B,MATCH($C44,'Základní list'!$A:$A,0),1))</f>
        <v>12350</v>
      </c>
      <c r="F44" s="44">
        <f>INDEX('1. závod'!$A:$CH,$D44+5,INDEX('Základní list'!$B:$B,MATCH($C44,'Základní list'!$A:$A,0),1)+2)</f>
        <v>3</v>
      </c>
      <c r="G44" s="47" t="str">
        <f>INDEX('1. závod'!$A:$CH,$D44+5,INDEX('Základní list'!$B:$B,MATCH($C44,'Základní list'!$A:$A,0),1)-2)</f>
        <v>KEJNAR Zdeněk</v>
      </c>
      <c r="H44" s="161" t="str">
        <f>INDEX('1. závod'!$A:$CH,$D44+5,INDEX('Základní list'!$B:$B,MATCH($C44,'Základní list'!$A:$A,0),1)-1)</f>
        <v>Prostějov feeder team - MRS</v>
      </c>
      <c r="I44" s="41" t="s">
        <v>79</v>
      </c>
      <c r="J44" s="41">
        <v>8</v>
      </c>
      <c r="K44" s="44">
        <f>INDEX('2. závod'!$A:$CH,$J44+5,INDEX('Základní list'!$B:$B,MATCH($I44,'Základní list'!$A:$A,0),1))</f>
        <v>16400</v>
      </c>
      <c r="L44" s="44">
        <f>INDEX('2. závod'!$A:$CH,$J44+5,INDEX('Základní list'!$B:$B,MATCH($I44,'Základní list'!$A:$A,0),1)+2)</f>
        <v>6</v>
      </c>
      <c r="M44" s="47" t="str">
        <f>INDEX('2. závod'!$A:$CH,$J44+5,INDEX('Základní list'!$B:$B,MATCH($I44,'Základní list'!$A:$A,0),1)-2)</f>
        <v>BARTOŇ Štěpán</v>
      </c>
      <c r="N44" s="161">
        <f>INDEX('2. závod'!$A:$CH,$J44+5,INDEX('Základní list'!$B:$B,MATCH($I44,'Základní list'!$A:$A,0),1)-1)</f>
      </c>
    </row>
    <row r="45" spans="2:14" ht="31.5" customHeight="1">
      <c r="B45" s="43">
        <v>41</v>
      </c>
      <c r="C45" s="41" t="s">
        <v>79</v>
      </c>
      <c r="D45" s="41">
        <v>9</v>
      </c>
      <c r="E45" s="44">
        <f>INDEX('1. závod'!$A:$CH,$D45+5,INDEX('Základní list'!$B:$B,MATCH($C45,'Základní list'!$A:$A,0),1))</f>
        <v>7970</v>
      </c>
      <c r="F45" s="44">
        <f>INDEX('1. závod'!$A:$CH,$D45+5,INDEX('Základní list'!$B:$B,MATCH($C45,'Základní list'!$A:$A,0),1)+2)</f>
        <v>5</v>
      </c>
      <c r="G45" s="47" t="str">
        <f>INDEX('1. závod'!$A:$CH,$D45+5,INDEX('Základní list'!$B:$B,MATCH($C45,'Základní list'!$A:$A,0),1)-2)</f>
        <v>MALINOVSKÝ Petr</v>
      </c>
      <c r="H45" s="161" t="str">
        <f>INDEX('1. závod'!$A:$CH,$D45+5,INDEX('Základní list'!$B:$B,MATCH($C45,'Základní list'!$A:$A,0),1)-1)</f>
        <v>Feeder Team Krnov ÚS SMS</v>
      </c>
      <c r="I45" s="41" t="s">
        <v>79</v>
      </c>
      <c r="J45" s="41">
        <v>9</v>
      </c>
      <c r="K45" s="44">
        <f>INDEX('2. závod'!$A:$CH,$J45+5,INDEX('Základní list'!$B:$B,MATCH($I45,'Základní list'!$A:$A,0),1))</f>
        <v>15710</v>
      </c>
      <c r="L45" s="44">
        <f>INDEX('2. závod'!$A:$CH,$J45+5,INDEX('Základní list'!$B:$B,MATCH($I45,'Základní list'!$A:$A,0),1)+2)</f>
        <v>7</v>
      </c>
      <c r="M45" s="47" t="str">
        <f>INDEX('2. závod'!$A:$CH,$J45+5,INDEX('Základní list'!$B:$B,MATCH($I45,'Základní list'!$A:$A,0),1)-2)</f>
        <v>KRÁL Víťa ml.</v>
      </c>
      <c r="N45" s="161" t="str">
        <f>INDEX('2. závod'!$A:$CH,$J45+5,INDEX('Základní list'!$B:$B,MATCH($I45,'Základní list'!$A:$A,0),1)-1)</f>
        <v>PRESTON Feeder Team – MRK.CZ - MRS</v>
      </c>
    </row>
    <row r="46" spans="2:14" ht="31.5" customHeight="1">
      <c r="B46" s="43">
        <v>42</v>
      </c>
      <c r="C46" s="41" t="s">
        <v>79</v>
      </c>
      <c r="D46" s="41">
        <v>10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161">
        <f>INDEX('1. závod'!$A:$CH,$D46+5,INDEX('Základní list'!$B:$B,MATCH($C46,'Základní list'!$A:$A,0),1)-1)</f>
      </c>
      <c r="I46" s="41" t="s">
        <v>79</v>
      </c>
      <c r="J46" s="41">
        <v>10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161">
        <f>INDEX('2. závod'!$A:$CH,$J46+5,INDEX('Základní list'!$B:$B,MATCH($I46,'Základní list'!$A:$A,0),1)-1)</f>
      </c>
    </row>
    <row r="47" spans="2:14" ht="31.5" customHeight="1">
      <c r="B47" s="43">
        <v>43</v>
      </c>
      <c r="C47" s="41" t="s">
        <v>79</v>
      </c>
      <c r="D47" s="41">
        <v>11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161">
        <f>INDEX('1. závod'!$A:$CH,$D47+5,INDEX('Základní list'!$B:$B,MATCH($C47,'Základní list'!$A:$A,0),1)-1)</f>
      </c>
      <c r="I47" s="41" t="s">
        <v>79</v>
      </c>
      <c r="J47" s="41">
        <v>11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161">
        <f>INDEX('2. závod'!$A:$CH,$J47+5,INDEX('Základní list'!$B:$B,MATCH($I47,'Základní list'!$A:$A,0),1)-1)</f>
      </c>
    </row>
    <row r="48" spans="2:14" ht="31.5" customHeight="1">
      <c r="B48" s="43">
        <v>44</v>
      </c>
      <c r="C48" s="41" t="s">
        <v>79</v>
      </c>
      <c r="D48" s="41">
        <v>12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161">
        <f>INDEX('1. závod'!$A:$CH,$D48+5,INDEX('Základní list'!$B:$B,MATCH($C48,'Základní list'!$A:$A,0),1)-1)</f>
      </c>
      <c r="I48" s="41" t="s">
        <v>79</v>
      </c>
      <c r="J48" s="41">
        <v>12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161">
        <f>INDEX('2. závod'!$A:$CH,$J48+5,INDEX('Základní list'!$B:$B,MATCH($I48,'Základní list'!$A:$A,0),1)-1)</f>
      </c>
    </row>
    <row r="49" spans="2:14" ht="31.5" customHeight="1">
      <c r="B49" s="43">
        <v>45</v>
      </c>
      <c r="C49" s="41" t="s">
        <v>79</v>
      </c>
      <c r="D49" s="41">
        <v>13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161">
        <f>INDEX('1. závod'!$A:$CH,$D49+5,INDEX('Základní list'!$B:$B,MATCH($C49,'Základní list'!$A:$A,0),1)-1)</f>
      </c>
      <c r="I49" s="41" t="s">
        <v>79</v>
      </c>
      <c r="J49" s="41">
        <v>13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161">
        <f>INDEX('2. závod'!$A:$CH,$J49+5,INDEX('Základní list'!$B:$B,MATCH($I49,'Základní list'!$A:$A,0),1)-1)</f>
      </c>
    </row>
    <row r="50" spans="3:10" ht="12.75">
      <c r="C50" s="40"/>
      <c r="D50" s="40"/>
      <c r="I50" s="40"/>
      <c r="J50" s="40"/>
    </row>
    <row r="51" spans="3:4" ht="12.75">
      <c r="C51" s="40"/>
      <c r="D51" s="40"/>
    </row>
    <row r="52" spans="3:4" ht="12.75">
      <c r="C52" s="40"/>
      <c r="D52" s="40"/>
    </row>
    <row r="53" spans="3:4" ht="12.75">
      <c r="C53" s="40"/>
      <c r="D53" s="40"/>
    </row>
    <row r="54" spans="3:4" ht="12.75">
      <c r="C54" s="40"/>
      <c r="D54" s="40"/>
    </row>
    <row r="55" spans="3:4" ht="12.75">
      <c r="C55" s="40"/>
      <c r="D55" s="40"/>
    </row>
    <row r="56" spans="3:4" ht="12.75">
      <c r="C56" s="40"/>
      <c r="D56" s="40"/>
    </row>
    <row r="57" spans="3:4" ht="12.75">
      <c r="C57" s="40"/>
      <c r="D57" s="40"/>
    </row>
    <row r="58" spans="3:4" ht="12.75">
      <c r="C58" s="40"/>
      <c r="D58" s="40"/>
    </row>
    <row r="59" spans="3:4" ht="12.75">
      <c r="C59" s="40"/>
      <c r="D59" s="40"/>
    </row>
    <row r="60" spans="3:4" ht="12.75">
      <c r="C60" s="40"/>
      <c r="D60" s="40"/>
    </row>
    <row r="61" spans="3:4" ht="12.75">
      <c r="C61" s="40"/>
      <c r="D61" s="40"/>
    </row>
  </sheetData>
  <sheetProtection/>
  <autoFilter ref="C4:N49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3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AI72"/>
  <sheetViews>
    <sheetView showGridLines="0" view="pageBreakPreview" zoomScale="70" zoomScaleNormal="75" zoomScaleSheetLayoutView="70" zoomScalePageLayoutView="0"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C5" sqref="C5"/>
    </sheetView>
  </sheetViews>
  <sheetFormatPr defaultColWidth="9.00390625" defaultRowHeight="12.75"/>
  <cols>
    <col min="1" max="1" width="9.125" style="19" customWidth="1"/>
    <col min="2" max="2" width="4.00390625" style="19" customWidth="1"/>
    <col min="3" max="3" width="6.375" style="19" bestFit="1" customWidth="1"/>
    <col min="4" max="4" width="5.875" style="19" bestFit="1" customWidth="1"/>
    <col min="5" max="5" width="6.75390625" style="19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75390625" style="19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81" t="str">
        <f>CONCATENATE('Základní list'!$E$3)</f>
        <v>Maver Cup, pohárový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</row>
    <row r="2" spans="2:35" ht="12.75">
      <c r="B2" s="282" t="str">
        <f>CONCATENATE("Datum konání: ",'Základní list'!D4," - ",'Základní list'!F4)</f>
        <v>Datum konání: 18.5. - 19.5.2019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</row>
    <row r="3" spans="2:14" s="40" customFormat="1" ht="18" customHeight="1">
      <c r="B3" s="283" t="s">
        <v>44</v>
      </c>
      <c r="C3" s="284" t="s">
        <v>40</v>
      </c>
      <c r="D3" s="284"/>
      <c r="E3" s="284"/>
      <c r="F3" s="284"/>
      <c r="G3" s="284"/>
      <c r="H3" s="284"/>
      <c r="I3" s="284" t="s">
        <v>41</v>
      </c>
      <c r="J3" s="284"/>
      <c r="K3" s="284"/>
      <c r="L3" s="284"/>
      <c r="M3" s="284"/>
      <c r="N3" s="284"/>
    </row>
    <row r="4" spans="2:14" s="40" customFormat="1" ht="18" customHeight="1">
      <c r="B4" s="283"/>
      <c r="C4" s="41" t="s">
        <v>30</v>
      </c>
      <c r="D4" s="41" t="s">
        <v>31</v>
      </c>
      <c r="E4" s="41" t="s">
        <v>1</v>
      </c>
      <c r="F4" s="41" t="s">
        <v>45</v>
      </c>
      <c r="G4" s="41" t="s">
        <v>50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45</v>
      </c>
      <c r="M4" s="41" t="s">
        <v>50</v>
      </c>
      <c r="N4" s="42" t="s">
        <v>42</v>
      </c>
    </row>
    <row r="5" spans="2:14" ht="31.5" customHeight="1">
      <c r="B5" s="43">
        <v>46</v>
      </c>
      <c r="C5" s="41" t="s">
        <v>80</v>
      </c>
      <c r="D5" s="41">
        <v>1</v>
      </c>
      <c r="E5" s="44">
        <f>INDEX('1. závod'!$A:$CH,$D5+5,INDEX('Základní list'!$B:$B,MATCH($C5,'Základní list'!$A:$A,0),1))</f>
        <v>11830</v>
      </c>
      <c r="F5" s="44">
        <f>INDEX('1. závod'!$A:$CH,$D5+5,INDEX('Základní list'!$B:$B,MATCH($C5,'Základní list'!$A:$A,0),1)+2)</f>
        <v>5</v>
      </c>
      <c r="G5" s="47" t="str">
        <f>INDEX('1. závod'!$A:$CH,$D5+5,INDEX('Základní list'!$B:$B,MATCH($C5,'Základní list'!$A:$A,0),1)-2)</f>
        <v>OUŘEDNÍČEK Jiří</v>
      </c>
      <c r="H5" s="161" t="str">
        <f>INDEX('1. závod'!$A:$CH,$D5+5,INDEX('Základní list'!$B:$B,MATCH($C5,'Základní list'!$A:$A,0),1)-1)</f>
        <v>Black Bass</v>
      </c>
      <c r="I5" s="41" t="s">
        <v>80</v>
      </c>
      <c r="J5" s="41">
        <v>1</v>
      </c>
      <c r="K5" s="44">
        <f>INDEX('2. závod'!$A:$CH,$J5+5,INDEX('Základní list'!$B:$B,MATCH($I5,'Základní list'!$A:$A,0),1))</f>
        <v>23960</v>
      </c>
      <c r="L5" s="44">
        <f>INDEX('2. závod'!$A:$CH,$J5+5,INDEX('Základní list'!$B:$B,MATCH($I5,'Základní list'!$A:$A,0),1)+2)</f>
        <v>5</v>
      </c>
      <c r="M5" s="47" t="str">
        <f>INDEX('2. závod'!$A:$CH,$J5+5,INDEX('Základní list'!$B:$B,MATCH($I5,'Základní list'!$A:$A,0),1)-2)</f>
        <v>KALOUS Emil</v>
      </c>
      <c r="N5" s="161" t="str">
        <f>INDEX('2. závod'!$A:$CH,$J5+5,INDEX('Základní list'!$B:$B,MATCH($I5,'Základní list'!$A:$A,0),1)-1)</f>
        <v>Mušováci FEEDER Team - MRS</v>
      </c>
    </row>
    <row r="6" spans="2:14" ht="31.5" customHeight="1">
      <c r="B6" s="43">
        <v>47</v>
      </c>
      <c r="C6" s="41" t="s">
        <v>80</v>
      </c>
      <c r="D6" s="41">
        <v>2</v>
      </c>
      <c r="E6" s="44">
        <f>INDEX('1. závod'!$A:$CH,$D6+5,INDEX('Základní list'!$B:$B,MATCH($C6,'Základní list'!$A:$A,0),1))</f>
        <v>5815</v>
      </c>
      <c r="F6" s="44">
        <f>INDEX('1. závod'!$A:$CH,$D6+5,INDEX('Základní list'!$B:$B,MATCH($C6,'Základní list'!$A:$A,0),1)+2)</f>
        <v>8</v>
      </c>
      <c r="G6" s="47" t="str">
        <f>INDEX('1. závod'!$A:$CH,$D6+5,INDEX('Základní list'!$B:$B,MATCH($C6,'Základní list'!$A:$A,0),1)-2)</f>
        <v>ŠERÝ Kamil</v>
      </c>
      <c r="H6" s="161" t="str">
        <f>INDEX('1. závod'!$A:$CH,$D6+5,INDEX('Základní list'!$B:$B,MATCH($C6,'Základní list'!$A:$A,0),1)-1)</f>
        <v>RSK LIPANI MIVARDI Třebechovice pod Orebem</v>
      </c>
      <c r="I6" s="41" t="s">
        <v>80</v>
      </c>
      <c r="J6" s="41">
        <v>2</v>
      </c>
      <c r="K6" s="44">
        <f>INDEX('2. závod'!$A:$CH,$J6+5,INDEX('Základní list'!$B:$B,MATCH($I6,'Základní list'!$A:$A,0),1))</f>
        <v>18680</v>
      </c>
      <c r="L6" s="44">
        <f>INDEX('2. závod'!$A:$CH,$J6+5,INDEX('Základní list'!$B:$B,MATCH($I6,'Základní list'!$A:$A,0),1)+2)</f>
        <v>8</v>
      </c>
      <c r="M6" s="47" t="str">
        <f>INDEX('2. závod'!$A:$CH,$J6+5,INDEX('Základní list'!$B:$B,MATCH($I6,'Základní list'!$A:$A,0),1)-2)</f>
        <v>HEROUT Radim</v>
      </c>
      <c r="N6" s="161" t="str">
        <f>INDEX('2. závod'!$A:$CH,$J6+5,INDEX('Základní list'!$B:$B,MATCH($I6,'Základní list'!$A:$A,0),1)-1)</f>
        <v>GARBOLINIO DELTA TEAM - MRS</v>
      </c>
    </row>
    <row r="7" spans="2:14" ht="31.5" customHeight="1">
      <c r="B7" s="43">
        <v>48</v>
      </c>
      <c r="C7" s="41" t="s">
        <v>80</v>
      </c>
      <c r="D7" s="41">
        <v>3</v>
      </c>
      <c r="E7" s="44">
        <f>INDEX('1. závod'!$A:$CH,$D7+5,INDEX('Základní list'!$B:$B,MATCH($C7,'Základní list'!$A:$A,0),1))</f>
        <v>7640</v>
      </c>
      <c r="F7" s="44">
        <f>INDEX('1. závod'!$A:$CH,$D7+5,INDEX('Základní list'!$B:$B,MATCH($C7,'Základní list'!$A:$A,0),1)+2)</f>
        <v>7</v>
      </c>
      <c r="G7" s="47" t="str">
        <f>INDEX('1. závod'!$A:$CH,$D7+5,INDEX('Základní list'!$B:$B,MATCH($C7,'Základní list'!$A:$A,0),1)-2)</f>
        <v>ZÁLEŠÁK Petr</v>
      </c>
      <c r="H7" s="161" t="str">
        <f>INDEX('1. závod'!$A:$CH,$D7+5,INDEX('Základní list'!$B:$B,MATCH($C7,'Základní list'!$A:$A,0),1)-1)</f>
        <v>Milo Feeder Team JIHOSEVERÁCI - SMS</v>
      </c>
      <c r="I7" s="41" t="s">
        <v>80</v>
      </c>
      <c r="J7" s="41">
        <v>3</v>
      </c>
      <c r="K7" s="44">
        <f>INDEX('2. závod'!$A:$CH,$J7+5,INDEX('Základní list'!$B:$B,MATCH($I7,'Základní list'!$A:$A,0),1))</f>
        <v>26010</v>
      </c>
      <c r="L7" s="44">
        <f>INDEX('2. závod'!$A:$CH,$J7+5,INDEX('Základní list'!$B:$B,MATCH($I7,'Základní list'!$A:$A,0),1)+2)</f>
        <v>4</v>
      </c>
      <c r="M7" s="47" t="str">
        <f>INDEX('2. závod'!$A:$CH,$J7+5,INDEX('Základní list'!$B:$B,MATCH($I7,'Základní list'!$A:$A,0),1)-2)</f>
        <v>MALINOVSKÝ Petr</v>
      </c>
      <c r="N7" s="161" t="str">
        <f>INDEX('2. závod'!$A:$CH,$J7+5,INDEX('Základní list'!$B:$B,MATCH($I7,'Základní list'!$A:$A,0),1)-1)</f>
        <v>Feeder Team Krnov ÚS SMS</v>
      </c>
    </row>
    <row r="8" spans="2:14" ht="31.5" customHeight="1">
      <c r="B8" s="43">
        <v>49</v>
      </c>
      <c r="C8" s="41" t="s">
        <v>80</v>
      </c>
      <c r="D8" s="41">
        <v>4</v>
      </c>
      <c r="E8" s="44">
        <f>INDEX('1. závod'!$A:$CH,$D8+5,INDEX('Základní list'!$B:$B,MATCH($C8,'Základní list'!$A:$A,0),1))</f>
        <v>4215</v>
      </c>
      <c r="F8" s="44">
        <f>INDEX('1. závod'!$A:$CH,$D8+5,INDEX('Základní list'!$B:$B,MATCH($C8,'Základní list'!$A:$A,0),1)+2)</f>
        <v>10</v>
      </c>
      <c r="G8" s="47" t="str">
        <f>INDEX('1. závod'!$A:$CH,$D8+5,INDEX('Základní list'!$B:$B,MATCH($C8,'Základní list'!$A:$A,0),1)-2)</f>
        <v>BARTOŇ Štěpán</v>
      </c>
      <c r="H8" s="161">
        <f>INDEX('1. závod'!$A:$CH,$D8+5,INDEX('Základní list'!$B:$B,MATCH($C8,'Základní list'!$A:$A,0),1)-1)</f>
      </c>
      <c r="I8" s="41" t="s">
        <v>80</v>
      </c>
      <c r="J8" s="41">
        <v>4</v>
      </c>
      <c r="K8" s="44">
        <f>INDEX('2. závod'!$A:$CH,$J8+5,INDEX('Základní list'!$B:$B,MATCH($I8,'Základní list'!$A:$A,0),1))</f>
        <v>20630</v>
      </c>
      <c r="L8" s="44">
        <f>INDEX('2. závod'!$A:$CH,$J8+5,INDEX('Základní list'!$B:$B,MATCH($I8,'Základní list'!$A:$A,0),1)+2)</f>
        <v>7</v>
      </c>
      <c r="M8" s="47" t="str">
        <f>INDEX('2. závod'!$A:$CH,$J8+5,INDEX('Základní list'!$B:$B,MATCH($I8,'Základní list'!$A:$A,0),1)-2)</f>
        <v>KEJNAR Zdeněk</v>
      </c>
      <c r="N8" s="161" t="str">
        <f>INDEX('2. závod'!$A:$CH,$J8+5,INDEX('Základní list'!$B:$B,MATCH($I8,'Základní list'!$A:$A,0),1)-1)</f>
        <v>Prostějov feeder team - MRS</v>
      </c>
    </row>
    <row r="9" spans="2:14" ht="31.5" customHeight="1">
      <c r="B9" s="43">
        <v>50</v>
      </c>
      <c r="C9" s="41" t="s">
        <v>80</v>
      </c>
      <c r="D9" s="41">
        <v>5</v>
      </c>
      <c r="E9" s="44">
        <f>INDEX('1. závod'!$A:$CH,$D9+5,INDEX('Základní list'!$B:$B,MATCH($C9,'Základní list'!$A:$A,0),1))</f>
        <v>4775</v>
      </c>
      <c r="F9" s="44">
        <f>INDEX('1. závod'!$A:$CH,$D9+5,INDEX('Základní list'!$B:$B,MATCH($C9,'Základní list'!$A:$A,0),1)+2)</f>
        <v>9</v>
      </c>
      <c r="G9" s="47" t="str">
        <f>INDEX('1. závod'!$A:$CH,$D9+5,INDEX('Základní list'!$B:$B,MATCH($C9,'Základní list'!$A:$A,0),1)-2)</f>
        <v>KRÁL Víťa st.</v>
      </c>
      <c r="H9" s="161" t="str">
        <f>INDEX('1. závod'!$A:$CH,$D9+5,INDEX('Základní list'!$B:$B,MATCH($C9,'Základní list'!$A:$A,0),1)-1)</f>
        <v>PRESTON Feeder Team – MRK.CZ - MRS</v>
      </c>
      <c r="I9" s="41" t="s">
        <v>80</v>
      </c>
      <c r="J9" s="41">
        <v>5</v>
      </c>
      <c r="K9" s="44">
        <f>INDEX('2. závod'!$A:$CH,$J9+5,INDEX('Základní list'!$B:$B,MATCH($I9,'Základní list'!$A:$A,0),1))</f>
        <v>7030</v>
      </c>
      <c r="L9" s="44">
        <f>INDEX('2. závod'!$A:$CH,$J9+5,INDEX('Základní list'!$B:$B,MATCH($I9,'Základní list'!$A:$A,0),1)+2)</f>
        <v>10</v>
      </c>
      <c r="M9" s="47" t="str">
        <f>INDEX('2. závod'!$A:$CH,$J9+5,INDEX('Základní list'!$B:$B,MATCH($I9,'Základní list'!$A:$A,0),1)-2)</f>
        <v>ZÁLEŠÁK Petr</v>
      </c>
      <c r="N9" s="161" t="str">
        <f>INDEX('2. závod'!$A:$CH,$J9+5,INDEX('Základní list'!$B:$B,MATCH($I9,'Základní list'!$A:$A,0),1)-1)</f>
        <v>Milo Feeder Team JIHOSEVERÁCI - SMS</v>
      </c>
    </row>
    <row r="10" spans="1:14" ht="31.5" customHeight="1">
      <c r="A10" s="89"/>
      <c r="B10" s="43">
        <v>51</v>
      </c>
      <c r="C10" s="41" t="s">
        <v>80</v>
      </c>
      <c r="D10" s="41">
        <v>6</v>
      </c>
      <c r="E10" s="44">
        <f>INDEX('1. závod'!$A:$CH,$D10+5,INDEX('Základní list'!$B:$B,MATCH($C10,'Základní list'!$A:$A,0),1))</f>
        <v>15090</v>
      </c>
      <c r="F10" s="44">
        <f>INDEX('1. závod'!$A:$CH,$D10+5,INDEX('Základní list'!$B:$B,MATCH($C10,'Základní list'!$A:$A,0),1)+2)</f>
        <v>3</v>
      </c>
      <c r="G10" s="47" t="str">
        <f>INDEX('1. závod'!$A:$CH,$D10+5,INDEX('Základní list'!$B:$B,MATCH($C10,'Základní list'!$A:$A,0),1)-2)</f>
        <v>ŠABATA Jakub</v>
      </c>
      <c r="H10" s="161" t="str">
        <f>INDEX('1. závod'!$A:$CH,$D10+5,INDEX('Základní list'!$B:$B,MATCH($C10,'Základní list'!$A:$A,0),1)-1)</f>
        <v>MATRIX Fishing Feeder Team Územní svaz pro Severní Moravu a Slezsko</v>
      </c>
      <c r="I10" s="41" t="s">
        <v>80</v>
      </c>
      <c r="J10" s="41">
        <v>6</v>
      </c>
      <c r="K10" s="44">
        <f>INDEX('2. závod'!$A:$CH,$J10+5,INDEX('Základní list'!$B:$B,MATCH($I10,'Základní list'!$A:$A,0),1))</f>
        <v>21320</v>
      </c>
      <c r="L10" s="44">
        <f>INDEX('2. závod'!$A:$CH,$J10+5,INDEX('Základní list'!$B:$B,MATCH($I10,'Základní list'!$A:$A,0),1)+2)</f>
        <v>6</v>
      </c>
      <c r="M10" s="47" t="str">
        <f>INDEX('2. závod'!$A:$CH,$J10+5,INDEX('Základní list'!$B:$B,MATCH($I10,'Základní list'!$A:$A,0),1)-2)</f>
        <v>PECHALOVÁ Andrea</v>
      </c>
      <c r="N10" s="161" t="str">
        <f>INDEX('2. závod'!$A:$CH,$J10+5,INDEX('Základní list'!$B:$B,MATCH($I10,'Základní list'!$A:$A,0),1)-1)</f>
        <v>VIPA TRABUCCO Feeder Team Jižní Morava - MRS</v>
      </c>
    </row>
    <row r="11" spans="2:14" ht="31.5" customHeight="1">
      <c r="B11" s="43">
        <v>52</v>
      </c>
      <c r="C11" s="41" t="s">
        <v>80</v>
      </c>
      <c r="D11" s="41">
        <v>7</v>
      </c>
      <c r="E11" s="44">
        <f>INDEX('1. závod'!$A:$CH,$D11+5,INDEX('Základní list'!$B:$B,MATCH($C11,'Základní list'!$A:$A,0),1))</f>
        <v>19410</v>
      </c>
      <c r="F11" s="44">
        <f>INDEX('1. závod'!$A:$CH,$D11+5,INDEX('Základní list'!$B:$B,MATCH($C11,'Základní list'!$A:$A,0),1)+2)</f>
        <v>2</v>
      </c>
      <c r="G11" s="47" t="str">
        <f>INDEX('1. závod'!$A:$CH,$D11+5,INDEX('Základní list'!$B:$B,MATCH($C11,'Základní list'!$A:$A,0),1)-2)</f>
        <v>OLIVA Vladimír</v>
      </c>
      <c r="H11" s="161" t="str">
        <f>INDEX('1. závod'!$A:$CH,$D11+5,INDEX('Základní list'!$B:$B,MATCH($C11,'Základní list'!$A:$A,0),1)-1)</f>
        <v>MAVER Feeder Klub Třebíč</v>
      </c>
      <c r="I11" s="41" t="s">
        <v>80</v>
      </c>
      <c r="J11" s="41">
        <v>7</v>
      </c>
      <c r="K11" s="44">
        <f>INDEX('2. závod'!$A:$CH,$J11+5,INDEX('Základní list'!$B:$B,MATCH($I11,'Základní list'!$A:$A,0),1))</f>
        <v>28070</v>
      </c>
      <c r="L11" s="44">
        <f>INDEX('2. závod'!$A:$CH,$J11+5,INDEX('Základní list'!$B:$B,MATCH($I11,'Základní list'!$A:$A,0),1)+2)</f>
        <v>3</v>
      </c>
      <c r="M11" s="47" t="str">
        <f>INDEX('2. závod'!$A:$CH,$J11+5,INDEX('Základní list'!$B:$B,MATCH($I11,'Základní list'!$A:$A,0),1)-2)</f>
        <v>OUŘEDNÍČEK Jiří</v>
      </c>
      <c r="N11" s="161" t="str">
        <f>INDEX('2. závod'!$A:$CH,$J11+5,INDEX('Základní list'!$B:$B,MATCH($I11,'Základní list'!$A:$A,0),1)-1)</f>
        <v>Black Bass</v>
      </c>
    </row>
    <row r="12" spans="2:14" ht="31.5" customHeight="1">
      <c r="B12" s="43">
        <v>53</v>
      </c>
      <c r="C12" s="41" t="s">
        <v>80</v>
      </c>
      <c r="D12" s="41">
        <v>8</v>
      </c>
      <c r="E12" s="44">
        <f>INDEX('1. závod'!$A:$CH,$D12+5,INDEX('Základní list'!$B:$B,MATCH($C12,'Základní list'!$A:$A,0),1))</f>
        <v>27600</v>
      </c>
      <c r="F12" s="44">
        <f>INDEX('1. závod'!$A:$CH,$D12+5,INDEX('Základní list'!$B:$B,MATCH($C12,'Základní list'!$A:$A,0),1)+2)</f>
        <v>1</v>
      </c>
      <c r="G12" s="47" t="str">
        <f>INDEX('1. závod'!$A:$CH,$D12+5,INDEX('Základní list'!$B:$B,MATCH($C12,'Základní list'!$A:$A,0),1)-2)</f>
        <v>SRB Roman</v>
      </c>
      <c r="H12" s="161" t="str">
        <f>INDEX('1. závod'!$A:$CH,$D12+5,INDEX('Základní list'!$B:$B,MATCH($C12,'Základní list'!$A:$A,0),1)-1)</f>
        <v>RIVE CZ</v>
      </c>
      <c r="I12" s="41" t="s">
        <v>80</v>
      </c>
      <c r="J12" s="41">
        <v>8</v>
      </c>
      <c r="K12" s="44">
        <f>INDEX('2. závod'!$A:$CH,$J12+5,INDEX('Základní list'!$B:$B,MATCH($I12,'Základní list'!$A:$A,0),1))</f>
        <v>18150</v>
      </c>
      <c r="L12" s="44">
        <f>INDEX('2. závod'!$A:$CH,$J12+5,INDEX('Základní list'!$B:$B,MATCH($I12,'Základní list'!$A:$A,0),1)+2)</f>
        <v>9</v>
      </c>
      <c r="M12" s="47" t="str">
        <f>INDEX('2. závod'!$A:$CH,$J12+5,INDEX('Základní list'!$B:$B,MATCH($I12,'Základní list'!$A:$A,0),1)-2)</f>
        <v>ZÁLEŠÁKOVÁ Sabina</v>
      </c>
      <c r="N12" s="161" t="str">
        <f>INDEX('2. závod'!$A:$CH,$J12+5,INDEX('Základní list'!$B:$B,MATCH($I12,'Základní list'!$A:$A,0),1)-1)</f>
        <v>Milo Feeder Team JIHOSEVERÁCI - SMS</v>
      </c>
    </row>
    <row r="13" spans="2:14" ht="31.5" customHeight="1">
      <c r="B13" s="43">
        <v>54</v>
      </c>
      <c r="C13" s="41" t="s">
        <v>80</v>
      </c>
      <c r="D13" s="41">
        <v>9</v>
      </c>
      <c r="E13" s="44">
        <f>INDEX('1. závod'!$A:$CH,$D13+5,INDEX('Základní list'!$B:$B,MATCH($C13,'Základní list'!$A:$A,0),1))</f>
        <v>9260</v>
      </c>
      <c r="F13" s="44">
        <f>INDEX('1. závod'!$A:$CH,$D13+5,INDEX('Základní list'!$B:$B,MATCH($C13,'Základní list'!$A:$A,0),1)+2)</f>
        <v>6</v>
      </c>
      <c r="G13" s="47" t="str">
        <f>INDEX('1. závod'!$A:$CH,$D13+5,INDEX('Základní list'!$B:$B,MATCH($C13,'Základní list'!$A:$A,0),1)-2)</f>
        <v>KLIMENTÍK Jaroslav</v>
      </c>
      <c r="H13" s="161" t="str">
        <f>INDEX('1. závod'!$A:$CH,$D13+5,INDEX('Základní list'!$B:$B,MATCH($C13,'Základní list'!$A:$A,0),1)-1)</f>
        <v>Mušováci FEEDER Team - MRS</v>
      </c>
      <c r="I13" s="41" t="s">
        <v>80</v>
      </c>
      <c r="J13" s="41">
        <v>9</v>
      </c>
      <c r="K13" s="44">
        <f>INDEX('2. závod'!$A:$CH,$J13+5,INDEX('Základní list'!$B:$B,MATCH($I13,'Základní list'!$A:$A,0),1))</f>
        <v>28580</v>
      </c>
      <c r="L13" s="44">
        <f>INDEX('2. závod'!$A:$CH,$J13+5,INDEX('Základní list'!$B:$B,MATCH($I13,'Základní list'!$A:$A,0),1)+2)</f>
        <v>2</v>
      </c>
      <c r="M13" s="47" t="str">
        <f>INDEX('2. závod'!$A:$CH,$J13+5,INDEX('Základní list'!$B:$B,MATCH($I13,'Základní list'!$A:$A,0),1)-2)</f>
        <v>LALÁK Jiří</v>
      </c>
      <c r="N13" s="161" t="str">
        <f>INDEX('2. závod'!$A:$CH,$J13+5,INDEX('Základní list'!$B:$B,MATCH($I13,'Základní list'!$A:$A,0),1)-1)</f>
        <v>Feeder Team Krnov ÚS SMS</v>
      </c>
    </row>
    <row r="14" spans="2:14" ht="31.5" customHeight="1">
      <c r="B14" s="43">
        <v>55</v>
      </c>
      <c r="C14" s="41" t="s">
        <v>80</v>
      </c>
      <c r="D14" s="41">
        <v>10</v>
      </c>
      <c r="E14" s="44">
        <f>INDEX('1. závod'!$A:$CH,$D14+5,INDEX('Základní list'!$B:$B,MATCH($C14,'Základní list'!$A:$A,0),1))</f>
        <v>12540</v>
      </c>
      <c r="F14" s="44">
        <f>INDEX('1. závod'!$A:$CH,$D14+5,INDEX('Základní list'!$B:$B,MATCH($C14,'Základní list'!$A:$A,0),1)+2)</f>
        <v>4</v>
      </c>
      <c r="G14" s="47" t="str">
        <f>INDEX('1. závod'!$A:$CH,$D14+5,INDEX('Základní list'!$B:$B,MATCH($C14,'Základní list'!$A:$A,0),1)-2)</f>
        <v>STÁREK Jan</v>
      </c>
      <c r="H14" s="161" t="str">
        <f>INDEX('1. závod'!$A:$CH,$D14+5,INDEX('Základní list'!$B:$B,MATCH($C14,'Základní list'!$A:$A,0),1)-1)</f>
        <v>MAVER FEEDER TEAM MORAVIA - MRS</v>
      </c>
      <c r="I14" s="41" t="s">
        <v>80</v>
      </c>
      <c r="J14" s="41">
        <v>10</v>
      </c>
      <c r="K14" s="44">
        <f>INDEX('2. závod'!$A:$CH,$J14+5,INDEX('Základní list'!$B:$B,MATCH($I14,'Základní list'!$A:$A,0),1))</f>
        <v>44690</v>
      </c>
      <c r="L14" s="44">
        <f>INDEX('2. závod'!$A:$CH,$J14+5,INDEX('Základní list'!$B:$B,MATCH($I14,'Základní list'!$A:$A,0),1)+2)</f>
        <v>1</v>
      </c>
      <c r="M14" s="47" t="str">
        <f>INDEX('2. závod'!$A:$CH,$J14+5,INDEX('Základní list'!$B:$B,MATCH($I14,'Základní list'!$A:$A,0),1)-2)</f>
        <v>ŠABATA Jakub</v>
      </c>
      <c r="N14" s="161" t="str">
        <f>INDEX('2. závod'!$A:$CH,$J14+5,INDEX('Základní list'!$B:$B,MATCH($I14,'Základní list'!$A:$A,0),1)-1)</f>
        <v>MATRIX Fishing Feeder Team Územní svaz pro Severní Moravu a Slezsko</v>
      </c>
    </row>
    <row r="15" spans="2:14" ht="31.5" customHeight="1">
      <c r="B15" s="43">
        <v>56</v>
      </c>
      <c r="C15" s="41" t="s">
        <v>80</v>
      </c>
      <c r="D15" s="41">
        <v>11</v>
      </c>
      <c r="E15" s="44">
        <f>INDEX('1. závod'!$A:$CH,$D15+5,INDEX('Základní list'!$B:$B,MATCH($C15,'Základní list'!$A:$A,0),1))</f>
        <v>0</v>
      </c>
      <c r="F15" s="44">
        <f>INDEX('1. závod'!$A:$CH,$D15+5,INDEX('Základní list'!$B:$B,MATCH($C15,'Základní list'!$A:$A,0),1)+2)</f>
      </c>
      <c r="G15" s="47">
        <f>INDEX('1. závod'!$A:$CH,$D15+5,INDEX('Základní list'!$B:$B,MATCH($C15,'Základní list'!$A:$A,0),1)-2)</f>
      </c>
      <c r="H15" s="161">
        <f>INDEX('1. závod'!$A:$CH,$D15+5,INDEX('Základní list'!$B:$B,MATCH($C15,'Základní list'!$A:$A,0),1)-1)</f>
      </c>
      <c r="I15" s="41" t="s">
        <v>80</v>
      </c>
      <c r="J15" s="41">
        <v>11</v>
      </c>
      <c r="K15" s="44">
        <f>INDEX('2. závod'!$A:$CH,$J15+5,INDEX('Základní list'!$B:$B,MATCH($I15,'Základní list'!$A:$A,0),1))</f>
        <v>0</v>
      </c>
      <c r="L15" s="44">
        <f>INDEX('2. závod'!$A:$CH,$J15+5,INDEX('Základní list'!$B:$B,MATCH($I15,'Základní list'!$A:$A,0),1)+2)</f>
      </c>
      <c r="M15" s="47">
        <f>INDEX('2. závod'!$A:$CH,$J15+5,INDEX('Základní list'!$B:$B,MATCH($I15,'Základní list'!$A:$A,0),1)-2)</f>
      </c>
      <c r="N15" s="161">
        <f>INDEX('2. závod'!$A:$CH,$J15+5,INDEX('Základní list'!$B:$B,MATCH($I15,'Základní list'!$A:$A,0),1)-1)</f>
      </c>
    </row>
    <row r="16" spans="2:14" ht="31.5" customHeight="1">
      <c r="B16" s="43">
        <v>57</v>
      </c>
      <c r="C16" s="41" t="s">
        <v>80</v>
      </c>
      <c r="D16" s="41">
        <v>12</v>
      </c>
      <c r="E16" s="44">
        <f>INDEX('1. závod'!$A:$CH,$D16+5,INDEX('Základní list'!$B:$B,MATCH($C16,'Základní list'!$A:$A,0),1))</f>
        <v>0</v>
      </c>
      <c r="F16" s="44">
        <f>INDEX('1. závod'!$A:$CH,$D16+5,INDEX('Základní list'!$B:$B,MATCH($C16,'Základní list'!$A:$A,0),1)+2)</f>
      </c>
      <c r="G16" s="47">
        <f>INDEX('1. závod'!$A:$CH,$D16+5,INDEX('Základní list'!$B:$B,MATCH($C16,'Základní list'!$A:$A,0),1)-2)</f>
      </c>
      <c r="H16" s="161">
        <f>INDEX('1. závod'!$A:$CH,$D16+5,INDEX('Základní list'!$B:$B,MATCH($C16,'Základní list'!$A:$A,0),1)-1)</f>
      </c>
      <c r="I16" s="41" t="s">
        <v>80</v>
      </c>
      <c r="J16" s="41">
        <v>12</v>
      </c>
      <c r="K16" s="44">
        <f>INDEX('2. závod'!$A:$CH,$J16+5,INDEX('Základní list'!$B:$B,MATCH($I16,'Základní list'!$A:$A,0),1))</f>
        <v>0</v>
      </c>
      <c r="L16" s="44">
        <f>INDEX('2. závod'!$A:$CH,$J16+5,INDEX('Základní list'!$B:$B,MATCH($I16,'Základní list'!$A:$A,0),1)+2)</f>
      </c>
      <c r="M16" s="47">
        <f>INDEX('2. závod'!$A:$CH,$J16+5,INDEX('Základní list'!$B:$B,MATCH($I16,'Základní list'!$A:$A,0),1)-2)</f>
      </c>
      <c r="N16" s="161">
        <f>INDEX('2. závod'!$A:$CH,$J16+5,INDEX('Základní list'!$B:$B,MATCH($I16,'Základní list'!$A:$A,0),1)-1)</f>
      </c>
    </row>
    <row r="17" spans="1:14" ht="31.5" customHeight="1">
      <c r="A17" s="90"/>
      <c r="B17" s="43">
        <v>58</v>
      </c>
      <c r="C17" s="41" t="s">
        <v>80</v>
      </c>
      <c r="D17" s="41">
        <v>13</v>
      </c>
      <c r="E17" s="44">
        <f>INDEX('1. závod'!$A:$CH,$D17+5,INDEX('Základní list'!$B:$B,MATCH($C17,'Základní list'!$A:$A,0),1))</f>
        <v>0</v>
      </c>
      <c r="F17" s="44">
        <f>INDEX('1. závod'!$A:$CH,$D17+5,INDEX('Základní list'!$B:$B,MATCH($C17,'Základní list'!$A:$A,0),1)+2)</f>
      </c>
      <c r="G17" s="47">
        <f>INDEX('1. závod'!$A:$CH,$D17+5,INDEX('Základní list'!$B:$B,MATCH($C17,'Základní list'!$A:$A,0),1)-2)</f>
      </c>
      <c r="H17" s="161">
        <f>INDEX('1. závod'!$A:$CH,$D17+5,INDEX('Základní list'!$B:$B,MATCH($C17,'Základní list'!$A:$A,0),1)-1)</f>
      </c>
      <c r="I17" s="41" t="s">
        <v>80</v>
      </c>
      <c r="J17" s="41">
        <v>13</v>
      </c>
      <c r="K17" s="44">
        <f>INDEX('2. závod'!$A:$CH,$J17+5,INDEX('Základní list'!$B:$B,MATCH($I17,'Základní list'!$A:$A,0),1))</f>
        <v>0</v>
      </c>
      <c r="L17" s="44">
        <f>INDEX('2. závod'!$A:$CH,$J17+5,INDEX('Základní list'!$B:$B,MATCH($I17,'Základní list'!$A:$A,0),1)+2)</f>
      </c>
      <c r="M17" s="47">
        <f>INDEX('2. závod'!$A:$CH,$J17+5,INDEX('Základní list'!$B:$B,MATCH($I17,'Základní list'!$A:$A,0),1)-2)</f>
      </c>
      <c r="N17" s="161">
        <f>INDEX('2. závod'!$A:$CH,$J17+5,INDEX('Základní list'!$B:$B,MATCH($I17,'Základní list'!$A:$A,0),1)-1)</f>
      </c>
    </row>
    <row r="18" spans="1:14" ht="31.5" customHeight="1">
      <c r="A18" s="90"/>
      <c r="B18" s="43">
        <v>59</v>
      </c>
      <c r="C18" s="41" t="s">
        <v>80</v>
      </c>
      <c r="D18" s="41">
        <v>14</v>
      </c>
      <c r="E18" s="44">
        <f>INDEX('1. závod'!$A:$CH,$D18+5,INDEX('Základní list'!$B:$B,MATCH($C18,'Základní list'!$A:$A,0),1))</f>
        <v>0</v>
      </c>
      <c r="F18" s="44">
        <f>INDEX('1. závod'!$A:$CH,$D18+5,INDEX('Základní list'!$B:$B,MATCH($C18,'Základní list'!$A:$A,0),1)+2)</f>
      </c>
      <c r="G18" s="47">
        <f>INDEX('1. závod'!$A:$CH,$D18+5,INDEX('Základní list'!$B:$B,MATCH($C18,'Základní list'!$A:$A,0),1)-2)</f>
      </c>
      <c r="H18" s="161">
        <f>INDEX('1. závod'!$A:$CH,$D18+5,INDEX('Základní list'!$B:$B,MATCH($C18,'Základní list'!$A:$A,0),1)-1)</f>
      </c>
      <c r="I18" s="41" t="s">
        <v>80</v>
      </c>
      <c r="J18" s="41">
        <v>14</v>
      </c>
      <c r="K18" s="44">
        <f>INDEX('2. závod'!$A:$CH,$J18+5,INDEX('Základní list'!$B:$B,MATCH($I18,'Základní list'!$A:$A,0),1))</f>
        <v>0</v>
      </c>
      <c r="L18" s="44">
        <f>INDEX('2. závod'!$A:$CH,$J18+5,INDEX('Základní list'!$B:$B,MATCH($I18,'Základní list'!$A:$A,0),1)+2)</f>
      </c>
      <c r="M18" s="47">
        <f>INDEX('2. závod'!$A:$CH,$J18+5,INDEX('Základní list'!$B:$B,MATCH($I18,'Základní list'!$A:$A,0),1)-2)</f>
      </c>
      <c r="N18" s="161">
        <f>INDEX('2. závod'!$A:$CH,$J18+5,INDEX('Základní list'!$B:$B,MATCH($I18,'Základní list'!$A:$A,0),1)-1)</f>
      </c>
    </row>
    <row r="19" spans="1:14" ht="31.5" customHeight="1">
      <c r="A19" s="90"/>
      <c r="B19" s="43">
        <v>60</v>
      </c>
      <c r="C19" s="41" t="s">
        <v>96</v>
      </c>
      <c r="D19" s="41">
        <v>1</v>
      </c>
      <c r="E19" s="44">
        <f>INDEX('1. závod'!$A:$CH,$D19+5,INDEX('Základní list'!$B:$B,MATCH($C19,'Základní list'!$A:$A,0),1))</f>
        <v>0</v>
      </c>
      <c r="F19" s="44">
        <f>INDEX('1. závod'!$A:$CH,$D19+5,INDEX('Základní list'!$B:$B,MATCH($C19,'Základní list'!$A:$A,0),1)+2)</f>
      </c>
      <c r="G19" s="47">
        <f>INDEX('1. závod'!$A:$CH,$D19+5,INDEX('Základní list'!$B:$B,MATCH($C19,'Základní list'!$A:$A,0),1)-2)</f>
      </c>
      <c r="H19" s="161">
        <f>INDEX('1. závod'!$A:$CH,$D19+5,INDEX('Základní list'!$B:$B,MATCH($C19,'Základní list'!$A:$A,0),1)-1)</f>
      </c>
      <c r="I19" s="41" t="s">
        <v>96</v>
      </c>
      <c r="J19" s="41">
        <v>1</v>
      </c>
      <c r="K19" s="44">
        <f>INDEX('2. závod'!$A:$CH,$J19+5,INDEX('Základní list'!$B:$B,MATCH($I19,'Základní list'!$A:$A,0),1))</f>
        <v>0</v>
      </c>
      <c r="L19" s="44">
        <f>INDEX('2. závod'!$A:$CH,$J19+5,INDEX('Základní list'!$B:$B,MATCH($I19,'Základní list'!$A:$A,0),1)+2)</f>
      </c>
      <c r="M19" s="47">
        <f>INDEX('2. závod'!$A:$CH,$J19+5,INDEX('Základní list'!$B:$B,MATCH($I19,'Základní list'!$A:$A,0),1)-2)</f>
      </c>
      <c r="N19" s="161">
        <f>INDEX('2. závod'!$A:$CH,$J19+5,INDEX('Základní list'!$B:$B,MATCH($I19,'Základní list'!$A:$A,0),1)-1)</f>
      </c>
    </row>
    <row r="20" spans="1:14" ht="31.5" customHeight="1">
      <c r="A20" s="90"/>
      <c r="B20" s="43">
        <v>61</v>
      </c>
      <c r="C20" s="41" t="s">
        <v>96</v>
      </c>
      <c r="D20" s="41">
        <v>2</v>
      </c>
      <c r="E20" s="44">
        <f>INDEX('1. závod'!$A:$CH,$D20+5,INDEX('Základní list'!$B:$B,MATCH($C20,'Základní list'!$A:$A,0),1))</f>
        <v>0</v>
      </c>
      <c r="F20" s="44">
        <f>INDEX('1. závod'!$A:$CH,$D20+5,INDEX('Základní list'!$B:$B,MATCH($C20,'Základní list'!$A:$A,0),1)+2)</f>
      </c>
      <c r="G20" s="47">
        <f>INDEX('1. závod'!$A:$CH,$D20+5,INDEX('Základní list'!$B:$B,MATCH($C20,'Základní list'!$A:$A,0),1)-2)</f>
      </c>
      <c r="H20" s="161">
        <f>INDEX('1. závod'!$A:$CH,$D20+5,INDEX('Základní list'!$B:$B,MATCH($C20,'Základní list'!$A:$A,0),1)-1)</f>
      </c>
      <c r="I20" s="41" t="s">
        <v>96</v>
      </c>
      <c r="J20" s="41">
        <v>2</v>
      </c>
      <c r="K20" s="44">
        <f>INDEX('2. závod'!$A:$CH,$J20+5,INDEX('Základní list'!$B:$B,MATCH($I20,'Základní list'!$A:$A,0),1))</f>
        <v>0</v>
      </c>
      <c r="L20" s="44">
        <f>INDEX('2. závod'!$A:$CH,$J20+5,INDEX('Základní list'!$B:$B,MATCH($I20,'Základní list'!$A:$A,0),1)+2)</f>
      </c>
      <c r="M20" s="47">
        <f>INDEX('2. závod'!$A:$CH,$J20+5,INDEX('Základní list'!$B:$B,MATCH($I20,'Základní list'!$A:$A,0),1)-2)</f>
      </c>
      <c r="N20" s="161">
        <f>INDEX('2. závod'!$A:$CH,$J20+5,INDEX('Základní list'!$B:$B,MATCH($I20,'Základní list'!$A:$A,0),1)-1)</f>
      </c>
    </row>
    <row r="21" spans="1:14" ht="31.5" customHeight="1">
      <c r="A21" s="91"/>
      <c r="B21" s="43">
        <v>62</v>
      </c>
      <c r="C21" s="41" t="s">
        <v>96</v>
      </c>
      <c r="D21" s="41">
        <v>3</v>
      </c>
      <c r="E21" s="44">
        <f>INDEX('1. závod'!$A:$CH,$D21+5,INDEX('Základní list'!$B:$B,MATCH($C21,'Základní list'!$A:$A,0),1))</f>
        <v>0</v>
      </c>
      <c r="F21" s="44">
        <f>INDEX('1. závod'!$A:$CH,$D21+5,INDEX('Základní list'!$B:$B,MATCH($C21,'Základní list'!$A:$A,0),1)+2)</f>
      </c>
      <c r="G21" s="47">
        <f>INDEX('1. závod'!$A:$CH,$D21+5,INDEX('Základní list'!$B:$B,MATCH($C21,'Základní list'!$A:$A,0),1)-2)</f>
      </c>
      <c r="H21" s="161">
        <f>INDEX('1. závod'!$A:$CH,$D21+5,INDEX('Základní list'!$B:$B,MATCH($C21,'Základní list'!$A:$A,0),1)-1)</f>
      </c>
      <c r="I21" s="41" t="s">
        <v>96</v>
      </c>
      <c r="J21" s="41">
        <v>3</v>
      </c>
      <c r="K21" s="44">
        <f>INDEX('2. závod'!$A:$CH,$J21+5,INDEX('Základní list'!$B:$B,MATCH($I21,'Základní list'!$A:$A,0),1))</f>
        <v>0</v>
      </c>
      <c r="L21" s="44">
        <f>INDEX('2. závod'!$A:$CH,$J21+5,INDEX('Základní list'!$B:$B,MATCH($I21,'Základní list'!$A:$A,0),1)+2)</f>
      </c>
      <c r="M21" s="47">
        <f>INDEX('2. závod'!$A:$CH,$J21+5,INDEX('Základní list'!$B:$B,MATCH($I21,'Základní list'!$A:$A,0),1)-2)</f>
      </c>
      <c r="N21" s="161">
        <f>INDEX('2. závod'!$A:$CH,$J21+5,INDEX('Základní list'!$B:$B,MATCH($I21,'Základní list'!$A:$A,0),1)-1)</f>
      </c>
    </row>
    <row r="22" spans="2:14" ht="31.5" customHeight="1">
      <c r="B22" s="43">
        <v>63</v>
      </c>
      <c r="C22" s="41" t="s">
        <v>96</v>
      </c>
      <c r="D22" s="41">
        <v>4</v>
      </c>
      <c r="E22" s="44">
        <f>INDEX('1. závod'!$A:$CH,$D22+5,INDEX('Základní list'!$B:$B,MATCH($C22,'Základní list'!$A:$A,0),1))</f>
        <v>0</v>
      </c>
      <c r="F22" s="44">
        <f>INDEX('1. závod'!$A:$CH,$D22+5,INDEX('Základní list'!$B:$B,MATCH($C22,'Základní list'!$A:$A,0),1)+2)</f>
      </c>
      <c r="G22" s="47">
        <f>INDEX('1. závod'!$A:$CH,$D22+5,INDEX('Základní list'!$B:$B,MATCH($C22,'Základní list'!$A:$A,0),1)-2)</f>
      </c>
      <c r="H22" s="161">
        <f>INDEX('1. závod'!$A:$CH,$D22+5,INDEX('Základní list'!$B:$B,MATCH($C22,'Základní list'!$A:$A,0),1)-1)</f>
      </c>
      <c r="I22" s="41" t="s">
        <v>96</v>
      </c>
      <c r="J22" s="41">
        <v>4</v>
      </c>
      <c r="K22" s="44">
        <f>INDEX('2. závod'!$A:$CH,$J22+5,INDEX('Základní list'!$B:$B,MATCH($I22,'Základní list'!$A:$A,0),1))</f>
        <v>0</v>
      </c>
      <c r="L22" s="44">
        <f>INDEX('2. závod'!$A:$CH,$J22+5,INDEX('Základní list'!$B:$B,MATCH($I22,'Základní list'!$A:$A,0),1)+2)</f>
      </c>
      <c r="M22" s="47">
        <f>INDEX('2. závod'!$A:$CH,$J22+5,INDEX('Základní list'!$B:$B,MATCH($I22,'Základní list'!$A:$A,0),1)-2)</f>
      </c>
      <c r="N22" s="161">
        <f>INDEX('2. závod'!$A:$CH,$J22+5,INDEX('Základní list'!$B:$B,MATCH($I22,'Základní list'!$A:$A,0),1)-1)</f>
      </c>
    </row>
    <row r="23" spans="2:14" ht="31.5" customHeight="1">
      <c r="B23" s="43">
        <v>64</v>
      </c>
      <c r="C23" s="41" t="s">
        <v>96</v>
      </c>
      <c r="D23" s="41">
        <v>5</v>
      </c>
      <c r="E23" s="44">
        <f>INDEX('1. závod'!$A:$CH,$D23+5,INDEX('Základní list'!$B:$B,MATCH($C23,'Základní list'!$A:$A,0),1))</f>
        <v>0</v>
      </c>
      <c r="F23" s="44">
        <f>INDEX('1. závod'!$A:$CH,$D23+5,INDEX('Základní list'!$B:$B,MATCH($C23,'Základní list'!$A:$A,0),1)+2)</f>
      </c>
      <c r="G23" s="47">
        <f>INDEX('1. závod'!$A:$CH,$D23+5,INDEX('Základní list'!$B:$B,MATCH($C23,'Základní list'!$A:$A,0),1)-2)</f>
      </c>
      <c r="H23" s="161">
        <f>INDEX('1. závod'!$A:$CH,$D23+5,INDEX('Základní list'!$B:$B,MATCH($C23,'Základní list'!$A:$A,0),1)-1)</f>
      </c>
      <c r="I23" s="41" t="s">
        <v>96</v>
      </c>
      <c r="J23" s="41">
        <v>5</v>
      </c>
      <c r="K23" s="44">
        <f>INDEX('2. závod'!$A:$CH,$J23+5,INDEX('Základní list'!$B:$B,MATCH($I23,'Základní list'!$A:$A,0),1))</f>
        <v>0</v>
      </c>
      <c r="L23" s="44">
        <f>INDEX('2. závod'!$A:$CH,$J23+5,INDEX('Základní list'!$B:$B,MATCH($I23,'Základní list'!$A:$A,0),1)+2)</f>
      </c>
      <c r="M23" s="47">
        <f>INDEX('2. závod'!$A:$CH,$J23+5,INDEX('Základní list'!$B:$B,MATCH($I23,'Základní list'!$A:$A,0),1)-2)</f>
      </c>
      <c r="N23" s="161">
        <f>INDEX('2. závod'!$A:$CH,$J23+5,INDEX('Základní list'!$B:$B,MATCH($I23,'Základní list'!$A:$A,0),1)-1)</f>
      </c>
    </row>
    <row r="24" spans="2:14" ht="31.5" customHeight="1">
      <c r="B24" s="43">
        <v>65</v>
      </c>
      <c r="C24" s="41" t="s">
        <v>96</v>
      </c>
      <c r="D24" s="41">
        <v>6</v>
      </c>
      <c r="E24" s="44">
        <f>INDEX('1. závod'!$A:$CH,$D24+5,INDEX('Základní list'!$B:$B,MATCH($C24,'Základní list'!$A:$A,0),1))</f>
        <v>0</v>
      </c>
      <c r="F24" s="44">
        <f>INDEX('1. závod'!$A:$CH,$D24+5,INDEX('Základní list'!$B:$B,MATCH($C24,'Základní list'!$A:$A,0),1)+2)</f>
      </c>
      <c r="G24" s="47">
        <f>INDEX('1. závod'!$A:$CH,$D24+5,INDEX('Základní list'!$B:$B,MATCH($C24,'Základní list'!$A:$A,0),1)-2)</f>
      </c>
      <c r="H24" s="161">
        <f>INDEX('1. závod'!$A:$CH,$D24+5,INDEX('Základní list'!$B:$B,MATCH($C24,'Základní list'!$A:$A,0),1)-1)</f>
      </c>
      <c r="I24" s="41" t="s">
        <v>96</v>
      </c>
      <c r="J24" s="41">
        <v>6</v>
      </c>
      <c r="K24" s="44">
        <f>INDEX('2. závod'!$A:$CH,$J24+5,INDEX('Základní list'!$B:$B,MATCH($I24,'Základní list'!$A:$A,0),1))</f>
        <v>0</v>
      </c>
      <c r="L24" s="44">
        <f>INDEX('2. závod'!$A:$CH,$J24+5,INDEX('Základní list'!$B:$B,MATCH($I24,'Základní list'!$A:$A,0),1)+2)</f>
      </c>
      <c r="M24" s="47">
        <f>INDEX('2. závod'!$A:$CH,$J24+5,INDEX('Základní list'!$B:$B,MATCH($I24,'Základní list'!$A:$A,0),1)-2)</f>
      </c>
      <c r="N24" s="161">
        <f>INDEX('2. závod'!$A:$CH,$J24+5,INDEX('Základní list'!$B:$B,MATCH($I24,'Základní list'!$A:$A,0),1)-1)</f>
      </c>
    </row>
    <row r="25" spans="2:14" ht="31.5" customHeight="1">
      <c r="B25" s="43">
        <v>66</v>
      </c>
      <c r="C25" s="41" t="s">
        <v>96</v>
      </c>
      <c r="D25" s="41">
        <v>7</v>
      </c>
      <c r="E25" s="44">
        <f>INDEX('1. závod'!$A:$CH,$D25+5,INDEX('Základní list'!$B:$B,MATCH($C25,'Základní list'!$A:$A,0),1))</f>
        <v>0</v>
      </c>
      <c r="F25" s="44">
        <f>INDEX('1. závod'!$A:$CH,$D25+5,INDEX('Základní list'!$B:$B,MATCH($C25,'Základní list'!$A:$A,0),1)+2)</f>
      </c>
      <c r="G25" s="47">
        <f>INDEX('1. závod'!$A:$CH,$D25+5,INDEX('Základní list'!$B:$B,MATCH($C25,'Základní list'!$A:$A,0),1)-2)</f>
      </c>
      <c r="H25" s="161">
        <f>INDEX('1. závod'!$A:$CH,$D25+5,INDEX('Základní list'!$B:$B,MATCH($C25,'Základní list'!$A:$A,0),1)-1)</f>
      </c>
      <c r="I25" s="41" t="s">
        <v>96</v>
      </c>
      <c r="J25" s="41">
        <v>7</v>
      </c>
      <c r="K25" s="44">
        <f>INDEX('2. závod'!$A:$CH,$J25+5,INDEX('Základní list'!$B:$B,MATCH($I25,'Základní list'!$A:$A,0),1))</f>
        <v>0</v>
      </c>
      <c r="L25" s="44">
        <f>INDEX('2. závod'!$A:$CH,$J25+5,INDEX('Základní list'!$B:$B,MATCH($I25,'Základní list'!$A:$A,0),1)+2)</f>
      </c>
      <c r="M25" s="47">
        <f>INDEX('2. závod'!$A:$CH,$J25+5,INDEX('Základní list'!$B:$B,MATCH($I25,'Základní list'!$A:$A,0),1)-2)</f>
      </c>
      <c r="N25" s="161">
        <f>INDEX('2. závod'!$A:$CH,$J25+5,INDEX('Základní list'!$B:$B,MATCH($I25,'Základní list'!$A:$A,0),1)-1)</f>
      </c>
    </row>
    <row r="26" spans="2:14" ht="31.5" customHeight="1">
      <c r="B26" s="43">
        <v>67</v>
      </c>
      <c r="C26" s="41" t="s">
        <v>96</v>
      </c>
      <c r="D26" s="41">
        <v>8</v>
      </c>
      <c r="E26" s="44">
        <f>INDEX('1. závod'!$A:$CH,$D26+5,INDEX('Základní list'!$B:$B,MATCH($C26,'Základní list'!$A:$A,0),1))</f>
        <v>0</v>
      </c>
      <c r="F26" s="44">
        <f>INDEX('1. závod'!$A:$CH,$D26+5,INDEX('Základní list'!$B:$B,MATCH($C26,'Základní list'!$A:$A,0),1)+2)</f>
      </c>
      <c r="G26" s="47">
        <f>INDEX('1. závod'!$A:$CH,$D26+5,INDEX('Základní list'!$B:$B,MATCH($C26,'Základní list'!$A:$A,0),1)-2)</f>
      </c>
      <c r="H26" s="161">
        <f>INDEX('1. závod'!$A:$CH,$D26+5,INDEX('Základní list'!$B:$B,MATCH($C26,'Základní list'!$A:$A,0),1)-1)</f>
      </c>
      <c r="I26" s="41" t="s">
        <v>96</v>
      </c>
      <c r="J26" s="41">
        <v>8</v>
      </c>
      <c r="K26" s="44">
        <f>INDEX('2. závod'!$A:$CH,$J26+5,INDEX('Základní list'!$B:$B,MATCH($I26,'Základní list'!$A:$A,0),1))</f>
        <v>0</v>
      </c>
      <c r="L26" s="44">
        <f>INDEX('2. závod'!$A:$CH,$J26+5,INDEX('Základní list'!$B:$B,MATCH($I26,'Základní list'!$A:$A,0),1)+2)</f>
      </c>
      <c r="M26" s="47">
        <f>INDEX('2. závod'!$A:$CH,$J26+5,INDEX('Základní list'!$B:$B,MATCH($I26,'Základní list'!$A:$A,0),1)-2)</f>
      </c>
      <c r="N26" s="161">
        <f>INDEX('2. závod'!$A:$CH,$J26+5,INDEX('Základní list'!$B:$B,MATCH($I26,'Základní list'!$A:$A,0),1)-1)</f>
      </c>
    </row>
    <row r="27" spans="2:14" ht="31.5" customHeight="1">
      <c r="B27" s="43">
        <v>68</v>
      </c>
      <c r="C27" s="41" t="s">
        <v>96</v>
      </c>
      <c r="D27" s="41">
        <v>9</v>
      </c>
      <c r="E27" s="44">
        <f>INDEX('1. závod'!$A:$CH,$D27+5,INDEX('Základní list'!$B:$B,MATCH($C27,'Základní list'!$A:$A,0),1))</f>
        <v>0</v>
      </c>
      <c r="F27" s="44">
        <f>INDEX('1. závod'!$A:$CH,$D27+5,INDEX('Základní list'!$B:$B,MATCH($C27,'Základní list'!$A:$A,0),1)+2)</f>
      </c>
      <c r="G27" s="47">
        <f>INDEX('1. závod'!$A:$CH,$D27+5,INDEX('Základní list'!$B:$B,MATCH($C27,'Základní list'!$A:$A,0),1)-2)</f>
      </c>
      <c r="H27" s="161">
        <f>INDEX('1. závod'!$A:$CH,$D27+5,INDEX('Základní list'!$B:$B,MATCH($C27,'Základní list'!$A:$A,0),1)-1)</f>
      </c>
      <c r="I27" s="41" t="s">
        <v>96</v>
      </c>
      <c r="J27" s="41">
        <v>9</v>
      </c>
      <c r="K27" s="44">
        <f>INDEX('2. závod'!$A:$CH,$J27+5,INDEX('Základní list'!$B:$B,MATCH($I27,'Základní list'!$A:$A,0),1))</f>
        <v>0</v>
      </c>
      <c r="L27" s="44">
        <f>INDEX('2. závod'!$A:$CH,$J27+5,INDEX('Základní list'!$B:$B,MATCH($I27,'Základní list'!$A:$A,0),1)+2)</f>
      </c>
      <c r="M27" s="47">
        <f>INDEX('2. závod'!$A:$CH,$J27+5,INDEX('Základní list'!$B:$B,MATCH($I27,'Základní list'!$A:$A,0),1)-2)</f>
      </c>
      <c r="N27" s="161">
        <f>INDEX('2. závod'!$A:$CH,$J27+5,INDEX('Základní list'!$B:$B,MATCH($I27,'Základní list'!$A:$A,0),1)-1)</f>
      </c>
    </row>
    <row r="28" spans="2:14" ht="31.5" customHeight="1">
      <c r="B28" s="43">
        <v>69</v>
      </c>
      <c r="C28" s="41" t="s">
        <v>96</v>
      </c>
      <c r="D28" s="41">
        <v>10</v>
      </c>
      <c r="E28" s="44">
        <f>INDEX('1. závod'!$A:$CH,$D28+5,INDEX('Základní list'!$B:$B,MATCH($C28,'Základní list'!$A:$A,0),1))</f>
        <v>0</v>
      </c>
      <c r="F28" s="44">
        <f>INDEX('1. závod'!$A:$CH,$D28+5,INDEX('Základní list'!$B:$B,MATCH($C28,'Základní list'!$A:$A,0),1)+2)</f>
      </c>
      <c r="G28" s="47">
        <f>INDEX('1. závod'!$A:$CH,$D28+5,INDEX('Základní list'!$B:$B,MATCH($C28,'Základní list'!$A:$A,0),1)-2)</f>
      </c>
      <c r="H28" s="161">
        <f>INDEX('1. závod'!$A:$CH,$D28+5,INDEX('Základní list'!$B:$B,MATCH($C28,'Základní list'!$A:$A,0),1)-1)</f>
      </c>
      <c r="I28" s="41" t="s">
        <v>96</v>
      </c>
      <c r="J28" s="41">
        <v>10</v>
      </c>
      <c r="K28" s="44">
        <f>INDEX('2. závod'!$A:$CH,$J28+5,INDEX('Základní list'!$B:$B,MATCH($I28,'Základní list'!$A:$A,0),1))</f>
        <v>0</v>
      </c>
      <c r="L28" s="44">
        <f>INDEX('2. závod'!$A:$CH,$J28+5,INDEX('Základní list'!$B:$B,MATCH($I28,'Základní list'!$A:$A,0),1)+2)</f>
      </c>
      <c r="M28" s="47">
        <f>INDEX('2. závod'!$A:$CH,$J28+5,INDEX('Základní list'!$B:$B,MATCH($I28,'Základní list'!$A:$A,0),1)-2)</f>
      </c>
      <c r="N28" s="161">
        <f>INDEX('2. závod'!$A:$CH,$J28+5,INDEX('Základní list'!$B:$B,MATCH($I28,'Základní list'!$A:$A,0),1)-1)</f>
      </c>
    </row>
    <row r="29" spans="2:14" ht="31.5" customHeight="1">
      <c r="B29" s="43">
        <v>70</v>
      </c>
      <c r="C29" s="41" t="s">
        <v>96</v>
      </c>
      <c r="D29" s="41">
        <v>11</v>
      </c>
      <c r="E29" s="44">
        <f>INDEX('1. závod'!$A:$CH,$D29+5,INDEX('Základní list'!$B:$B,MATCH($C29,'Základní list'!$A:$A,0),1))</f>
        <v>0</v>
      </c>
      <c r="F29" s="44">
        <f>INDEX('1. závod'!$A:$CH,$D29+5,INDEX('Základní list'!$B:$B,MATCH($C29,'Základní list'!$A:$A,0),1)+2)</f>
      </c>
      <c r="G29" s="47">
        <f>INDEX('1. závod'!$A:$CH,$D29+5,INDEX('Základní list'!$B:$B,MATCH($C29,'Základní list'!$A:$A,0),1)-2)</f>
      </c>
      <c r="H29" s="161">
        <f>INDEX('1. závod'!$A:$CH,$D29+5,INDEX('Základní list'!$B:$B,MATCH($C29,'Základní list'!$A:$A,0),1)-1)</f>
      </c>
      <c r="I29" s="41" t="s">
        <v>96</v>
      </c>
      <c r="J29" s="41">
        <v>11</v>
      </c>
      <c r="K29" s="44">
        <f>INDEX('2. závod'!$A:$CH,$J29+5,INDEX('Základní list'!$B:$B,MATCH($I29,'Základní list'!$A:$A,0),1))</f>
        <v>0</v>
      </c>
      <c r="L29" s="44">
        <f>INDEX('2. závod'!$A:$CH,$J29+5,INDEX('Základní list'!$B:$B,MATCH($I29,'Základní list'!$A:$A,0),1)+2)</f>
      </c>
      <c r="M29" s="47">
        <f>INDEX('2. závod'!$A:$CH,$J29+5,INDEX('Základní list'!$B:$B,MATCH($I29,'Základní list'!$A:$A,0),1)-2)</f>
      </c>
      <c r="N29" s="161">
        <f>INDEX('2. závod'!$A:$CH,$J29+5,INDEX('Základní list'!$B:$B,MATCH($I29,'Základní list'!$A:$A,0),1)-1)</f>
      </c>
    </row>
    <row r="30" spans="2:14" ht="31.5" customHeight="1">
      <c r="B30" s="43">
        <v>71</v>
      </c>
      <c r="C30" s="41" t="s">
        <v>96</v>
      </c>
      <c r="D30" s="41">
        <v>12</v>
      </c>
      <c r="E30" s="44">
        <f>INDEX('1. závod'!$A:$CH,$D30+5,INDEX('Základní list'!$B:$B,MATCH($C30,'Základní list'!$A:$A,0),1))</f>
        <v>0</v>
      </c>
      <c r="F30" s="44">
        <f>INDEX('1. závod'!$A:$CH,$D30+5,INDEX('Základní list'!$B:$B,MATCH($C30,'Základní list'!$A:$A,0),1)+2)</f>
      </c>
      <c r="G30" s="47">
        <f>INDEX('1. závod'!$A:$CH,$D30+5,INDEX('Základní list'!$B:$B,MATCH($C30,'Základní list'!$A:$A,0),1)-2)</f>
      </c>
      <c r="H30" s="161">
        <f>INDEX('1. závod'!$A:$CH,$D30+5,INDEX('Základní list'!$B:$B,MATCH($C30,'Základní list'!$A:$A,0),1)-1)</f>
      </c>
      <c r="I30" s="41" t="s">
        <v>96</v>
      </c>
      <c r="J30" s="41">
        <v>12</v>
      </c>
      <c r="K30" s="44">
        <f>INDEX('2. závod'!$A:$CH,$J30+5,INDEX('Základní list'!$B:$B,MATCH($I30,'Základní list'!$A:$A,0),1))</f>
        <v>0</v>
      </c>
      <c r="L30" s="44">
        <f>INDEX('2. závod'!$A:$CH,$J30+5,INDEX('Základní list'!$B:$B,MATCH($I30,'Základní list'!$A:$A,0),1)+2)</f>
      </c>
      <c r="M30" s="47">
        <f>INDEX('2. závod'!$A:$CH,$J30+5,INDEX('Základní list'!$B:$B,MATCH($I30,'Základní list'!$A:$A,0),1)-2)</f>
      </c>
      <c r="N30" s="161">
        <f>INDEX('2. závod'!$A:$CH,$J30+5,INDEX('Základní list'!$B:$B,MATCH($I30,'Základní list'!$A:$A,0),1)-1)</f>
      </c>
    </row>
    <row r="31" spans="2:14" ht="31.5" customHeight="1">
      <c r="B31" s="43">
        <v>72</v>
      </c>
      <c r="C31" s="41" t="s">
        <v>96</v>
      </c>
      <c r="D31" s="41">
        <v>13</v>
      </c>
      <c r="E31" s="44">
        <f>INDEX('1. závod'!$A:$CH,$D31+5,INDEX('Základní list'!$B:$B,MATCH($C31,'Základní list'!$A:$A,0),1))</f>
        <v>0</v>
      </c>
      <c r="F31" s="44">
        <f>INDEX('1. závod'!$A:$CH,$D31+5,INDEX('Základní list'!$B:$B,MATCH($C31,'Základní list'!$A:$A,0),1)+2)</f>
      </c>
      <c r="G31" s="47">
        <f>INDEX('1. závod'!$A:$CH,$D31+5,INDEX('Základní list'!$B:$B,MATCH($C31,'Základní list'!$A:$A,0),1)-2)</f>
      </c>
      <c r="H31" s="161">
        <f>INDEX('1. závod'!$A:$CH,$D31+5,INDEX('Základní list'!$B:$B,MATCH($C31,'Základní list'!$A:$A,0),1)-1)</f>
      </c>
      <c r="I31" s="41" t="s">
        <v>96</v>
      </c>
      <c r="J31" s="41">
        <v>13</v>
      </c>
      <c r="K31" s="44">
        <f>INDEX('2. závod'!$A:$CH,$J31+5,INDEX('Základní list'!$B:$B,MATCH($I31,'Základní list'!$A:$A,0),1))</f>
        <v>0</v>
      </c>
      <c r="L31" s="44">
        <f>INDEX('2. závod'!$A:$CH,$J31+5,INDEX('Základní list'!$B:$B,MATCH($I31,'Základní list'!$A:$A,0),1)+2)</f>
      </c>
      <c r="M31" s="47">
        <f>INDEX('2. závod'!$A:$CH,$J31+5,INDEX('Základní list'!$B:$B,MATCH($I31,'Základní list'!$A:$A,0),1)-2)</f>
      </c>
      <c r="N31" s="161">
        <f>INDEX('2. závod'!$A:$CH,$J31+5,INDEX('Základní list'!$B:$B,MATCH($I31,'Základní list'!$A:$A,0),1)-1)</f>
      </c>
    </row>
    <row r="32" spans="2:14" ht="31.5" customHeight="1">
      <c r="B32" s="43">
        <v>73</v>
      </c>
      <c r="C32" s="41" t="s">
        <v>96</v>
      </c>
      <c r="D32" s="41">
        <v>14</v>
      </c>
      <c r="E32" s="44">
        <f>INDEX('1. závod'!$A:$CH,$D32+5,INDEX('Základní list'!$B:$B,MATCH($C32,'Základní list'!$A:$A,0),1))</f>
        <v>0</v>
      </c>
      <c r="F32" s="44">
        <f>INDEX('1. závod'!$A:$CH,$D32+5,INDEX('Základní list'!$B:$B,MATCH($C32,'Základní list'!$A:$A,0),1)+2)</f>
      </c>
      <c r="G32" s="47">
        <f>INDEX('1. závod'!$A:$CH,$D32+5,INDEX('Základní list'!$B:$B,MATCH($C32,'Základní list'!$A:$A,0),1)-2)</f>
      </c>
      <c r="H32" s="161">
        <f>INDEX('1. závod'!$A:$CH,$D32+5,INDEX('Základní list'!$B:$B,MATCH($C32,'Základní list'!$A:$A,0),1)-1)</f>
      </c>
      <c r="I32" s="41" t="s">
        <v>96</v>
      </c>
      <c r="J32" s="41">
        <v>14</v>
      </c>
      <c r="K32" s="44">
        <f>INDEX('2. závod'!$A:$CH,$J32+5,INDEX('Základní list'!$B:$B,MATCH($I32,'Základní list'!$A:$A,0),1))</f>
        <v>0</v>
      </c>
      <c r="L32" s="44">
        <f>INDEX('2. závod'!$A:$CH,$J32+5,INDEX('Základní list'!$B:$B,MATCH($I32,'Základní list'!$A:$A,0),1)+2)</f>
      </c>
      <c r="M32" s="47">
        <f>INDEX('2. závod'!$A:$CH,$J32+5,INDEX('Základní list'!$B:$B,MATCH($I32,'Základní list'!$A:$A,0),1)-2)</f>
      </c>
      <c r="N32" s="161">
        <f>INDEX('2. závod'!$A:$CH,$J32+5,INDEX('Základní list'!$B:$B,MATCH($I32,'Základní list'!$A:$A,0),1)-1)</f>
      </c>
    </row>
    <row r="33" spans="2:14" ht="31.5" customHeight="1">
      <c r="B33" s="43">
        <v>74</v>
      </c>
      <c r="C33" s="41" t="s">
        <v>60</v>
      </c>
      <c r="D33" s="41">
        <v>1</v>
      </c>
      <c r="E33" s="44">
        <f>INDEX('1. závod'!$A:$CH,$D33+5,INDEX('Základní list'!$B:$B,MATCH($C33,'Základní list'!$A:$A,0),1))</f>
        <v>0</v>
      </c>
      <c r="F33" s="44">
        <f>INDEX('1. závod'!$A:$CH,$D33+5,INDEX('Základní list'!$B:$B,MATCH($C33,'Základní list'!$A:$A,0),1)+2)</f>
      </c>
      <c r="G33" s="47">
        <f>INDEX('1. závod'!$A:$CH,$D33+5,INDEX('Základní list'!$B:$B,MATCH($C33,'Základní list'!$A:$A,0),1)-2)</f>
      </c>
      <c r="H33" s="161">
        <f>INDEX('1. závod'!$A:$CH,$D33+5,INDEX('Základní list'!$B:$B,MATCH($C33,'Základní list'!$A:$A,0),1)-1)</f>
      </c>
      <c r="I33" s="41" t="s">
        <v>60</v>
      </c>
      <c r="J33" s="41">
        <v>1</v>
      </c>
      <c r="K33" s="44">
        <f>INDEX('2. závod'!$A:$CH,$J33+5,INDEX('Základní list'!$B:$B,MATCH($I33,'Základní list'!$A:$A,0),1))</f>
        <v>0</v>
      </c>
      <c r="L33" s="44">
        <f>INDEX('2. závod'!$A:$CH,$J33+5,INDEX('Základní list'!$B:$B,MATCH($I33,'Základní list'!$A:$A,0),1)+2)</f>
      </c>
      <c r="M33" s="47">
        <f>INDEX('2. závod'!$A:$CH,$J33+5,INDEX('Základní list'!$B:$B,MATCH($I33,'Základní list'!$A:$A,0),1)-2)</f>
      </c>
      <c r="N33" s="161">
        <f>INDEX('2. závod'!$A:$CH,$J33+5,INDEX('Základní list'!$B:$B,MATCH($I33,'Základní list'!$A:$A,0),1)-1)</f>
      </c>
    </row>
    <row r="34" spans="2:14" ht="31.5" customHeight="1">
      <c r="B34" s="43">
        <v>75</v>
      </c>
      <c r="C34" s="41" t="s">
        <v>60</v>
      </c>
      <c r="D34" s="41">
        <v>2</v>
      </c>
      <c r="E34" s="44">
        <f>INDEX('1. závod'!$A:$CH,$D34+5,INDEX('Základní list'!$B:$B,MATCH($C34,'Základní list'!$A:$A,0),1))</f>
        <v>0</v>
      </c>
      <c r="F34" s="44">
        <f>INDEX('1. závod'!$A:$CH,$D34+5,INDEX('Základní list'!$B:$B,MATCH($C34,'Základní list'!$A:$A,0),1)+2)</f>
      </c>
      <c r="G34" s="47">
        <f>INDEX('1. závod'!$A:$CH,$D34+5,INDEX('Základní list'!$B:$B,MATCH($C34,'Základní list'!$A:$A,0),1)-2)</f>
      </c>
      <c r="H34" s="161">
        <f>INDEX('1. závod'!$A:$CH,$D34+5,INDEX('Základní list'!$B:$B,MATCH($C34,'Základní list'!$A:$A,0),1)-1)</f>
      </c>
      <c r="I34" s="41" t="s">
        <v>60</v>
      </c>
      <c r="J34" s="41">
        <v>2</v>
      </c>
      <c r="K34" s="44">
        <f>INDEX('2. závod'!$A:$CH,$J34+5,INDEX('Základní list'!$B:$B,MATCH($I34,'Základní list'!$A:$A,0),1))</f>
        <v>0</v>
      </c>
      <c r="L34" s="44">
        <f>INDEX('2. závod'!$A:$CH,$J34+5,INDEX('Základní list'!$B:$B,MATCH($I34,'Základní list'!$A:$A,0),1)+2)</f>
      </c>
      <c r="M34" s="47">
        <f>INDEX('2. závod'!$A:$CH,$J34+5,INDEX('Základní list'!$B:$B,MATCH($I34,'Základní list'!$A:$A,0),1)-2)</f>
      </c>
      <c r="N34" s="161">
        <f>INDEX('2. závod'!$A:$CH,$J34+5,INDEX('Základní list'!$B:$B,MATCH($I34,'Základní list'!$A:$A,0),1)-1)</f>
      </c>
    </row>
    <row r="35" spans="1:14" ht="31.5" customHeight="1">
      <c r="A35" s="91"/>
      <c r="B35" s="43">
        <v>76</v>
      </c>
      <c r="C35" s="41" t="s">
        <v>60</v>
      </c>
      <c r="D35" s="41">
        <v>3</v>
      </c>
      <c r="E35" s="44">
        <f>INDEX('1. závod'!$A:$CH,$D35+5,INDEX('Základní list'!$B:$B,MATCH($C35,'Základní list'!$A:$A,0),1))</f>
        <v>0</v>
      </c>
      <c r="F35" s="44">
        <f>INDEX('1. závod'!$A:$CH,$D35+5,INDEX('Základní list'!$B:$B,MATCH($C35,'Základní list'!$A:$A,0),1)+2)</f>
      </c>
      <c r="G35" s="47">
        <f>INDEX('1. závod'!$A:$CH,$D35+5,INDEX('Základní list'!$B:$B,MATCH($C35,'Základní list'!$A:$A,0),1)-2)</f>
      </c>
      <c r="H35" s="161">
        <f>INDEX('1. závod'!$A:$CH,$D35+5,INDEX('Základní list'!$B:$B,MATCH($C35,'Základní list'!$A:$A,0),1)-1)</f>
      </c>
      <c r="I35" s="41" t="s">
        <v>60</v>
      </c>
      <c r="J35" s="41">
        <v>3</v>
      </c>
      <c r="K35" s="44">
        <f>INDEX('2. závod'!$A:$CH,$J35+5,INDEX('Základní list'!$B:$B,MATCH($I35,'Základní list'!$A:$A,0),1))</f>
        <v>0</v>
      </c>
      <c r="L35" s="44">
        <f>INDEX('2. závod'!$A:$CH,$J35+5,INDEX('Základní list'!$B:$B,MATCH($I35,'Základní list'!$A:$A,0),1)+2)</f>
      </c>
      <c r="M35" s="47">
        <f>INDEX('2. závod'!$A:$CH,$J35+5,INDEX('Základní list'!$B:$B,MATCH($I35,'Základní list'!$A:$A,0),1)-2)</f>
      </c>
      <c r="N35" s="161">
        <f>INDEX('2. závod'!$A:$CH,$J35+5,INDEX('Základní list'!$B:$B,MATCH($I35,'Základní list'!$A:$A,0),1)-1)</f>
      </c>
    </row>
    <row r="36" spans="2:14" ht="31.5" customHeight="1">
      <c r="B36" s="43">
        <v>77</v>
      </c>
      <c r="C36" s="41" t="s">
        <v>60</v>
      </c>
      <c r="D36" s="41">
        <v>4</v>
      </c>
      <c r="E36" s="44">
        <f>INDEX('1. závod'!$A:$CH,$D36+5,INDEX('Základní list'!$B:$B,MATCH($C36,'Základní list'!$A:$A,0),1))</f>
        <v>0</v>
      </c>
      <c r="F36" s="44">
        <f>INDEX('1. závod'!$A:$CH,$D36+5,INDEX('Základní list'!$B:$B,MATCH($C36,'Základní list'!$A:$A,0),1)+2)</f>
      </c>
      <c r="G36" s="47">
        <f>INDEX('1. závod'!$A:$CH,$D36+5,INDEX('Základní list'!$B:$B,MATCH($C36,'Základní list'!$A:$A,0),1)-2)</f>
      </c>
      <c r="H36" s="161">
        <f>INDEX('1. závod'!$A:$CH,$D36+5,INDEX('Základní list'!$B:$B,MATCH($C36,'Základní list'!$A:$A,0),1)-1)</f>
      </c>
      <c r="I36" s="41" t="s">
        <v>60</v>
      </c>
      <c r="J36" s="41">
        <v>4</v>
      </c>
      <c r="K36" s="44">
        <f>INDEX('2. závod'!$A:$CH,$J36+5,INDEX('Základní list'!$B:$B,MATCH($I36,'Základní list'!$A:$A,0),1))</f>
        <v>0</v>
      </c>
      <c r="L36" s="44">
        <f>INDEX('2. závod'!$A:$CH,$J36+5,INDEX('Základní list'!$B:$B,MATCH($I36,'Základní list'!$A:$A,0),1)+2)</f>
      </c>
      <c r="M36" s="47">
        <f>INDEX('2. závod'!$A:$CH,$J36+5,INDEX('Základní list'!$B:$B,MATCH($I36,'Základní list'!$A:$A,0),1)-2)</f>
      </c>
      <c r="N36" s="161">
        <f>INDEX('2. závod'!$A:$CH,$J36+5,INDEX('Základní list'!$B:$B,MATCH($I36,'Základní list'!$A:$A,0),1)-1)</f>
      </c>
    </row>
    <row r="37" spans="2:14" ht="31.5" customHeight="1">
      <c r="B37" s="43">
        <v>78</v>
      </c>
      <c r="C37" s="41" t="s">
        <v>60</v>
      </c>
      <c r="D37" s="41">
        <v>5</v>
      </c>
      <c r="E37" s="44">
        <f>INDEX('1. závod'!$A:$CH,$D37+5,INDEX('Základní list'!$B:$B,MATCH($C37,'Základní list'!$A:$A,0),1))</f>
        <v>0</v>
      </c>
      <c r="F37" s="44">
        <f>INDEX('1. závod'!$A:$CH,$D37+5,INDEX('Základní list'!$B:$B,MATCH($C37,'Základní list'!$A:$A,0),1)+2)</f>
      </c>
      <c r="G37" s="47">
        <f>INDEX('1. závod'!$A:$CH,$D37+5,INDEX('Základní list'!$B:$B,MATCH($C37,'Základní list'!$A:$A,0),1)-2)</f>
      </c>
      <c r="H37" s="161">
        <f>INDEX('1. závod'!$A:$CH,$D37+5,INDEX('Základní list'!$B:$B,MATCH($C37,'Základní list'!$A:$A,0),1)-1)</f>
      </c>
      <c r="I37" s="41" t="s">
        <v>60</v>
      </c>
      <c r="J37" s="41">
        <v>5</v>
      </c>
      <c r="K37" s="44">
        <f>INDEX('2. závod'!$A:$CH,$J37+5,INDEX('Základní list'!$B:$B,MATCH($I37,'Základní list'!$A:$A,0),1))</f>
        <v>0</v>
      </c>
      <c r="L37" s="44">
        <f>INDEX('2. závod'!$A:$CH,$J37+5,INDEX('Základní list'!$B:$B,MATCH($I37,'Základní list'!$A:$A,0),1)+2)</f>
      </c>
      <c r="M37" s="47">
        <f>INDEX('2. závod'!$A:$CH,$J37+5,INDEX('Základní list'!$B:$B,MATCH($I37,'Základní list'!$A:$A,0),1)-2)</f>
      </c>
      <c r="N37" s="161">
        <f>INDEX('2. závod'!$A:$CH,$J37+5,INDEX('Základní list'!$B:$B,MATCH($I37,'Základní list'!$A:$A,0),1)-1)</f>
      </c>
    </row>
    <row r="38" spans="2:14" ht="31.5" customHeight="1">
      <c r="B38" s="43">
        <v>79</v>
      </c>
      <c r="C38" s="41" t="s">
        <v>60</v>
      </c>
      <c r="D38" s="41">
        <v>6</v>
      </c>
      <c r="E38" s="44">
        <f>INDEX('1. závod'!$A:$CH,$D38+5,INDEX('Základní list'!$B:$B,MATCH($C38,'Základní list'!$A:$A,0),1))</f>
        <v>0</v>
      </c>
      <c r="F38" s="44">
        <f>INDEX('1. závod'!$A:$CH,$D38+5,INDEX('Základní list'!$B:$B,MATCH($C38,'Základní list'!$A:$A,0),1)+2)</f>
      </c>
      <c r="G38" s="47">
        <f>INDEX('1. závod'!$A:$CH,$D38+5,INDEX('Základní list'!$B:$B,MATCH($C38,'Základní list'!$A:$A,0),1)-2)</f>
      </c>
      <c r="H38" s="161">
        <f>INDEX('1. závod'!$A:$CH,$D38+5,INDEX('Základní list'!$B:$B,MATCH($C38,'Základní list'!$A:$A,0),1)-1)</f>
      </c>
      <c r="I38" s="41" t="s">
        <v>60</v>
      </c>
      <c r="J38" s="41">
        <v>6</v>
      </c>
      <c r="K38" s="44">
        <f>INDEX('2. závod'!$A:$CH,$J38+5,INDEX('Základní list'!$B:$B,MATCH($I38,'Základní list'!$A:$A,0),1))</f>
        <v>0</v>
      </c>
      <c r="L38" s="44">
        <f>INDEX('2. závod'!$A:$CH,$J38+5,INDEX('Základní list'!$B:$B,MATCH($I38,'Základní list'!$A:$A,0),1)+2)</f>
      </c>
      <c r="M38" s="47">
        <f>INDEX('2. závod'!$A:$CH,$J38+5,INDEX('Základní list'!$B:$B,MATCH($I38,'Základní list'!$A:$A,0),1)-2)</f>
      </c>
      <c r="N38" s="161">
        <f>INDEX('2. závod'!$A:$CH,$J38+5,INDEX('Základní list'!$B:$B,MATCH($I38,'Základní list'!$A:$A,0),1)-1)</f>
      </c>
    </row>
    <row r="39" spans="2:14" ht="31.5" customHeight="1">
      <c r="B39" s="43">
        <v>80</v>
      </c>
      <c r="C39" s="41" t="s">
        <v>60</v>
      </c>
      <c r="D39" s="41">
        <v>7</v>
      </c>
      <c r="E39" s="44">
        <f>INDEX('1. závod'!$A:$CH,$D39+5,INDEX('Základní list'!$B:$B,MATCH($C39,'Základní list'!$A:$A,0),1))</f>
        <v>0</v>
      </c>
      <c r="F39" s="44">
        <f>INDEX('1. závod'!$A:$CH,$D39+5,INDEX('Základní list'!$B:$B,MATCH($C39,'Základní list'!$A:$A,0),1)+2)</f>
      </c>
      <c r="G39" s="47">
        <f>INDEX('1. závod'!$A:$CH,$D39+5,INDEX('Základní list'!$B:$B,MATCH($C39,'Základní list'!$A:$A,0),1)-2)</f>
      </c>
      <c r="H39" s="161">
        <f>INDEX('1. závod'!$A:$CH,$D39+5,INDEX('Základní list'!$B:$B,MATCH($C39,'Základní list'!$A:$A,0),1)-1)</f>
      </c>
      <c r="I39" s="41" t="s">
        <v>60</v>
      </c>
      <c r="J39" s="41">
        <v>7</v>
      </c>
      <c r="K39" s="44">
        <f>INDEX('2. závod'!$A:$CH,$J39+5,INDEX('Základní list'!$B:$B,MATCH($I39,'Základní list'!$A:$A,0),1))</f>
        <v>0</v>
      </c>
      <c r="L39" s="44">
        <f>INDEX('2. závod'!$A:$CH,$J39+5,INDEX('Základní list'!$B:$B,MATCH($I39,'Základní list'!$A:$A,0),1)+2)</f>
      </c>
      <c r="M39" s="47">
        <f>INDEX('2. závod'!$A:$CH,$J39+5,INDEX('Základní list'!$B:$B,MATCH($I39,'Základní list'!$A:$A,0),1)-2)</f>
      </c>
      <c r="N39" s="161">
        <f>INDEX('2. závod'!$A:$CH,$J39+5,INDEX('Základní list'!$B:$B,MATCH($I39,'Základní list'!$A:$A,0),1)-1)</f>
      </c>
    </row>
    <row r="40" spans="2:14" ht="31.5" customHeight="1">
      <c r="B40" s="43">
        <v>81</v>
      </c>
      <c r="C40" s="41" t="s">
        <v>60</v>
      </c>
      <c r="D40" s="41">
        <v>8</v>
      </c>
      <c r="E40" s="44">
        <f>INDEX('1. závod'!$A:$CH,$D40+5,INDEX('Základní list'!$B:$B,MATCH($C40,'Základní list'!$A:$A,0),1))</f>
        <v>0</v>
      </c>
      <c r="F40" s="44">
        <f>INDEX('1. závod'!$A:$CH,$D40+5,INDEX('Základní list'!$B:$B,MATCH($C40,'Základní list'!$A:$A,0),1)+2)</f>
      </c>
      <c r="G40" s="47">
        <f>INDEX('1. závod'!$A:$CH,$D40+5,INDEX('Základní list'!$B:$B,MATCH($C40,'Základní list'!$A:$A,0),1)-2)</f>
      </c>
      <c r="H40" s="161">
        <f>INDEX('1. závod'!$A:$CH,$D40+5,INDEX('Základní list'!$B:$B,MATCH($C40,'Základní list'!$A:$A,0),1)-1)</f>
      </c>
      <c r="I40" s="41" t="s">
        <v>60</v>
      </c>
      <c r="J40" s="41">
        <v>8</v>
      </c>
      <c r="K40" s="44">
        <f>INDEX('2. závod'!$A:$CH,$J40+5,INDEX('Základní list'!$B:$B,MATCH($I40,'Základní list'!$A:$A,0),1))</f>
        <v>0</v>
      </c>
      <c r="L40" s="44">
        <f>INDEX('2. závod'!$A:$CH,$J40+5,INDEX('Základní list'!$B:$B,MATCH($I40,'Základní list'!$A:$A,0),1)+2)</f>
      </c>
      <c r="M40" s="47">
        <f>INDEX('2. závod'!$A:$CH,$J40+5,INDEX('Základní list'!$B:$B,MATCH($I40,'Základní list'!$A:$A,0),1)-2)</f>
      </c>
      <c r="N40" s="161">
        <f>INDEX('2. závod'!$A:$CH,$J40+5,INDEX('Základní list'!$B:$B,MATCH($I40,'Základní list'!$A:$A,0),1)-1)</f>
      </c>
    </row>
    <row r="41" spans="2:14" ht="31.5" customHeight="1">
      <c r="B41" s="43">
        <v>82</v>
      </c>
      <c r="C41" s="41" t="s">
        <v>60</v>
      </c>
      <c r="D41" s="41">
        <v>9</v>
      </c>
      <c r="E41" s="44">
        <f>INDEX('1. závod'!$A:$CH,$D41+5,INDEX('Základní list'!$B:$B,MATCH($C41,'Základní list'!$A:$A,0),1))</f>
        <v>0</v>
      </c>
      <c r="F41" s="44">
        <f>INDEX('1. závod'!$A:$CH,$D41+5,INDEX('Základní list'!$B:$B,MATCH($C41,'Základní list'!$A:$A,0),1)+2)</f>
      </c>
      <c r="G41" s="47">
        <f>INDEX('1. závod'!$A:$CH,$D41+5,INDEX('Základní list'!$B:$B,MATCH($C41,'Základní list'!$A:$A,0),1)-2)</f>
      </c>
      <c r="H41" s="161">
        <f>INDEX('1. závod'!$A:$CH,$D41+5,INDEX('Základní list'!$B:$B,MATCH($C41,'Základní list'!$A:$A,0),1)-1)</f>
      </c>
      <c r="I41" s="41" t="s">
        <v>60</v>
      </c>
      <c r="J41" s="41">
        <v>9</v>
      </c>
      <c r="K41" s="44">
        <f>INDEX('2. závod'!$A:$CH,$J41+5,INDEX('Základní list'!$B:$B,MATCH($I41,'Základní list'!$A:$A,0),1))</f>
        <v>0</v>
      </c>
      <c r="L41" s="44">
        <f>INDEX('2. závod'!$A:$CH,$J41+5,INDEX('Základní list'!$B:$B,MATCH($I41,'Základní list'!$A:$A,0),1)+2)</f>
      </c>
      <c r="M41" s="47">
        <f>INDEX('2. závod'!$A:$CH,$J41+5,INDEX('Základní list'!$B:$B,MATCH($I41,'Základní list'!$A:$A,0),1)-2)</f>
      </c>
      <c r="N41" s="161">
        <f>INDEX('2. závod'!$A:$CH,$J41+5,INDEX('Základní list'!$B:$B,MATCH($I41,'Základní list'!$A:$A,0),1)-1)</f>
      </c>
    </row>
    <row r="42" spans="2:14" ht="31.5" customHeight="1">
      <c r="B42" s="43">
        <v>83</v>
      </c>
      <c r="C42" s="41" t="s">
        <v>60</v>
      </c>
      <c r="D42" s="41">
        <v>10</v>
      </c>
      <c r="E42" s="44">
        <f>INDEX('1. závod'!$A:$CH,$D42+5,INDEX('Základní list'!$B:$B,MATCH($C42,'Základní list'!$A:$A,0),1))</f>
        <v>0</v>
      </c>
      <c r="F42" s="44">
        <f>INDEX('1. závod'!$A:$CH,$D42+5,INDEX('Základní list'!$B:$B,MATCH($C42,'Základní list'!$A:$A,0),1)+2)</f>
      </c>
      <c r="G42" s="47">
        <f>INDEX('1. závod'!$A:$CH,$D42+5,INDEX('Základní list'!$B:$B,MATCH($C42,'Základní list'!$A:$A,0),1)-2)</f>
      </c>
      <c r="H42" s="161">
        <f>INDEX('1. závod'!$A:$CH,$D42+5,INDEX('Základní list'!$B:$B,MATCH($C42,'Základní list'!$A:$A,0),1)-1)</f>
      </c>
      <c r="I42" s="41" t="s">
        <v>60</v>
      </c>
      <c r="J42" s="41">
        <v>10</v>
      </c>
      <c r="K42" s="44">
        <f>INDEX('2. závod'!$A:$CH,$J42+5,INDEX('Základní list'!$B:$B,MATCH($I42,'Základní list'!$A:$A,0),1))</f>
        <v>0</v>
      </c>
      <c r="L42" s="44">
        <f>INDEX('2. závod'!$A:$CH,$J42+5,INDEX('Základní list'!$B:$B,MATCH($I42,'Základní list'!$A:$A,0),1)+2)</f>
      </c>
      <c r="M42" s="47">
        <f>INDEX('2. závod'!$A:$CH,$J42+5,INDEX('Základní list'!$B:$B,MATCH($I42,'Základní list'!$A:$A,0),1)-2)</f>
      </c>
      <c r="N42" s="161">
        <f>INDEX('2. závod'!$A:$CH,$J42+5,INDEX('Základní list'!$B:$B,MATCH($I42,'Základní list'!$A:$A,0),1)-1)</f>
      </c>
    </row>
    <row r="43" spans="2:14" ht="31.5" customHeight="1">
      <c r="B43" s="43">
        <v>84</v>
      </c>
      <c r="C43" s="41" t="s">
        <v>60</v>
      </c>
      <c r="D43" s="41">
        <v>11</v>
      </c>
      <c r="E43" s="44">
        <f>INDEX('1. závod'!$A:$CH,$D43+5,INDEX('Základní list'!$B:$B,MATCH($C43,'Základní list'!$A:$A,0),1))</f>
        <v>0</v>
      </c>
      <c r="F43" s="44">
        <f>INDEX('1. závod'!$A:$CH,$D43+5,INDEX('Základní list'!$B:$B,MATCH($C43,'Základní list'!$A:$A,0),1)+2)</f>
      </c>
      <c r="G43" s="47">
        <f>INDEX('1. závod'!$A:$CH,$D43+5,INDEX('Základní list'!$B:$B,MATCH($C43,'Základní list'!$A:$A,0),1)-2)</f>
      </c>
      <c r="H43" s="161">
        <f>INDEX('1. závod'!$A:$CH,$D43+5,INDEX('Základní list'!$B:$B,MATCH($C43,'Základní list'!$A:$A,0),1)-1)</f>
      </c>
      <c r="I43" s="41" t="s">
        <v>60</v>
      </c>
      <c r="J43" s="41">
        <v>11</v>
      </c>
      <c r="K43" s="44">
        <f>INDEX('2. závod'!$A:$CH,$J43+5,INDEX('Základní list'!$B:$B,MATCH($I43,'Základní list'!$A:$A,0),1))</f>
        <v>0</v>
      </c>
      <c r="L43" s="44">
        <f>INDEX('2. závod'!$A:$CH,$J43+5,INDEX('Základní list'!$B:$B,MATCH($I43,'Základní list'!$A:$A,0),1)+2)</f>
      </c>
      <c r="M43" s="47">
        <f>INDEX('2. závod'!$A:$CH,$J43+5,INDEX('Základní list'!$B:$B,MATCH($I43,'Základní list'!$A:$A,0),1)-2)</f>
      </c>
      <c r="N43" s="161">
        <f>INDEX('2. závod'!$A:$CH,$J43+5,INDEX('Základní list'!$B:$B,MATCH($I43,'Základní list'!$A:$A,0),1)-1)</f>
      </c>
    </row>
    <row r="44" spans="2:14" ht="31.5" customHeight="1">
      <c r="B44" s="43">
        <v>85</v>
      </c>
      <c r="C44" s="41" t="s">
        <v>60</v>
      </c>
      <c r="D44" s="41">
        <v>12</v>
      </c>
      <c r="E44" s="44">
        <f>INDEX('1. závod'!$A:$CH,$D44+5,INDEX('Základní list'!$B:$B,MATCH($C44,'Základní list'!$A:$A,0),1))</f>
        <v>0</v>
      </c>
      <c r="F44" s="44">
        <f>INDEX('1. závod'!$A:$CH,$D44+5,INDEX('Základní list'!$B:$B,MATCH($C44,'Základní list'!$A:$A,0),1)+2)</f>
      </c>
      <c r="G44" s="47">
        <f>INDEX('1. závod'!$A:$CH,$D44+5,INDEX('Základní list'!$B:$B,MATCH($C44,'Základní list'!$A:$A,0),1)-2)</f>
      </c>
      <c r="H44" s="161">
        <f>INDEX('1. závod'!$A:$CH,$D44+5,INDEX('Základní list'!$B:$B,MATCH($C44,'Základní list'!$A:$A,0),1)-1)</f>
      </c>
      <c r="I44" s="41" t="s">
        <v>60</v>
      </c>
      <c r="J44" s="41">
        <v>12</v>
      </c>
      <c r="K44" s="44">
        <f>INDEX('2. závod'!$A:$CH,$J44+5,INDEX('Základní list'!$B:$B,MATCH($I44,'Základní list'!$A:$A,0),1))</f>
        <v>0</v>
      </c>
      <c r="L44" s="44">
        <f>INDEX('2. závod'!$A:$CH,$J44+5,INDEX('Základní list'!$B:$B,MATCH($I44,'Základní list'!$A:$A,0),1)+2)</f>
      </c>
      <c r="M44" s="47">
        <f>INDEX('2. závod'!$A:$CH,$J44+5,INDEX('Základní list'!$B:$B,MATCH($I44,'Základní list'!$A:$A,0),1)-2)</f>
      </c>
      <c r="N44" s="161">
        <f>INDEX('2. závod'!$A:$CH,$J44+5,INDEX('Základní list'!$B:$B,MATCH($I44,'Základní list'!$A:$A,0),1)-1)</f>
      </c>
    </row>
    <row r="45" spans="2:14" ht="31.5" customHeight="1">
      <c r="B45" s="43">
        <v>86</v>
      </c>
      <c r="C45" s="41" t="s">
        <v>60</v>
      </c>
      <c r="D45" s="41">
        <v>13</v>
      </c>
      <c r="E45" s="44">
        <f>INDEX('1. závod'!$A:$CH,$D45+5,INDEX('Základní list'!$B:$B,MATCH($C45,'Základní list'!$A:$A,0),1))</f>
        <v>0</v>
      </c>
      <c r="F45" s="44">
        <f>INDEX('1. závod'!$A:$CH,$D45+5,INDEX('Základní list'!$B:$B,MATCH($C45,'Základní list'!$A:$A,0),1)+2)</f>
      </c>
      <c r="G45" s="47">
        <f>INDEX('1. závod'!$A:$CH,$D45+5,INDEX('Základní list'!$B:$B,MATCH($C45,'Základní list'!$A:$A,0),1)-2)</f>
      </c>
      <c r="H45" s="161">
        <f>INDEX('1. závod'!$A:$CH,$D45+5,INDEX('Základní list'!$B:$B,MATCH($C45,'Základní list'!$A:$A,0),1)-1)</f>
      </c>
      <c r="I45" s="41" t="s">
        <v>60</v>
      </c>
      <c r="J45" s="41">
        <v>13</v>
      </c>
      <c r="K45" s="44">
        <f>INDEX('2. závod'!$A:$CH,$J45+5,INDEX('Základní list'!$B:$B,MATCH($I45,'Základní list'!$A:$A,0),1))</f>
        <v>0</v>
      </c>
      <c r="L45" s="44">
        <f>INDEX('2. závod'!$A:$CH,$J45+5,INDEX('Základní list'!$B:$B,MATCH($I45,'Základní list'!$A:$A,0),1)+2)</f>
      </c>
      <c r="M45" s="47">
        <f>INDEX('2. závod'!$A:$CH,$J45+5,INDEX('Základní list'!$B:$B,MATCH($I45,'Základní list'!$A:$A,0),1)-2)</f>
      </c>
      <c r="N45" s="161">
        <f>INDEX('2. závod'!$A:$CH,$J45+5,INDEX('Základní list'!$B:$B,MATCH($I45,'Základní list'!$A:$A,0),1)-1)</f>
      </c>
    </row>
    <row r="46" spans="2:14" ht="31.5" customHeight="1">
      <c r="B46" s="43">
        <v>87</v>
      </c>
      <c r="C46" s="41" t="s">
        <v>60</v>
      </c>
      <c r="D46" s="41">
        <v>14</v>
      </c>
      <c r="E46" s="44">
        <f>INDEX('1. závod'!$A:$CH,$D46+5,INDEX('Základní list'!$B:$B,MATCH($C46,'Základní list'!$A:$A,0),1))</f>
        <v>0</v>
      </c>
      <c r="F46" s="44">
        <f>INDEX('1. závod'!$A:$CH,$D46+5,INDEX('Základní list'!$B:$B,MATCH($C46,'Základní list'!$A:$A,0),1)+2)</f>
      </c>
      <c r="G46" s="47">
        <f>INDEX('1. závod'!$A:$CH,$D46+5,INDEX('Základní list'!$B:$B,MATCH($C46,'Základní list'!$A:$A,0),1)-2)</f>
      </c>
      <c r="H46" s="161">
        <f>INDEX('1. závod'!$A:$CH,$D46+5,INDEX('Základní list'!$B:$B,MATCH($C46,'Základní list'!$A:$A,0),1)-1)</f>
      </c>
      <c r="I46" s="41" t="s">
        <v>60</v>
      </c>
      <c r="J46" s="41">
        <v>14</v>
      </c>
      <c r="K46" s="44">
        <f>INDEX('2. závod'!$A:$CH,$J46+5,INDEX('Základní list'!$B:$B,MATCH($I46,'Základní list'!$A:$A,0),1))</f>
        <v>0</v>
      </c>
      <c r="L46" s="44">
        <f>INDEX('2. závod'!$A:$CH,$J46+5,INDEX('Základní list'!$B:$B,MATCH($I46,'Základní list'!$A:$A,0),1)+2)</f>
      </c>
      <c r="M46" s="47">
        <f>INDEX('2. závod'!$A:$CH,$J46+5,INDEX('Základní list'!$B:$B,MATCH($I46,'Základní list'!$A:$A,0),1)-2)</f>
      </c>
      <c r="N46" s="161">
        <f>INDEX('2. závod'!$A:$CH,$J46+5,INDEX('Základní list'!$B:$B,MATCH($I46,'Základní list'!$A:$A,0),1)-1)</f>
      </c>
    </row>
    <row r="47" spans="2:14" ht="31.5" customHeight="1">
      <c r="B47" s="43">
        <v>88</v>
      </c>
      <c r="C47" s="41" t="s">
        <v>97</v>
      </c>
      <c r="D47" s="41">
        <v>1</v>
      </c>
      <c r="E47" s="44">
        <f>INDEX('1. závod'!$A:$CH,$D47+5,INDEX('Základní list'!$B:$B,MATCH($C47,'Základní list'!$A:$A,0),1))</f>
        <v>0</v>
      </c>
      <c r="F47" s="44">
        <f>INDEX('1. závod'!$A:$CH,$D47+5,INDEX('Základní list'!$B:$B,MATCH($C47,'Základní list'!$A:$A,0),1)+2)</f>
      </c>
      <c r="G47" s="47">
        <f>INDEX('1. závod'!$A:$CH,$D47+5,INDEX('Základní list'!$B:$B,MATCH($C47,'Základní list'!$A:$A,0),1)-2)</f>
      </c>
      <c r="H47" s="161">
        <f>INDEX('1. závod'!$A:$CH,$D47+5,INDEX('Základní list'!$B:$B,MATCH($C47,'Základní list'!$A:$A,0),1)-1)</f>
      </c>
      <c r="I47" s="41" t="s">
        <v>97</v>
      </c>
      <c r="J47" s="41">
        <v>1</v>
      </c>
      <c r="K47" s="44">
        <f>INDEX('2. závod'!$A:$CH,$J47+5,INDEX('Základní list'!$B:$B,MATCH($I47,'Základní list'!$A:$A,0),1))</f>
        <v>0</v>
      </c>
      <c r="L47" s="44">
        <f>INDEX('2. závod'!$A:$CH,$J47+5,INDEX('Základní list'!$B:$B,MATCH($I47,'Základní list'!$A:$A,0),1)+2)</f>
      </c>
      <c r="M47" s="47">
        <f>INDEX('2. závod'!$A:$CH,$J47+5,INDEX('Základní list'!$B:$B,MATCH($I47,'Základní list'!$A:$A,0),1)-2)</f>
      </c>
      <c r="N47" s="161">
        <f>INDEX('2. závod'!$A:$CH,$J47+5,INDEX('Základní list'!$B:$B,MATCH($I47,'Základní list'!$A:$A,0),1)-1)</f>
      </c>
    </row>
    <row r="48" spans="2:14" ht="31.5" customHeight="1">
      <c r="B48" s="43">
        <v>89</v>
      </c>
      <c r="C48" s="41" t="s">
        <v>97</v>
      </c>
      <c r="D48" s="41">
        <v>2</v>
      </c>
      <c r="E48" s="44">
        <f>INDEX('1. závod'!$A:$CH,$D48+5,INDEX('Základní list'!$B:$B,MATCH($C48,'Základní list'!$A:$A,0),1))</f>
        <v>0</v>
      </c>
      <c r="F48" s="44">
        <f>INDEX('1. závod'!$A:$CH,$D48+5,INDEX('Základní list'!$B:$B,MATCH($C48,'Základní list'!$A:$A,0),1)+2)</f>
      </c>
      <c r="G48" s="47">
        <f>INDEX('1. závod'!$A:$CH,$D48+5,INDEX('Základní list'!$B:$B,MATCH($C48,'Základní list'!$A:$A,0),1)-2)</f>
      </c>
      <c r="H48" s="161">
        <f>INDEX('1. závod'!$A:$CH,$D48+5,INDEX('Základní list'!$B:$B,MATCH($C48,'Základní list'!$A:$A,0),1)-1)</f>
      </c>
      <c r="I48" s="41" t="s">
        <v>97</v>
      </c>
      <c r="J48" s="41">
        <v>2</v>
      </c>
      <c r="K48" s="44">
        <f>INDEX('2. závod'!$A:$CH,$J48+5,INDEX('Základní list'!$B:$B,MATCH($I48,'Základní list'!$A:$A,0),1))</f>
        <v>0</v>
      </c>
      <c r="L48" s="44">
        <f>INDEX('2. závod'!$A:$CH,$J48+5,INDEX('Základní list'!$B:$B,MATCH($I48,'Základní list'!$A:$A,0),1)+2)</f>
      </c>
      <c r="M48" s="47">
        <f>INDEX('2. závod'!$A:$CH,$J48+5,INDEX('Základní list'!$B:$B,MATCH($I48,'Základní list'!$A:$A,0),1)-2)</f>
      </c>
      <c r="N48" s="161">
        <f>INDEX('2. závod'!$A:$CH,$J48+5,INDEX('Základní list'!$B:$B,MATCH($I48,'Základní list'!$A:$A,0),1)-1)</f>
      </c>
    </row>
    <row r="49" spans="1:14" ht="31.5" customHeight="1">
      <c r="A49" s="91"/>
      <c r="B49" s="43">
        <v>90</v>
      </c>
      <c r="C49" s="41" t="s">
        <v>97</v>
      </c>
      <c r="D49" s="41">
        <v>3</v>
      </c>
      <c r="E49" s="44">
        <f>INDEX('1. závod'!$A:$CH,$D49+5,INDEX('Základní list'!$B:$B,MATCH($C49,'Základní list'!$A:$A,0),1))</f>
        <v>0</v>
      </c>
      <c r="F49" s="44">
        <f>INDEX('1. závod'!$A:$CH,$D49+5,INDEX('Základní list'!$B:$B,MATCH($C49,'Základní list'!$A:$A,0),1)+2)</f>
      </c>
      <c r="G49" s="47">
        <f>INDEX('1. závod'!$A:$CH,$D49+5,INDEX('Základní list'!$B:$B,MATCH($C49,'Základní list'!$A:$A,0),1)-2)</f>
      </c>
      <c r="H49" s="161">
        <f>INDEX('1. závod'!$A:$CH,$D49+5,INDEX('Základní list'!$B:$B,MATCH($C49,'Základní list'!$A:$A,0),1)-1)</f>
      </c>
      <c r="I49" s="41" t="s">
        <v>97</v>
      </c>
      <c r="J49" s="41">
        <v>3</v>
      </c>
      <c r="K49" s="44">
        <f>INDEX('2. závod'!$A:$CH,$J49+5,INDEX('Základní list'!$B:$B,MATCH($I49,'Základní list'!$A:$A,0),1))</f>
        <v>0</v>
      </c>
      <c r="L49" s="44">
        <f>INDEX('2. závod'!$A:$CH,$J49+5,INDEX('Základní list'!$B:$B,MATCH($I49,'Základní list'!$A:$A,0),1)+2)</f>
      </c>
      <c r="M49" s="47">
        <f>INDEX('2. závod'!$A:$CH,$J49+5,INDEX('Základní list'!$B:$B,MATCH($I49,'Základní list'!$A:$A,0),1)-2)</f>
      </c>
      <c r="N49" s="161">
        <f>INDEX('2. závod'!$A:$CH,$J49+5,INDEX('Základní list'!$B:$B,MATCH($I49,'Základní list'!$A:$A,0),1)-1)</f>
      </c>
    </row>
    <row r="50" spans="2:14" ht="31.5" customHeight="1">
      <c r="B50" s="43">
        <v>91</v>
      </c>
      <c r="C50" s="41" t="s">
        <v>97</v>
      </c>
      <c r="D50" s="41">
        <v>4</v>
      </c>
      <c r="E50" s="44">
        <f>INDEX('1. závod'!$A:$CH,$D50+5,INDEX('Základní list'!$B:$B,MATCH($C50,'Základní list'!$A:$A,0),1))</f>
        <v>0</v>
      </c>
      <c r="F50" s="44">
        <f>INDEX('1. závod'!$A:$CH,$D50+5,INDEX('Základní list'!$B:$B,MATCH($C50,'Základní list'!$A:$A,0),1)+2)</f>
      </c>
      <c r="G50" s="47">
        <f>INDEX('1. závod'!$A:$CH,$D50+5,INDEX('Základní list'!$B:$B,MATCH($C50,'Základní list'!$A:$A,0),1)-2)</f>
      </c>
      <c r="H50" s="161">
        <f>INDEX('1. závod'!$A:$CH,$D50+5,INDEX('Základní list'!$B:$B,MATCH($C50,'Základní list'!$A:$A,0),1)-1)</f>
      </c>
      <c r="I50" s="41" t="s">
        <v>97</v>
      </c>
      <c r="J50" s="41">
        <v>4</v>
      </c>
      <c r="K50" s="44">
        <f>INDEX('2. závod'!$A:$CH,$J50+5,INDEX('Základní list'!$B:$B,MATCH($I50,'Základní list'!$A:$A,0),1))</f>
        <v>0</v>
      </c>
      <c r="L50" s="44">
        <f>INDEX('2. závod'!$A:$CH,$J50+5,INDEX('Základní list'!$B:$B,MATCH($I50,'Základní list'!$A:$A,0),1)+2)</f>
      </c>
      <c r="M50" s="47">
        <f>INDEX('2. závod'!$A:$CH,$J50+5,INDEX('Základní list'!$B:$B,MATCH($I50,'Základní list'!$A:$A,0),1)-2)</f>
      </c>
      <c r="N50" s="161">
        <f>INDEX('2. závod'!$A:$CH,$J50+5,INDEX('Základní list'!$B:$B,MATCH($I50,'Základní list'!$A:$A,0),1)-1)</f>
      </c>
    </row>
    <row r="51" spans="2:14" ht="31.5" customHeight="1">
      <c r="B51" s="43">
        <v>92</v>
      </c>
      <c r="C51" s="41" t="s">
        <v>97</v>
      </c>
      <c r="D51" s="41">
        <v>5</v>
      </c>
      <c r="E51" s="44">
        <f>INDEX('1. závod'!$A:$CH,$D51+5,INDEX('Základní list'!$B:$B,MATCH($C51,'Základní list'!$A:$A,0),1))</f>
        <v>0</v>
      </c>
      <c r="F51" s="44">
        <f>INDEX('1. závod'!$A:$CH,$D51+5,INDEX('Základní list'!$B:$B,MATCH($C51,'Základní list'!$A:$A,0),1)+2)</f>
      </c>
      <c r="G51" s="47">
        <f>INDEX('1. závod'!$A:$CH,$D51+5,INDEX('Základní list'!$B:$B,MATCH($C51,'Základní list'!$A:$A,0),1)-2)</f>
      </c>
      <c r="H51" s="161">
        <f>INDEX('1. závod'!$A:$CH,$D51+5,INDEX('Základní list'!$B:$B,MATCH($C51,'Základní list'!$A:$A,0),1)-1)</f>
      </c>
      <c r="I51" s="41" t="s">
        <v>97</v>
      </c>
      <c r="J51" s="41">
        <v>5</v>
      </c>
      <c r="K51" s="44">
        <f>INDEX('2. závod'!$A:$CH,$J51+5,INDEX('Základní list'!$B:$B,MATCH($I51,'Základní list'!$A:$A,0),1))</f>
        <v>0</v>
      </c>
      <c r="L51" s="44">
        <f>INDEX('2. závod'!$A:$CH,$J51+5,INDEX('Základní list'!$B:$B,MATCH($I51,'Základní list'!$A:$A,0),1)+2)</f>
      </c>
      <c r="M51" s="47">
        <f>INDEX('2. závod'!$A:$CH,$J51+5,INDEX('Základní list'!$B:$B,MATCH($I51,'Základní list'!$A:$A,0),1)-2)</f>
      </c>
      <c r="N51" s="161">
        <f>INDEX('2. závod'!$A:$CH,$J51+5,INDEX('Základní list'!$B:$B,MATCH($I51,'Základní list'!$A:$A,0),1)-1)</f>
      </c>
    </row>
    <row r="52" spans="2:14" ht="31.5" customHeight="1">
      <c r="B52" s="43">
        <v>93</v>
      </c>
      <c r="C52" s="41" t="s">
        <v>97</v>
      </c>
      <c r="D52" s="41">
        <v>6</v>
      </c>
      <c r="E52" s="44">
        <f>INDEX('1. závod'!$A:$CH,$D52+5,INDEX('Základní list'!$B:$B,MATCH($C52,'Základní list'!$A:$A,0),1))</f>
        <v>0</v>
      </c>
      <c r="F52" s="44">
        <f>INDEX('1. závod'!$A:$CH,$D52+5,INDEX('Základní list'!$B:$B,MATCH($C52,'Základní list'!$A:$A,0),1)+2)</f>
      </c>
      <c r="G52" s="47">
        <f>INDEX('1. závod'!$A:$CH,$D52+5,INDEX('Základní list'!$B:$B,MATCH($C52,'Základní list'!$A:$A,0),1)-2)</f>
      </c>
      <c r="H52" s="161">
        <f>INDEX('1. závod'!$A:$CH,$D52+5,INDEX('Základní list'!$B:$B,MATCH($C52,'Základní list'!$A:$A,0),1)-1)</f>
      </c>
      <c r="I52" s="41" t="s">
        <v>97</v>
      </c>
      <c r="J52" s="41">
        <v>6</v>
      </c>
      <c r="K52" s="44">
        <f>INDEX('2. závod'!$A:$CH,$J52+5,INDEX('Základní list'!$B:$B,MATCH($I52,'Základní list'!$A:$A,0),1))</f>
        <v>0</v>
      </c>
      <c r="L52" s="44">
        <f>INDEX('2. závod'!$A:$CH,$J52+5,INDEX('Základní list'!$B:$B,MATCH($I52,'Základní list'!$A:$A,0),1)+2)</f>
      </c>
      <c r="M52" s="47">
        <f>INDEX('2. závod'!$A:$CH,$J52+5,INDEX('Základní list'!$B:$B,MATCH($I52,'Základní list'!$A:$A,0),1)-2)</f>
      </c>
      <c r="N52" s="161">
        <f>INDEX('2. závod'!$A:$CH,$J52+5,INDEX('Základní list'!$B:$B,MATCH($I52,'Základní list'!$A:$A,0),1)-1)</f>
      </c>
    </row>
    <row r="53" spans="2:14" ht="31.5" customHeight="1">
      <c r="B53" s="43">
        <v>94</v>
      </c>
      <c r="C53" s="41" t="s">
        <v>97</v>
      </c>
      <c r="D53" s="41">
        <v>7</v>
      </c>
      <c r="E53" s="44">
        <f>INDEX('1. závod'!$A:$CH,$D53+5,INDEX('Základní list'!$B:$B,MATCH($C53,'Základní list'!$A:$A,0),1))</f>
        <v>0</v>
      </c>
      <c r="F53" s="44">
        <f>INDEX('1. závod'!$A:$CH,$D53+5,INDEX('Základní list'!$B:$B,MATCH($C53,'Základní list'!$A:$A,0),1)+2)</f>
      </c>
      <c r="G53" s="47">
        <f>INDEX('1. závod'!$A:$CH,$D53+5,INDEX('Základní list'!$B:$B,MATCH($C53,'Základní list'!$A:$A,0),1)-2)</f>
      </c>
      <c r="H53" s="161">
        <f>INDEX('1. závod'!$A:$CH,$D53+5,INDEX('Základní list'!$B:$B,MATCH($C53,'Základní list'!$A:$A,0),1)-1)</f>
      </c>
      <c r="I53" s="41" t="s">
        <v>97</v>
      </c>
      <c r="J53" s="41">
        <v>7</v>
      </c>
      <c r="K53" s="44">
        <f>INDEX('2. závod'!$A:$CH,$J53+5,INDEX('Základní list'!$B:$B,MATCH($I53,'Základní list'!$A:$A,0),1))</f>
        <v>0</v>
      </c>
      <c r="L53" s="44">
        <f>INDEX('2. závod'!$A:$CH,$J53+5,INDEX('Základní list'!$B:$B,MATCH($I53,'Základní list'!$A:$A,0),1)+2)</f>
      </c>
      <c r="M53" s="47">
        <f>INDEX('2. závod'!$A:$CH,$J53+5,INDEX('Základní list'!$B:$B,MATCH($I53,'Základní list'!$A:$A,0),1)-2)</f>
      </c>
      <c r="N53" s="161">
        <f>INDEX('2. závod'!$A:$CH,$J53+5,INDEX('Základní list'!$B:$B,MATCH($I53,'Základní list'!$A:$A,0),1)-1)</f>
      </c>
    </row>
    <row r="54" spans="2:14" ht="31.5" customHeight="1">
      <c r="B54" s="43">
        <v>95</v>
      </c>
      <c r="C54" s="41" t="s">
        <v>97</v>
      </c>
      <c r="D54" s="41">
        <v>8</v>
      </c>
      <c r="E54" s="44">
        <f>INDEX('1. závod'!$A:$CH,$D54+5,INDEX('Základní list'!$B:$B,MATCH($C54,'Základní list'!$A:$A,0),1))</f>
        <v>0</v>
      </c>
      <c r="F54" s="44">
        <f>INDEX('1. závod'!$A:$CH,$D54+5,INDEX('Základní list'!$B:$B,MATCH($C54,'Základní list'!$A:$A,0),1)+2)</f>
      </c>
      <c r="G54" s="47">
        <f>INDEX('1. závod'!$A:$CH,$D54+5,INDEX('Základní list'!$B:$B,MATCH($C54,'Základní list'!$A:$A,0),1)-2)</f>
      </c>
      <c r="H54" s="161">
        <f>INDEX('1. závod'!$A:$CH,$D54+5,INDEX('Základní list'!$B:$B,MATCH($C54,'Základní list'!$A:$A,0),1)-1)</f>
      </c>
      <c r="I54" s="41" t="s">
        <v>97</v>
      </c>
      <c r="J54" s="41">
        <v>8</v>
      </c>
      <c r="K54" s="44">
        <f>INDEX('2. závod'!$A:$CH,$J54+5,INDEX('Základní list'!$B:$B,MATCH($I54,'Základní list'!$A:$A,0),1))</f>
        <v>0</v>
      </c>
      <c r="L54" s="44">
        <f>INDEX('2. závod'!$A:$CH,$J54+5,INDEX('Základní list'!$B:$B,MATCH($I54,'Základní list'!$A:$A,0),1)+2)</f>
      </c>
      <c r="M54" s="47">
        <f>INDEX('2. závod'!$A:$CH,$J54+5,INDEX('Základní list'!$B:$B,MATCH($I54,'Základní list'!$A:$A,0),1)-2)</f>
      </c>
      <c r="N54" s="161">
        <f>INDEX('2. závod'!$A:$CH,$J54+5,INDEX('Základní list'!$B:$B,MATCH($I54,'Základní list'!$A:$A,0),1)-1)</f>
      </c>
    </row>
    <row r="55" spans="2:14" ht="31.5" customHeight="1">
      <c r="B55" s="43">
        <v>96</v>
      </c>
      <c r="C55" s="41" t="s">
        <v>97</v>
      </c>
      <c r="D55" s="41">
        <v>9</v>
      </c>
      <c r="E55" s="44">
        <f>INDEX('1. závod'!$A:$CH,$D55+5,INDEX('Základní list'!$B:$B,MATCH($C55,'Základní list'!$A:$A,0),1))</f>
        <v>0</v>
      </c>
      <c r="F55" s="44">
        <f>INDEX('1. závod'!$A:$CH,$D55+5,INDEX('Základní list'!$B:$B,MATCH($C55,'Základní list'!$A:$A,0),1)+2)</f>
      </c>
      <c r="G55" s="47">
        <f>INDEX('1. závod'!$A:$CH,$D55+5,INDEX('Základní list'!$B:$B,MATCH($C55,'Základní list'!$A:$A,0),1)-2)</f>
      </c>
      <c r="H55" s="161">
        <f>INDEX('1. závod'!$A:$CH,$D55+5,INDEX('Základní list'!$B:$B,MATCH($C55,'Základní list'!$A:$A,0),1)-1)</f>
      </c>
      <c r="I55" s="41" t="s">
        <v>97</v>
      </c>
      <c r="J55" s="41">
        <v>9</v>
      </c>
      <c r="K55" s="44">
        <f>INDEX('2. závod'!$A:$CH,$J55+5,INDEX('Základní list'!$B:$B,MATCH($I55,'Základní list'!$A:$A,0),1))</f>
        <v>0</v>
      </c>
      <c r="L55" s="44">
        <f>INDEX('2. závod'!$A:$CH,$J55+5,INDEX('Základní list'!$B:$B,MATCH($I55,'Základní list'!$A:$A,0),1)+2)</f>
      </c>
      <c r="M55" s="47">
        <f>INDEX('2. závod'!$A:$CH,$J55+5,INDEX('Základní list'!$B:$B,MATCH($I55,'Základní list'!$A:$A,0),1)-2)</f>
      </c>
      <c r="N55" s="161">
        <f>INDEX('2. závod'!$A:$CH,$J55+5,INDEX('Základní list'!$B:$B,MATCH($I55,'Základní list'!$A:$A,0),1)-1)</f>
      </c>
    </row>
    <row r="56" spans="2:14" ht="31.5" customHeight="1">
      <c r="B56" s="43">
        <v>97</v>
      </c>
      <c r="C56" s="41" t="s">
        <v>97</v>
      </c>
      <c r="D56" s="41">
        <v>10</v>
      </c>
      <c r="E56" s="44">
        <f>INDEX('1. závod'!$A:$CH,$D56+5,INDEX('Základní list'!$B:$B,MATCH($C56,'Základní list'!$A:$A,0),1))</f>
        <v>0</v>
      </c>
      <c r="F56" s="44">
        <f>INDEX('1. závod'!$A:$CH,$D56+5,INDEX('Základní list'!$B:$B,MATCH($C56,'Základní list'!$A:$A,0),1)+2)</f>
      </c>
      <c r="G56" s="47">
        <f>INDEX('1. závod'!$A:$CH,$D56+5,INDEX('Základní list'!$B:$B,MATCH($C56,'Základní list'!$A:$A,0),1)-2)</f>
      </c>
      <c r="H56" s="161">
        <f>INDEX('1. závod'!$A:$CH,$D56+5,INDEX('Základní list'!$B:$B,MATCH($C56,'Základní list'!$A:$A,0),1)-1)</f>
      </c>
      <c r="I56" s="41" t="s">
        <v>97</v>
      </c>
      <c r="J56" s="41">
        <v>10</v>
      </c>
      <c r="K56" s="44">
        <f>INDEX('2. závod'!$A:$CH,$J56+5,INDEX('Základní list'!$B:$B,MATCH($I56,'Základní list'!$A:$A,0),1))</f>
        <v>0</v>
      </c>
      <c r="L56" s="44">
        <f>INDEX('2. závod'!$A:$CH,$J56+5,INDEX('Základní list'!$B:$B,MATCH($I56,'Základní list'!$A:$A,0),1)+2)</f>
      </c>
      <c r="M56" s="47">
        <f>INDEX('2. závod'!$A:$CH,$J56+5,INDEX('Základní list'!$B:$B,MATCH($I56,'Základní list'!$A:$A,0),1)-2)</f>
      </c>
      <c r="N56" s="161">
        <f>INDEX('2. závod'!$A:$CH,$J56+5,INDEX('Základní list'!$B:$B,MATCH($I56,'Základní list'!$A:$A,0),1)-1)</f>
      </c>
    </row>
    <row r="57" spans="2:14" ht="31.5" customHeight="1">
      <c r="B57" s="43">
        <v>98</v>
      </c>
      <c r="C57" s="41" t="s">
        <v>97</v>
      </c>
      <c r="D57" s="41">
        <v>11</v>
      </c>
      <c r="E57" s="44">
        <f>INDEX('1. závod'!$A:$CH,$D57+5,INDEX('Základní list'!$B:$B,MATCH($C57,'Základní list'!$A:$A,0),1))</f>
        <v>0</v>
      </c>
      <c r="F57" s="44">
        <f>INDEX('1. závod'!$A:$CH,$D57+5,INDEX('Základní list'!$B:$B,MATCH($C57,'Základní list'!$A:$A,0),1)+2)</f>
      </c>
      <c r="G57" s="47">
        <f>INDEX('1. závod'!$A:$CH,$D57+5,INDEX('Základní list'!$B:$B,MATCH($C57,'Základní list'!$A:$A,0),1)-2)</f>
      </c>
      <c r="H57" s="161">
        <f>INDEX('1. závod'!$A:$CH,$D57+5,INDEX('Základní list'!$B:$B,MATCH($C57,'Základní list'!$A:$A,0),1)-1)</f>
      </c>
      <c r="I57" s="41" t="s">
        <v>97</v>
      </c>
      <c r="J57" s="41">
        <v>11</v>
      </c>
      <c r="K57" s="44">
        <f>INDEX('2. závod'!$A:$CH,$J57+5,INDEX('Základní list'!$B:$B,MATCH($I57,'Základní list'!$A:$A,0),1))</f>
        <v>0</v>
      </c>
      <c r="L57" s="44">
        <f>INDEX('2. závod'!$A:$CH,$J57+5,INDEX('Základní list'!$B:$B,MATCH($I57,'Základní list'!$A:$A,0),1)+2)</f>
      </c>
      <c r="M57" s="47">
        <f>INDEX('2. závod'!$A:$CH,$J57+5,INDEX('Základní list'!$B:$B,MATCH($I57,'Základní list'!$A:$A,0),1)-2)</f>
      </c>
      <c r="N57" s="161">
        <f>INDEX('2. závod'!$A:$CH,$J57+5,INDEX('Základní list'!$B:$B,MATCH($I57,'Základní list'!$A:$A,0),1)-1)</f>
      </c>
    </row>
    <row r="58" spans="2:14" ht="31.5" customHeight="1">
      <c r="B58" s="43">
        <v>99</v>
      </c>
      <c r="C58" s="41" t="s">
        <v>97</v>
      </c>
      <c r="D58" s="41">
        <v>12</v>
      </c>
      <c r="E58" s="44">
        <f>INDEX('1. závod'!$A:$CH,$D58+5,INDEX('Základní list'!$B:$B,MATCH($C58,'Základní list'!$A:$A,0),1))</f>
        <v>0</v>
      </c>
      <c r="F58" s="44">
        <f>INDEX('1. závod'!$A:$CH,$D58+5,INDEX('Základní list'!$B:$B,MATCH($C58,'Základní list'!$A:$A,0),1)+2)</f>
      </c>
      <c r="G58" s="47">
        <f>INDEX('1. závod'!$A:$CH,$D58+5,INDEX('Základní list'!$B:$B,MATCH($C58,'Základní list'!$A:$A,0),1)-2)</f>
      </c>
      <c r="H58" s="161">
        <f>INDEX('1. závod'!$A:$CH,$D58+5,INDEX('Základní list'!$B:$B,MATCH($C58,'Základní list'!$A:$A,0),1)-1)</f>
      </c>
      <c r="I58" s="41" t="s">
        <v>97</v>
      </c>
      <c r="J58" s="41">
        <v>12</v>
      </c>
      <c r="K58" s="44">
        <f>INDEX('2. závod'!$A:$CH,$J58+5,INDEX('Základní list'!$B:$B,MATCH($I58,'Základní list'!$A:$A,0),1))</f>
        <v>0</v>
      </c>
      <c r="L58" s="44">
        <f>INDEX('2. závod'!$A:$CH,$J58+5,INDEX('Základní list'!$B:$B,MATCH($I58,'Základní list'!$A:$A,0),1)+2)</f>
      </c>
      <c r="M58" s="47">
        <f>INDEX('2. závod'!$A:$CH,$J58+5,INDEX('Základní list'!$B:$B,MATCH($I58,'Základní list'!$A:$A,0),1)-2)</f>
      </c>
      <c r="N58" s="161">
        <f>INDEX('2. závod'!$A:$CH,$J58+5,INDEX('Základní list'!$B:$B,MATCH($I58,'Základní list'!$A:$A,0),1)-1)</f>
      </c>
    </row>
    <row r="59" spans="2:14" ht="31.5" customHeight="1">
      <c r="B59" s="43">
        <v>100</v>
      </c>
      <c r="C59" s="41" t="s">
        <v>97</v>
      </c>
      <c r="D59" s="41">
        <v>13</v>
      </c>
      <c r="E59" s="44">
        <f>INDEX('1. závod'!$A:$CH,$D59+5,INDEX('Základní list'!$B:$B,MATCH($C59,'Základní list'!$A:$A,0),1))</f>
        <v>0</v>
      </c>
      <c r="F59" s="44">
        <f>INDEX('1. závod'!$A:$CH,$D59+5,INDEX('Základní list'!$B:$B,MATCH($C59,'Základní list'!$A:$A,0),1)+2)</f>
      </c>
      <c r="G59" s="47">
        <f>INDEX('1. závod'!$A:$CH,$D59+5,INDEX('Základní list'!$B:$B,MATCH($C59,'Základní list'!$A:$A,0),1)-2)</f>
      </c>
      <c r="H59" s="161">
        <f>INDEX('1. závod'!$A:$CH,$D59+5,INDEX('Základní list'!$B:$B,MATCH($C59,'Základní list'!$A:$A,0),1)-1)</f>
      </c>
      <c r="I59" s="41" t="s">
        <v>97</v>
      </c>
      <c r="J59" s="41">
        <v>13</v>
      </c>
      <c r="K59" s="44">
        <f>INDEX('2. závod'!$A:$CH,$J59+5,INDEX('Základní list'!$B:$B,MATCH($I59,'Základní list'!$A:$A,0),1))</f>
        <v>0</v>
      </c>
      <c r="L59" s="44">
        <f>INDEX('2. závod'!$A:$CH,$J59+5,INDEX('Základní list'!$B:$B,MATCH($I59,'Základní list'!$A:$A,0),1)+2)</f>
      </c>
      <c r="M59" s="47">
        <f>INDEX('2. závod'!$A:$CH,$J59+5,INDEX('Základní list'!$B:$B,MATCH($I59,'Základní list'!$A:$A,0),1)-2)</f>
      </c>
      <c r="N59" s="161">
        <f>INDEX('2. závod'!$A:$CH,$J59+5,INDEX('Základní list'!$B:$B,MATCH($I59,'Základní list'!$A:$A,0),1)-1)</f>
      </c>
    </row>
    <row r="60" spans="2:14" ht="31.5" customHeight="1">
      <c r="B60" s="43">
        <v>101</v>
      </c>
      <c r="C60" s="41" t="s">
        <v>97</v>
      </c>
      <c r="D60" s="41">
        <v>14</v>
      </c>
      <c r="E60" s="44">
        <f>INDEX('1. závod'!$A:$CH,$D60+5,INDEX('Základní list'!$B:$B,MATCH($C60,'Základní list'!$A:$A,0),1))</f>
        <v>0</v>
      </c>
      <c r="F60" s="44">
        <f>INDEX('1. závod'!$A:$CH,$D60+5,INDEX('Základní list'!$B:$B,MATCH($C60,'Základní list'!$A:$A,0),1)+2)</f>
      </c>
      <c r="G60" s="47">
        <f>INDEX('1. závod'!$A:$CH,$D60+5,INDEX('Základní list'!$B:$B,MATCH($C60,'Základní list'!$A:$A,0),1)-2)</f>
      </c>
      <c r="H60" s="161">
        <f>INDEX('1. závod'!$A:$CH,$D60+5,INDEX('Základní list'!$B:$B,MATCH($C60,'Základní list'!$A:$A,0),1)-1)</f>
      </c>
      <c r="I60" s="41" t="s">
        <v>97</v>
      </c>
      <c r="J60" s="41">
        <v>14</v>
      </c>
      <c r="K60" s="44">
        <f>INDEX('2. závod'!$A:$CH,$J60+5,INDEX('Základní list'!$B:$B,MATCH($I60,'Základní list'!$A:$A,0),1))</f>
        <v>0</v>
      </c>
      <c r="L60" s="44">
        <f>INDEX('2. závod'!$A:$CH,$J60+5,INDEX('Základní list'!$B:$B,MATCH($I60,'Základní list'!$A:$A,0),1)+2)</f>
      </c>
      <c r="M60" s="47">
        <f>INDEX('2. závod'!$A:$CH,$J60+5,INDEX('Základní list'!$B:$B,MATCH($I60,'Základní list'!$A:$A,0),1)-2)</f>
      </c>
      <c r="N60" s="161">
        <f>INDEX('2. závod'!$A:$CH,$J60+5,INDEX('Základní list'!$B:$B,MATCH($I60,'Základní list'!$A:$A,0),1)-1)</f>
      </c>
    </row>
    <row r="61" spans="3:10" ht="12.75">
      <c r="C61" s="40"/>
      <c r="D61" s="40"/>
      <c r="I61" s="40"/>
      <c r="J61" s="40"/>
    </row>
    <row r="62" spans="3:4" ht="12.75">
      <c r="C62" s="40"/>
      <c r="D62" s="40"/>
    </row>
    <row r="63" spans="3:4" ht="12.75">
      <c r="C63" s="40"/>
      <c r="D63" s="40"/>
    </row>
    <row r="64" spans="3:4" ht="12.75">
      <c r="C64" s="40"/>
      <c r="D64" s="40"/>
    </row>
    <row r="65" spans="3:4" ht="12.75">
      <c r="C65" s="40"/>
      <c r="D65" s="40"/>
    </row>
    <row r="66" spans="3:4" ht="12.75">
      <c r="C66" s="40"/>
      <c r="D66" s="40"/>
    </row>
    <row r="67" spans="3:4" ht="12.75">
      <c r="C67" s="40"/>
      <c r="D67" s="40"/>
    </row>
    <row r="68" spans="3:4" ht="12.75">
      <c r="C68" s="40"/>
      <c r="D68" s="40"/>
    </row>
    <row r="69" spans="3:4" ht="12.75">
      <c r="C69" s="40"/>
      <c r="D69" s="40"/>
    </row>
    <row r="70" spans="3:4" ht="12.75">
      <c r="C70" s="40"/>
      <c r="D70" s="40"/>
    </row>
    <row r="71" spans="3:4" ht="12.75">
      <c r="C71" s="40"/>
      <c r="D71" s="40"/>
    </row>
    <row r="72" spans="3:4" ht="12.75">
      <c r="C72" s="40"/>
      <c r="D72" s="40"/>
    </row>
  </sheetData>
  <sheetProtection/>
  <autoFilter ref="C4:N60"/>
  <mergeCells count="5">
    <mergeCell ref="B1:AI1"/>
    <mergeCell ref="B2:AI2"/>
    <mergeCell ref="B3:B4"/>
    <mergeCell ref="C3:H3"/>
    <mergeCell ref="I3:N3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orientation="portrait" paperSize="9" scale="44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P.Hnízdilová</cp:lastModifiedBy>
  <cp:lastPrinted>2019-05-19T05:21:59Z</cp:lastPrinted>
  <dcterms:created xsi:type="dcterms:W3CDTF">2001-02-19T07:45:56Z</dcterms:created>
  <dcterms:modified xsi:type="dcterms:W3CDTF">2019-06-07T06:50:58Z</dcterms:modified>
  <cp:category/>
  <cp:version/>
  <cp:contentType/>
  <cp:contentStatus/>
</cp:coreProperties>
</file>