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3425" tabRatio="783" activeTab="1"/>
  </bookViews>
  <sheets>
    <sheet name="Základní list" sheetId="1" r:id="rId1"/>
    <sheet name="Výsledková listina" sheetId="2" r:id="rId2"/>
    <sheet name="Závod družstev" sheetId="3" state="hidden" r:id="rId3"/>
    <sheet name="1. závod" sheetId="4" r:id="rId4"/>
    <sheet name="2. závod" sheetId="5" r:id="rId5"/>
    <sheet name="Graf A až F" sheetId="6" r:id="rId6"/>
    <sheet name="Graf F až I" sheetId="7" r:id="rId7"/>
  </sheets>
  <definedNames>
    <definedName name="_xlnm._FilterDatabase" localSheetId="5" hidden="1">'Graf A až F'!$C$4:$N$49</definedName>
    <definedName name="_xlnm._FilterDatabase" localSheetId="6" hidden="1">'Graf F až I'!$C$4:$N$60</definedName>
    <definedName name="_xlnm._FilterDatabase" localSheetId="1" hidden="1">'Výsledková listina'!$A$8:$U$110</definedName>
    <definedName name="_xlnm._FilterDatabase" localSheetId="2" hidden="1">'Závod družstev'!$D$5:$P$41</definedName>
    <definedName name="FE_zavodnik">'Výsledková listina'!$C$61:$C$110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družstev'!$3:$5</definedName>
    <definedName name="_xlnm.Print_Area" localSheetId="3">'1. závod'!$A$1:$BI$26</definedName>
    <definedName name="_xlnm.Print_Area" localSheetId="4">'2. závod'!$A$1:$BI$26</definedName>
    <definedName name="_xlnm.Print_Area" localSheetId="5">'Graf A až F'!$B$1:$AJ$49</definedName>
    <definedName name="_xlnm.Print_Area" localSheetId="6">'Graf F až I'!$B$1:$AI$60</definedName>
    <definedName name="_xlnm.Print_Area" localSheetId="1">'Výsledková listina'!$A$1:$U$265</definedName>
    <definedName name="_xlnm.Print_Area" localSheetId="0">'Základní list'!$A$1:$N$84</definedName>
    <definedName name="_xlnm.Print_Area" localSheetId="2">'Závod družstev'!$A$1:$P$55</definedName>
    <definedName name="PL_zavodnik">'Výsledková listina'!$C$10:$C$59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<sst xmlns="http://schemas.openxmlformats.org/spreadsheetml/2006/main" count="864" uniqueCount="207">
  <si>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</si>
  <si>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</si>
  <si>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</si>
  <si>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</si>
  <si>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</si>
  <si>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</si>
  <si>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</si>
  <si>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</si>
  <si>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</si>
  <si>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</si>
  <si>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</si>
  <si>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</si>
  <si>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</si>
  <si>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</si>
  <si>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</si>
  <si>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</si>
  <si>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</si>
  <si>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</si>
  <si>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</si>
  <si>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</si>
  <si>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</si>
  <si>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</si>
  <si>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</si>
  <si>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</si>
  <si>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</si>
  <si>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</si>
  <si>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</si>
  <si>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</si>
  <si>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</si>
  <si>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</si>
  <si>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</si>
  <si>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</si>
  <si>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</si>
  <si>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</si>
  <si>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</si>
  <si>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</si>
  <si>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</si>
  <si>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</si>
  <si>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</si>
  <si>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</si>
  <si>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</si>
  <si>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</si>
  <si>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</si>
  <si>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</si>
  <si>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</si>
  <si>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</si>
  <si>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</si>
  <si>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</si>
  <si>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</si>
  <si>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</si>
  <si>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</si>
  <si>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</si>
  <si>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</si>
  <si>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</si>
  <si>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</si>
  <si>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</si>
  <si>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</si>
  <si>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</si>
  <si>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</si>
  <si>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</si>
  <si>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</si>
  <si>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</si>
  <si>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</si>
  <si>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</si>
  <si>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</si>
  <si>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</si>
  <si>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</si>
  <si>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</si>
  <si>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</si>
  <si>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</si>
  <si>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</si>
  <si>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</si>
  <si>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</si>
  <si>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</si>
  <si>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</si>
  <si>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</si>
  <si>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</si>
  <si>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</si>
  <si>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</si>
  <si>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</si>
  <si>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</si>
  <si>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</si>
  <si>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</si>
  <si>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</si>
  <si>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</si>
  <si>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</si>
  <si>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</si>
  <si>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</si>
  <si>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</si>
  <si>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</si>
  <si>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</si>
  <si>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</si>
  <si>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</si>
  <si>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</si>
  <si>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</si>
  <si>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</si>
  <si>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</si>
  <si>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</si>
  <si>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</si>
  <si>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</si>
  <si>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</si>
  <si>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</si>
  <si>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</si>
  <si>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</si>
  <si>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</si>
  <si>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</si>
  <si>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</si>
  <si>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</si>
  <si>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Soutěž družstev</t>
  </si>
  <si>
    <t>ID</t>
  </si>
  <si>
    <t>Družstva</t>
  </si>
  <si>
    <t>Jednotivci</t>
  </si>
  <si>
    <t>velikost dr.</t>
  </si>
  <si>
    <t>pocet dr.</t>
  </si>
  <si>
    <t>Počet juniorů do 25let (U25,U25Ž)</t>
  </si>
  <si>
    <t>Počet juniorů do 20let (U20,U20Ž)</t>
  </si>
  <si>
    <t>Počet kadetů do 15 let (U15,U15Ž)</t>
  </si>
  <si>
    <t>Počet žen (Ž,U15Ž,U20Ž,U25Ž)</t>
  </si>
  <si>
    <t>Jednotlivci</t>
  </si>
  <si>
    <t>hlavička</t>
  </si>
  <si>
    <t>obsazeno</t>
  </si>
  <si>
    <t>tabulka</t>
  </si>
  <si>
    <t>MeMiČR veteránů</t>
  </si>
  <si>
    <t>3.8.</t>
  </si>
  <si>
    <t>4.8.2019</t>
  </si>
  <si>
    <t>RSK Pardubice II Polabiny, z.s.</t>
  </si>
  <si>
    <t>Labe v Polabinách</t>
  </si>
  <si>
    <t>kat01</t>
  </si>
  <si>
    <t>kat02</t>
  </si>
  <si>
    <t>kat03</t>
  </si>
  <si>
    <t>kat04</t>
  </si>
  <si>
    <t>kat05</t>
  </si>
  <si>
    <t>první řádek</t>
  </si>
  <si>
    <t>poslední řádek</t>
  </si>
  <si>
    <t>Kategorie plavaná 50-54</t>
  </si>
  <si>
    <t>Kategorie plavaná 55-64</t>
  </si>
  <si>
    <t>Kategorie plavaná 65+</t>
  </si>
  <si>
    <t>Kategorie feeder 50-59</t>
  </si>
  <si>
    <t>Kategorie feeder 60+</t>
  </si>
  <si>
    <t>Lamač František</t>
  </si>
  <si>
    <t>P50+</t>
  </si>
  <si>
    <t>Skalka Igor</t>
  </si>
  <si>
    <t xml:space="preserve">Mádle Radek </t>
  </si>
  <si>
    <t>Maštera Václav</t>
  </si>
  <si>
    <t>Zrůstek Martin</t>
  </si>
  <si>
    <t>Pergreffi Luca</t>
  </si>
  <si>
    <t>Petrik Pavel</t>
  </si>
  <si>
    <t>Konopásek Richard</t>
  </si>
  <si>
    <t>Kochan Pavel</t>
  </si>
  <si>
    <t>P55+</t>
  </si>
  <si>
    <t>Bačina Zbyněk</t>
  </si>
  <si>
    <t>Růžička Martin</t>
  </si>
  <si>
    <t>Vyslyšel Vladimír</t>
  </si>
  <si>
    <t>Kratochvíl Vladislav</t>
  </si>
  <si>
    <t>Grešo Milan</t>
  </si>
  <si>
    <t>Horálek Miroslav</t>
  </si>
  <si>
    <t>Bárta Václav</t>
  </si>
  <si>
    <t>Volák Jiří</t>
  </si>
  <si>
    <t>Kazda Jan</t>
  </si>
  <si>
    <t>Houser Ota</t>
  </si>
  <si>
    <t xml:space="preserve">Stuchlík Jiří </t>
  </si>
  <si>
    <t>Richter Dalibor</t>
  </si>
  <si>
    <t>Syrovátka Jan</t>
  </si>
  <si>
    <t>Petráček Ota</t>
  </si>
  <si>
    <t>P65+</t>
  </si>
  <si>
    <t>Pekárek Stanislav</t>
  </si>
  <si>
    <t>Kotlář Jindřich</t>
  </si>
  <si>
    <t>Pokorný Alois</t>
  </si>
  <si>
    <t>Sitta Bohuslav</t>
  </si>
  <si>
    <t>Holub Vlasta</t>
  </si>
  <si>
    <t>Čáp Jaroslav</t>
  </si>
  <si>
    <t>Kortiš Ladislav</t>
  </si>
  <si>
    <t>F50+</t>
  </si>
  <si>
    <t>Poskočil Petr</t>
  </si>
  <si>
    <t>Vosáhlo Pavel</t>
  </si>
  <si>
    <t>Prokeš Milan</t>
  </si>
  <si>
    <t>Srb Roman</t>
  </si>
  <si>
    <t>Vican Roman</t>
  </si>
  <si>
    <t>Bank Jan</t>
  </si>
  <si>
    <t>Hanousek Jiří</t>
  </si>
  <si>
    <t>Nerad Rostislav</t>
  </si>
  <si>
    <t>Komora Martin</t>
  </si>
  <si>
    <t>Velebný Pavel</t>
  </si>
  <si>
    <t>Vitásek Jiří</t>
  </si>
  <si>
    <t>Vančata Vladimír</t>
  </si>
  <si>
    <t>Kovařík Radovan</t>
  </si>
  <si>
    <t>Kameník Jarda</t>
  </si>
  <si>
    <t>Holeček Zdeněk</t>
  </si>
  <si>
    <t>Hrdlička Jaroslav</t>
  </si>
  <si>
    <t>Dušánek Bohuslav</t>
  </si>
  <si>
    <t>Frola Petr</t>
  </si>
  <si>
    <t>Kondras Přemek</t>
  </si>
  <si>
    <t>F60+</t>
  </si>
  <si>
    <t>Gančarčík Karel</t>
  </si>
  <si>
    <t>Syruček Stanislav</t>
  </si>
  <si>
    <t>Vrba Tomáš</t>
  </si>
  <si>
    <t>Havlíček Petr</t>
  </si>
  <si>
    <t>Havril Michal</t>
  </si>
  <si>
    <t>Slanař Josef</t>
  </si>
  <si>
    <t>Vrla Vladimír</t>
  </si>
  <si>
    <t>Kadlec František</t>
  </si>
  <si>
    <t>Pasler Vlastimil</t>
  </si>
  <si>
    <t>Vojtěch Václav</t>
  </si>
  <si>
    <t>Král Vítězslav</t>
  </si>
  <si>
    <t>Kameník Jiří</t>
  </si>
  <si>
    <t>SÚS Ústí nad Labem</t>
  </si>
  <si>
    <t>Hamouz Zdeněk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</si>
</sst>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(* #,##0.00_);_(* \(#,##0.00\);_(* &quot;-&quot;??_);_(@_)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9.1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3" fontId="4" fillId="0" borderId="18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0" xfId="0" applyFont="1" applyBorder="1" applyAlignment="1" applyProtection="1" quotePrefix="1">
      <alignment horizontal="center" vertical="center" wrapText="1"/>
      <protection hidden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3" xfId="0" applyFont="1" applyFill="1" applyBorder="1" applyAlignment="1" applyProtection="1">
      <alignment horizontal="left" vertical="center"/>
      <protection hidden="1"/>
    </xf>
    <xf numFmtId="0" fontId="2" fillId="0" borderId="24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0" fillId="0" borderId="27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28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9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vertical="center" wrapText="1"/>
      <protection hidden="1" locked="0"/>
    </xf>
    <xf numFmtId="0" fontId="0" fillId="0" borderId="22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32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2" fillId="0" borderId="22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>
      <alignment horizontal="center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1" fillId="0" borderId="17" xfId="0" applyFont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6" fillId="0" borderId="37" xfId="0" applyFont="1" applyFill="1" applyBorder="1" applyAlignment="1" applyProtection="1">
      <alignment horizontal="center" vertical="center" textRotation="90" wrapText="1"/>
      <protection hidden="1"/>
    </xf>
    <xf numFmtId="0" fontId="2" fillId="0" borderId="37" xfId="0" applyFont="1" applyFill="1" applyBorder="1" applyAlignment="1" applyProtection="1">
      <alignment horizontal="left" vertical="center"/>
      <protection hidden="1"/>
    </xf>
    <xf numFmtId="0" fontId="6" fillId="0" borderId="22" xfId="0" applyFont="1" applyFill="1" applyBorder="1" applyAlignment="1" applyProtection="1">
      <alignment horizontal="center" vertical="center" textRotation="90" wrapText="1"/>
      <protection hidden="1"/>
    </xf>
    <xf numFmtId="49" fontId="2" fillId="0" borderId="0" xfId="0" applyNumberFormat="1" applyFont="1" applyAlignment="1" applyProtection="1">
      <alignment horizontal="left" vertical="center"/>
      <protection hidden="1" locked="0"/>
    </xf>
    <xf numFmtId="0" fontId="2" fillId="0" borderId="25" xfId="0" applyFont="1" applyFill="1" applyBorder="1" applyAlignment="1" applyProtection="1">
      <alignment horizontal="center" vertical="center" shrinkToFit="1"/>
      <protection hidden="1" locked="0"/>
    </xf>
    <xf numFmtId="0" fontId="2" fillId="0" borderId="17" xfId="0" applyFont="1" applyFill="1" applyBorder="1" applyAlignment="1" applyProtection="1">
      <alignment horizontal="right" vertical="center" shrinkToFit="1"/>
      <protection hidden="1"/>
    </xf>
    <xf numFmtId="0" fontId="2" fillId="0" borderId="29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12" fillId="0" borderId="25" xfId="0" applyFont="1" applyFill="1" applyBorder="1" applyAlignment="1" applyProtection="1">
      <alignment horizontal="center" vertical="center" shrinkToFit="1"/>
      <protection hidden="1"/>
    </xf>
    <xf numFmtId="0" fontId="2" fillId="0" borderId="17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center" vertical="center" shrinkToFit="1"/>
      <protection hidden="1" locked="0"/>
    </xf>
    <xf numFmtId="0" fontId="12" fillId="0" borderId="38" xfId="0" applyFont="1" applyFill="1" applyBorder="1" applyAlignment="1" applyProtection="1">
      <alignment horizontal="center" vertical="center" shrinkToFit="1"/>
      <protection hidden="1"/>
    </xf>
    <xf numFmtId="0" fontId="2" fillId="0" borderId="25" xfId="0" applyFont="1" applyFill="1" applyBorder="1" applyAlignment="1" applyProtection="1">
      <alignment vertical="center" shrinkToFit="1"/>
      <protection hidden="1" locked="0"/>
    </xf>
    <xf numFmtId="0" fontId="2" fillId="0" borderId="39" xfId="0" applyFont="1" applyBorder="1" applyAlignment="1" applyProtection="1">
      <alignment horizontal="right" vertical="center" shrinkToFit="1"/>
      <protection hidden="1"/>
    </xf>
    <xf numFmtId="0" fontId="2" fillId="0" borderId="40" xfId="0" applyFont="1" applyBorder="1" applyAlignment="1" applyProtection="1">
      <alignment horizontal="left" vertical="center" shrinkToFit="1"/>
      <protection hidden="1" locked="0"/>
    </xf>
    <xf numFmtId="0" fontId="0" fillId="0" borderId="41" xfId="0" applyFont="1" applyBorder="1" applyAlignment="1" applyProtection="1">
      <alignment horizontal="right" vertical="center" shrinkToFit="1"/>
      <protection hidden="1"/>
    </xf>
    <xf numFmtId="0" fontId="0" fillId="0" borderId="39" xfId="0" applyFont="1" applyBorder="1" applyAlignment="1" applyProtection="1">
      <alignment horizontal="center" vertical="center" shrinkToFit="1"/>
      <protection hidden="1"/>
    </xf>
    <xf numFmtId="0" fontId="2" fillId="0" borderId="23" xfId="0" applyFont="1" applyBorder="1" applyAlignment="1" applyProtection="1">
      <alignment horizontal="right" vertical="center" shrinkToFit="1"/>
      <protection hidden="1"/>
    </xf>
    <xf numFmtId="0" fontId="2" fillId="0" borderId="24" xfId="0" applyFont="1" applyBorder="1" applyAlignment="1" applyProtection="1">
      <alignment horizontal="left" vertical="center" shrinkToFit="1"/>
      <protection hidden="1" locked="0"/>
    </xf>
    <xf numFmtId="0" fontId="0" fillId="0" borderId="26" xfId="0" applyFont="1" applyBorder="1" applyAlignment="1" applyProtection="1">
      <alignment horizontal="right" vertical="center" shrinkToFit="1"/>
      <protection hidden="1"/>
    </xf>
    <xf numFmtId="0" fontId="0" fillId="0" borderId="23" xfId="0" applyFont="1" applyBorder="1" applyAlignment="1" applyProtection="1">
      <alignment horizontal="center" vertical="center" shrinkToFit="1"/>
      <protection hidden="1"/>
    </xf>
    <xf numFmtId="0" fontId="4" fillId="0" borderId="32" xfId="0" applyFont="1" applyBorder="1" applyAlignment="1" applyProtection="1">
      <alignment vertical="center" wrapText="1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32" xfId="0" applyFont="1" applyBorder="1" applyAlignment="1" applyProtection="1">
      <alignment vertical="center" shrinkToFit="1"/>
      <protection hidden="1"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hidden="1" locked="0"/>
    </xf>
    <xf numFmtId="0" fontId="2" fillId="0" borderId="32" xfId="0" applyFont="1" applyBorder="1" applyAlignment="1" applyProtection="1">
      <alignment horizontal="center" vertical="center" shrinkToFit="1"/>
      <protection hidden="1" locked="0"/>
    </xf>
    <xf numFmtId="0" fontId="2" fillId="0" borderId="28" xfId="0" applyFont="1" applyBorder="1" applyAlignment="1" applyProtection="1">
      <alignment horizontal="center" vertical="center" shrinkToFit="1"/>
      <protection hidden="1" locked="0"/>
    </xf>
    <xf numFmtId="0" fontId="2" fillId="0" borderId="18" xfId="0" applyFont="1" applyBorder="1" applyAlignment="1" applyProtection="1">
      <alignment horizontal="center" vertical="center" shrinkToFit="1"/>
      <protection hidden="1" locked="0"/>
    </xf>
    <xf numFmtId="0" fontId="0" fillId="0" borderId="32" xfId="0" applyBorder="1" applyAlignment="1" applyProtection="1">
      <alignment vertical="center" shrinkToFit="1"/>
      <protection hidden="1" locked="0"/>
    </xf>
    <xf numFmtId="0" fontId="0" fillId="0" borderId="18" xfId="0" applyBorder="1" applyAlignment="1" applyProtection="1">
      <alignment vertical="center" shrinkToFit="1"/>
      <protection hidden="1" locked="0"/>
    </xf>
    <xf numFmtId="0" fontId="2" fillId="0" borderId="17" xfId="0" applyFont="1" applyBorder="1" applyAlignment="1" applyProtection="1">
      <alignment horizontal="center" vertical="center" shrinkToFit="1"/>
      <protection hidden="1" locked="0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vertical="center" shrinkToFit="1"/>
      <protection hidden="1" locked="0"/>
    </xf>
    <xf numFmtId="0" fontId="0" fillId="0" borderId="17" xfId="0" applyBorder="1" applyAlignment="1" applyProtection="1">
      <alignment horizontal="center" vertical="center" shrinkToFit="1"/>
      <protection hidden="1" locked="0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4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4" fontId="2" fillId="0" borderId="45" xfId="34" applyFont="1" applyFill="1" applyBorder="1" applyAlignment="1" applyProtection="1">
      <alignment horizontal="center" vertical="center"/>
      <protection hidden="1"/>
    </xf>
    <xf numFmtId="164" fontId="2" fillId="0" borderId="37" xfId="34" applyFont="1" applyFill="1" applyBorder="1" applyAlignment="1" applyProtection="1">
      <alignment horizontal="center" vertical="center"/>
      <protection hidden="1"/>
    </xf>
    <xf numFmtId="164" fontId="2" fillId="0" borderId="44" xfId="34" applyFont="1" applyFill="1" applyBorder="1" applyAlignment="1" applyProtection="1">
      <alignment horizontal="center" vertical="center"/>
      <protection hidden="1"/>
    </xf>
    <xf numFmtId="164" fontId="2" fillId="0" borderId="46" xfId="34" applyFont="1" applyFill="1" applyBorder="1" applyAlignment="1" applyProtection="1">
      <alignment horizontal="center" vertical="center"/>
      <protection hidden="1"/>
    </xf>
    <xf numFmtId="164" fontId="2" fillId="0" borderId="31" xfId="34" applyFont="1" applyFill="1" applyBorder="1" applyAlignment="1" applyProtection="1">
      <alignment horizontal="center" vertical="center"/>
      <protection hidden="1"/>
    </xf>
    <xf numFmtId="164" fontId="2" fillId="0" borderId="47" xfId="34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shrinkToFit="1"/>
      <protection hidden="1"/>
    </xf>
    <xf numFmtId="0" fontId="2" fillId="0" borderId="23" xfId="0" applyFont="1" applyBorder="1" applyAlignment="1" applyProtection="1">
      <alignment horizontal="center" vertical="center" shrinkToFit="1"/>
      <protection hidden="1"/>
    </xf>
    <xf numFmtId="0" fontId="4" fillId="0" borderId="40" xfId="0" applyFont="1" applyBorder="1" applyAlignment="1" applyProtection="1">
      <alignment horizontal="center" vertical="center" shrinkToFit="1"/>
      <protection hidden="1" locked="0"/>
    </xf>
    <xf numFmtId="0" fontId="4" fillId="0" borderId="24" xfId="0" applyFont="1" applyBorder="1" applyAlignment="1" applyProtection="1">
      <alignment horizontal="center" vertical="center" shrinkToFit="1"/>
      <protection hidden="1" locked="0"/>
    </xf>
    <xf numFmtId="0" fontId="4" fillId="0" borderId="40" xfId="0" applyFont="1" applyBorder="1" applyAlignment="1" applyProtection="1">
      <alignment horizontal="center" vertical="center" shrinkToFit="1"/>
      <protection hidden="1"/>
    </xf>
    <xf numFmtId="0" fontId="4" fillId="0" borderId="24" xfId="0" applyFont="1" applyBorder="1" applyAlignment="1" applyProtection="1">
      <alignment horizontal="center" vertical="center" shrinkToFit="1"/>
      <protection hidden="1"/>
    </xf>
    <xf numFmtId="0" fontId="2" fillId="0" borderId="53" xfId="0" applyFont="1" applyBorder="1" applyAlignment="1" applyProtection="1">
      <alignment horizontal="center" vertical="center" shrinkToFit="1"/>
      <protection hidden="1"/>
    </xf>
    <xf numFmtId="0" fontId="2" fillId="0" borderId="54" xfId="0" applyFont="1" applyBorder="1" applyAlignment="1" applyProtection="1">
      <alignment horizontal="center" vertical="center" shrinkToFit="1"/>
      <protection hidden="1"/>
    </xf>
    <xf numFmtId="0" fontId="2" fillId="0" borderId="39" xfId="0" applyFont="1" applyFill="1" applyBorder="1" applyAlignment="1" applyProtection="1">
      <alignment horizontal="center" vertical="center" shrinkToFit="1"/>
      <protection hidden="1"/>
    </xf>
    <xf numFmtId="0" fontId="2" fillId="0" borderId="23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Border="1" applyAlignment="1" applyProtection="1">
      <alignment horizontal="center" vertical="center" shrinkToFit="1"/>
      <protection hidden="1"/>
    </xf>
    <xf numFmtId="0" fontId="4" fillId="0" borderId="21" xfId="0" applyFont="1" applyBorder="1" applyAlignment="1" applyProtection="1">
      <alignment horizontal="center" vertical="center" shrinkToFit="1"/>
      <protection hidden="1"/>
    </xf>
    <xf numFmtId="0" fontId="2" fillId="0" borderId="43" xfId="0" applyFont="1" applyBorder="1" applyAlignment="1" applyProtection="1">
      <alignment horizontal="center" vertical="center" wrapText="1"/>
      <protection hidden="1" locked="0"/>
    </xf>
    <xf numFmtId="0" fontId="2" fillId="0" borderId="56" xfId="0" applyFont="1" applyBorder="1" applyAlignment="1" applyProtection="1">
      <alignment horizontal="center" vertical="center" wrapText="1"/>
      <protection hidden="1" locked="0"/>
    </xf>
    <xf numFmtId="0" fontId="16" fillId="0" borderId="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57" xfId="0" applyBorder="1" applyAlignment="1">
      <alignment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0" fillId="0" borderId="33" xfId="0" applyBorder="1" applyAlignment="1">
      <alignment/>
    </xf>
    <xf numFmtId="0" fontId="2" fillId="0" borderId="55" xfId="0" applyFont="1" applyBorder="1" applyAlignment="1" applyProtection="1">
      <alignment horizontal="center" vertical="center"/>
      <protection hidden="1"/>
    </xf>
    <xf numFmtId="0" fontId="0" fillId="0" borderId="35" xfId="0" applyBorder="1" applyAlignment="1">
      <alignment/>
    </xf>
    <xf numFmtId="0" fontId="7" fillId="0" borderId="2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4" fillId="0" borderId="61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1">
    <dxf>
      <fill>
        <patternFill>
          <bgColor theme="0" tint="-0.049979999661445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049979999661445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strike/>
        <color rgb="FFFF0000"/>
      </font>
    </dxf>
    <dxf>
      <font>
        <u val="none"/>
        <strike/>
        <color rgb="FFFF0000"/>
      </font>
    </dxf>
    <dxf>
      <fill>
        <patternFill>
          <bgColor theme="0" tint="-0.04997999966144562"/>
        </patternFill>
      </fill>
    </dxf>
    <dxf>
      <fill>
        <patternFill>
          <bgColor rgb="FFFFFF00"/>
        </patternFill>
      </fill>
    </dxf>
    <dxf>
      <font>
        <strike/>
        <color rgb="FFFF0000"/>
      </font>
    </dxf>
    <dxf>
      <font>
        <u val="none"/>
        <strike/>
        <color rgb="FFFF0000"/>
      </font>
    </dxf>
    <dxf>
      <fill>
        <patternFill>
          <bgColor theme="0" tint="-0.04997999966144562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  <dxf>
      <font>
        <u val="none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415241"/>
        <c:axId val="3737170"/>
      </c:barChart>
      <c:catAx>
        <c:axId val="4152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737170"/>
        <c:crosses val="autoZero"/>
        <c:auto val="1"/>
        <c:lblOffset val="100"/>
        <c:tickLblSkip val="1"/>
        <c:noMultiLvlLbl val="0"/>
      </c:catAx>
      <c:valAx>
        <c:axId val="3737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15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00225"/>
          <c:w val="0.898"/>
          <c:h val="0.9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F'!$E$5:$E$49</c:f>
              <c:numCache/>
            </c:numRef>
          </c:val>
        </c:ser>
        <c:ser>
          <c:idx val="1"/>
          <c:order val="1"/>
          <c:tx>
            <c:strRef>
              <c:f>'Graf A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F'!$K$5:$K$49</c:f>
              <c:numCache/>
            </c:numRef>
          </c:val>
        </c:ser>
        <c:gapWidth val="10"/>
        <c:axId val="33634531"/>
        <c:axId val="34275324"/>
      </c:barChart>
      <c:catAx>
        <c:axId val="3363453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4275324"/>
        <c:crosses val="autoZero"/>
        <c:auto val="1"/>
        <c:lblOffset val="100"/>
        <c:tickLblSkip val="1"/>
        <c:noMultiLvlLbl val="0"/>
      </c:catAx>
      <c:valAx>
        <c:axId val="342753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34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0475"/>
          <c:w val="0.1195"/>
          <c:h val="0.0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40042461"/>
        <c:axId val="24837830"/>
      </c:barChart>
      <c:catAx>
        <c:axId val="400424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4837830"/>
        <c:crosses val="autoZero"/>
        <c:auto val="1"/>
        <c:lblOffset val="100"/>
        <c:tickLblSkip val="1"/>
        <c:noMultiLvlLbl val="0"/>
      </c:catAx>
      <c:valAx>
        <c:axId val="24837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0042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025"/>
          <c:w val="0.8805"/>
          <c:h val="0.9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F až I'!$C$3:$H$3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F až I'!$E$5:$E$60</c:f>
              <c:numCache/>
            </c:numRef>
          </c:val>
        </c:ser>
        <c:ser>
          <c:idx val="1"/>
          <c:order val="1"/>
          <c:tx>
            <c:strRef>
              <c:f>'Graf F až I'!$I$3:$N$3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F až I'!$K$5:$K$60</c:f>
              <c:numCache/>
            </c:numRef>
          </c:val>
        </c:ser>
        <c:gapWidth val="10"/>
        <c:axId val="22213879"/>
        <c:axId val="65707184"/>
      </c:barChart>
      <c:catAx>
        <c:axId val="2221387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5707184"/>
        <c:crosses val="autoZero"/>
        <c:auto val="1"/>
        <c:lblOffset val="100"/>
        <c:tickLblSkip val="1"/>
        <c:noMultiLvlLbl val="0"/>
      </c:catAx>
      <c:valAx>
        <c:axId val="6570718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13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065"/>
          <c:w val="0.123"/>
          <c:h val="0.0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4457700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5</xdr:row>
      <xdr:rowOff>38100</xdr:rowOff>
    </xdr:from>
    <xdr:to>
      <xdr:col>22</xdr:col>
      <xdr:colOff>228600</xdr:colOff>
      <xdr:row>7</xdr:row>
      <xdr:rowOff>47625</xdr:rowOff>
    </xdr:to>
    <xdr:pic>
      <xdr:nvPicPr>
        <xdr:cNvPr id="1" name="JEDN_C" descr="CELKEM JEDNOTLIV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923925"/>
          <a:ext cx="2390775" cy="523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180975</xdr:colOff>
      <xdr:row>5</xdr:row>
      <xdr:rowOff>66675</xdr:rowOff>
    </xdr:from>
    <xdr:to>
      <xdr:col>12</xdr:col>
      <xdr:colOff>447675</xdr:colOff>
      <xdr:row>5</xdr:row>
      <xdr:rowOff>314325</xdr:rowOff>
    </xdr:to>
    <xdr:pic>
      <xdr:nvPicPr>
        <xdr:cNvPr id="2" name="JEDN_2" descr="CELKEM JEDNOTLIV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952500"/>
          <a:ext cx="13525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95250</xdr:colOff>
      <xdr:row>5</xdr:row>
      <xdr:rowOff>66675</xdr:rowOff>
    </xdr:from>
    <xdr:to>
      <xdr:col>8</xdr:col>
      <xdr:colOff>381000</xdr:colOff>
      <xdr:row>5</xdr:row>
      <xdr:rowOff>333375</xdr:rowOff>
    </xdr:to>
    <xdr:pic>
      <xdr:nvPicPr>
        <xdr:cNvPr id="3" name="JEDN_1" descr="CELKEM JEDNOTLIV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95250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47625</xdr:colOff>
      <xdr:row>5</xdr:row>
      <xdr:rowOff>209550</xdr:rowOff>
    </xdr:from>
    <xdr:to>
      <xdr:col>1</xdr:col>
      <xdr:colOff>247650</xdr:colOff>
      <xdr:row>7</xdr:row>
      <xdr:rowOff>161925</xdr:rowOff>
    </xdr:to>
    <xdr:pic>
      <xdr:nvPicPr>
        <xdr:cNvPr id="4" name="JEDN_LOS" descr="CELKEM JEDNOTLIVC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095375"/>
          <a:ext cx="590550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0</xdr:rowOff>
    </xdr:from>
    <xdr:to>
      <xdr:col>7</xdr:col>
      <xdr:colOff>200025</xdr:colOff>
      <xdr:row>4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7524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4</xdr:row>
      <xdr:rowOff>0</xdr:rowOff>
    </xdr:from>
    <xdr:to>
      <xdr:col>12</xdr:col>
      <xdr:colOff>200025</xdr:colOff>
      <xdr:row>4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7524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495300</xdr:colOff>
      <xdr:row>4</xdr:row>
      <xdr:rowOff>0</xdr:rowOff>
    </xdr:from>
    <xdr:to>
      <xdr:col>15</xdr:col>
      <xdr:colOff>190500</xdr:colOff>
      <xdr:row>4</xdr:row>
      <xdr:rowOff>190500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7524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1876425</xdr:colOff>
      <xdr:row>2</xdr:row>
      <xdr:rowOff>28575</xdr:rowOff>
    </xdr:from>
    <xdr:to>
      <xdr:col>39</xdr:col>
      <xdr:colOff>247650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11715750" y="390525"/>
        <a:ext cx="7781925" cy="1843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1838325</xdr:colOff>
      <xdr:row>2</xdr:row>
      <xdr:rowOff>95250</xdr:rowOff>
    </xdr:from>
    <xdr:to>
      <xdr:col>38</xdr:col>
      <xdr:colOff>171450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1363325" y="457200"/>
        <a:ext cx="7448550" cy="2277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U125"/>
  <sheetViews>
    <sheetView showGridLines="0" showZeros="0" view="pageBreakPreview" zoomScaleSheetLayoutView="100" zoomScalePageLayoutView="0" workbookViewId="0" topLeftCell="A56">
      <selection activeCell="A37" sqref="A37:N37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11.37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  <col min="16" max="16" width="13.125" style="0" hidden="1" customWidth="1"/>
    <col min="17" max="21" width="9.125" style="0" hidden="1" customWidth="1"/>
  </cols>
  <sheetData>
    <row r="1" spans="1:21" ht="12.75">
      <c r="A1" s="174" t="s">
        <v>20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P1" t="s">
        <v>118</v>
      </c>
      <c r="Q1" t="s">
        <v>127</v>
      </c>
      <c r="R1" t="s">
        <v>128</v>
      </c>
      <c r="S1" t="s">
        <v>129</v>
      </c>
      <c r="T1" t="s">
        <v>130</v>
      </c>
      <c r="U1" t="s">
        <v>131</v>
      </c>
    </row>
    <row r="2" spans="3:21" ht="12.75">
      <c r="C2" s="175" t="s">
        <v>7</v>
      </c>
      <c r="D2" s="175"/>
      <c r="E2" s="24" t="s">
        <v>126</v>
      </c>
      <c r="J2" s="27"/>
      <c r="K2" s="27"/>
      <c r="L2" s="27"/>
      <c r="M2" s="27"/>
      <c r="N2" s="76"/>
      <c r="P2" t="s">
        <v>119</v>
      </c>
      <c r="Q2">
        <f>Q7-1</f>
        <v>9</v>
      </c>
      <c r="R2">
        <f>R7-1</f>
        <v>60</v>
      </c>
      <c r="S2">
        <f>S7-1</f>
        <v>111</v>
      </c>
      <c r="T2">
        <f>T7-1</f>
        <v>162</v>
      </c>
      <c r="U2">
        <f>U7-1</f>
        <v>213</v>
      </c>
    </row>
    <row r="3" spans="3:21" ht="15.75">
      <c r="C3" s="175" t="s">
        <v>8</v>
      </c>
      <c r="D3" s="175"/>
      <c r="E3" s="25" t="s">
        <v>122</v>
      </c>
      <c r="J3" s="27"/>
      <c r="K3" s="27"/>
      <c r="L3" s="27"/>
      <c r="M3" s="27"/>
      <c r="N3" s="76"/>
      <c r="P3" t="s">
        <v>120</v>
      </c>
      <c r="Q3">
        <f>COUNTIF('Výsledková listina'!$Q$10:$Q$59,1)+Q$2</f>
        <v>17</v>
      </c>
      <c r="R3">
        <f>COUNTIF('Výsledková listina'!$Q$61:$Q$110,1)+R$2</f>
        <v>74</v>
      </c>
      <c r="S3">
        <f>COUNTIF('Výsledková listina'!$Q$112:$Q$161,1)+S$2</f>
        <v>119</v>
      </c>
      <c r="T3">
        <f>COUNTIF('Výsledková listina'!$Q$163:$Q$212,1)+T$2</f>
        <v>181</v>
      </c>
      <c r="U3">
        <f>COUNTIF('Výsledková listina'!$Q$214:$Q$263,1)+U$2</f>
        <v>226</v>
      </c>
    </row>
    <row r="4" spans="3:21" ht="12.75">
      <c r="C4" s="53" t="s">
        <v>51</v>
      </c>
      <c r="D4" s="124" t="s">
        <v>123</v>
      </c>
      <c r="E4" s="68" t="s">
        <v>52</v>
      </c>
      <c r="F4" s="124" t="s">
        <v>124</v>
      </c>
      <c r="J4" s="27"/>
      <c r="K4" s="27"/>
      <c r="L4" s="27"/>
      <c r="M4" s="27"/>
      <c r="N4" s="76"/>
      <c r="P4" t="s">
        <v>121</v>
      </c>
      <c r="Q4">
        <f>COUNT('Výsledková listina'!$Q$10:$Q$59)+Q$2</f>
        <v>59</v>
      </c>
      <c r="R4">
        <f>COUNT('Výsledková listina'!$Q$61:$Q$110)+R$2</f>
        <v>110</v>
      </c>
      <c r="S4">
        <f>COUNT('Výsledková listina'!$Q$112:$Q$161)+S$2</f>
        <v>161</v>
      </c>
      <c r="T4">
        <f>COUNT('Výsledková listina'!$Q$163:$Q$212)+T$2</f>
        <v>212</v>
      </c>
      <c r="U4">
        <f>COUNT('Výsledková listina'!$Q$214:$Q$263)+U$2</f>
        <v>263</v>
      </c>
    </row>
    <row r="5" spans="3:14" ht="15.75">
      <c r="C5" s="175" t="s">
        <v>9</v>
      </c>
      <c r="D5" s="175"/>
      <c r="E5" s="69" t="s">
        <v>125</v>
      </c>
      <c r="J5" s="27"/>
      <c r="K5" s="27"/>
      <c r="L5" s="27"/>
      <c r="M5" s="27"/>
      <c r="N5" s="76"/>
    </row>
    <row r="6" spans="3:14" ht="15.75">
      <c r="C6" s="175" t="s">
        <v>21</v>
      </c>
      <c r="D6" s="175"/>
      <c r="E6" s="70"/>
      <c r="J6" s="27"/>
      <c r="K6" s="27"/>
      <c r="L6" s="27"/>
      <c r="M6" s="27"/>
      <c r="N6" s="76"/>
    </row>
    <row r="7" spans="2:21" ht="12.75">
      <c r="B7" s="13"/>
      <c r="C7" s="173"/>
      <c r="D7" s="173"/>
      <c r="E7" s="173"/>
      <c r="J7" s="27"/>
      <c r="K7" s="27"/>
      <c r="L7" s="27"/>
      <c r="M7" s="27"/>
      <c r="N7" s="76"/>
      <c r="P7" t="s">
        <v>132</v>
      </c>
      <c r="Q7">
        <v>10</v>
      </c>
      <c r="R7">
        <v>61</v>
      </c>
      <c r="S7">
        <v>112</v>
      </c>
      <c r="T7">
        <v>163</v>
      </c>
      <c r="U7">
        <v>214</v>
      </c>
    </row>
    <row r="8" spans="1:21" ht="12.75" customHeight="1">
      <c r="A8" s="169" t="s">
        <v>17</v>
      </c>
      <c r="B8" s="169" t="s">
        <v>19</v>
      </c>
      <c r="C8" s="167" t="s">
        <v>22</v>
      </c>
      <c r="D8" s="168"/>
      <c r="E8" s="169" t="s">
        <v>25</v>
      </c>
      <c r="F8" s="169"/>
      <c r="G8" s="169"/>
      <c r="H8" s="169"/>
      <c r="I8" s="172" t="s">
        <v>26</v>
      </c>
      <c r="J8" s="172"/>
      <c r="K8" s="172" t="s">
        <v>27</v>
      </c>
      <c r="L8" s="172"/>
      <c r="M8" s="172" t="s">
        <v>33</v>
      </c>
      <c r="N8" s="172"/>
      <c r="P8" t="s">
        <v>133</v>
      </c>
      <c r="Q8">
        <v>59</v>
      </c>
      <c r="R8">
        <v>110</v>
      </c>
      <c r="S8">
        <v>161</v>
      </c>
      <c r="T8">
        <v>212</v>
      </c>
      <c r="U8">
        <v>263</v>
      </c>
    </row>
    <row r="9" spans="1:14" s="19" customFormat="1" ht="25.5">
      <c r="A9" s="169"/>
      <c r="B9" s="169"/>
      <c r="C9" s="20" t="s">
        <v>38</v>
      </c>
      <c r="D9" s="20" t="s">
        <v>39</v>
      </c>
      <c r="E9" s="169"/>
      <c r="F9" s="169"/>
      <c r="G9" s="169"/>
      <c r="H9" s="169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70" t="s">
        <v>23</v>
      </c>
      <c r="B10" s="170"/>
      <c r="C10" s="143">
        <f>SUM(C11:C25)</f>
        <v>62</v>
      </c>
      <c r="D10" s="143">
        <f>SUM(D11:D25)</f>
        <v>62</v>
      </c>
      <c r="E10" s="164" t="s">
        <v>23</v>
      </c>
      <c r="F10" s="165"/>
      <c r="G10" s="165"/>
      <c r="H10" s="166"/>
      <c r="I10" s="22">
        <f>SUM(I11:I18)</f>
        <v>431135</v>
      </c>
      <c r="J10" s="23">
        <f aca="true" t="shared" si="0" ref="J10:J25">IF(I10&gt;0,I10/$C10,"")</f>
        <v>6953.790322580645</v>
      </c>
      <c r="K10" s="23">
        <f>SUM(K11:K18)</f>
        <v>661325</v>
      </c>
      <c r="L10" s="23">
        <f aca="true" t="shared" si="1" ref="L10:L25">IF(K10&gt;0,K10/$D10,"")</f>
        <v>10666.532258064517</v>
      </c>
      <c r="M10" s="23">
        <f>SUM(M11:M18)</f>
        <v>1092460</v>
      </c>
      <c r="N10" s="23">
        <f>IF(M10&gt;0,M10/($C10+$D10),"")</f>
        <v>8810.161290322581</v>
      </c>
    </row>
    <row r="11" spans="1:14" ht="15.75">
      <c r="A11" s="26" t="s">
        <v>56</v>
      </c>
      <c r="B11" s="21">
        <v>4</v>
      </c>
      <c r="C11" s="46">
        <f>IF(ISBLANK($A11),"",COUNTA('1. závod'!D$6:D$35))</f>
        <v>8</v>
      </c>
      <c r="D11" s="144">
        <f>IF(ISBLANK($A11),"",COUNTA('2. závod'!D$6:D$35))</f>
        <v>8</v>
      </c>
      <c r="E11" s="171"/>
      <c r="F11" s="171"/>
      <c r="G11" s="171"/>
      <c r="H11" s="171"/>
      <c r="I11" s="72">
        <f>SUM('1. závod'!D$6:D$35)</f>
        <v>97720</v>
      </c>
      <c r="J11" s="23">
        <f t="shared" si="0"/>
        <v>12215</v>
      </c>
      <c r="K11" s="72">
        <f>SUM('2. závod'!D$6:D$35)</f>
        <v>139975</v>
      </c>
      <c r="L11" s="23">
        <f t="shared" si="1"/>
        <v>17496.875</v>
      </c>
      <c r="M11" s="72">
        <f aca="true" t="shared" si="2" ref="M11:M18">SUM(I11,K11)</f>
        <v>237695</v>
      </c>
      <c r="N11" s="23">
        <f>IF(M11&gt;0,M11/($C11+$D11),"")</f>
        <v>14855.9375</v>
      </c>
    </row>
    <row r="12" spans="1:14" ht="15.75">
      <c r="A12" s="26" t="s">
        <v>57</v>
      </c>
      <c r="B12" s="21">
        <f>IF(ISBLANK(A12),"",B11+6)</f>
        <v>10</v>
      </c>
      <c r="C12" s="46">
        <f>IF(ISBLANK($A12),"",COUNTA('1. závod'!J$6:J$35))</f>
        <v>14</v>
      </c>
      <c r="D12" s="144">
        <f>IF(ISBLANK($A12),"",COUNTA('2. závod'!J$6:J$35))</f>
        <v>14</v>
      </c>
      <c r="E12" s="171"/>
      <c r="F12" s="171"/>
      <c r="G12" s="171"/>
      <c r="H12" s="171"/>
      <c r="I12" s="72">
        <f>SUM('1. závod'!J$6:J$35)</f>
        <v>89885</v>
      </c>
      <c r="J12" s="23">
        <f t="shared" si="0"/>
        <v>6420.357142857143</v>
      </c>
      <c r="K12" s="72">
        <f>SUM('2. závod'!J$6:J$35)</f>
        <v>131805</v>
      </c>
      <c r="L12" s="23">
        <f t="shared" si="1"/>
        <v>9414.642857142857</v>
      </c>
      <c r="M12" s="72">
        <f t="shared" si="2"/>
        <v>221690</v>
      </c>
      <c r="N12" s="23">
        <f aca="true" t="shared" si="3" ref="N12:N25">IF(M12&gt;0,M12/($C12+$D12),"")</f>
        <v>7917.5</v>
      </c>
    </row>
    <row r="13" spans="1:14" ht="15.75">
      <c r="A13" s="26" t="s">
        <v>58</v>
      </c>
      <c r="B13" s="21">
        <f aca="true" t="shared" si="4" ref="B13:B25">IF(ISBLANK(A13),"",B12+6)</f>
        <v>16</v>
      </c>
      <c r="C13" s="46">
        <f>IF(ISBLANK($A13),"",COUNTA('1. závod'!P$6:P$35))</f>
        <v>8</v>
      </c>
      <c r="D13" s="144">
        <f>IF(ISBLANK($A13),"",COUNTA('2. závod'!P$6:P$35))</f>
        <v>8</v>
      </c>
      <c r="E13" s="171"/>
      <c r="F13" s="171"/>
      <c r="G13" s="171"/>
      <c r="H13" s="171"/>
      <c r="I13" s="72">
        <f>SUM('1. závod'!P$6:P$35)</f>
        <v>50590</v>
      </c>
      <c r="J13" s="23">
        <f t="shared" si="0"/>
        <v>6323.75</v>
      </c>
      <c r="K13" s="72">
        <f>SUM('2. závod'!P$6:P$35)</f>
        <v>75195</v>
      </c>
      <c r="L13" s="23">
        <f t="shared" si="1"/>
        <v>9399.375</v>
      </c>
      <c r="M13" s="72">
        <f t="shared" si="2"/>
        <v>125785</v>
      </c>
      <c r="N13" s="23">
        <f t="shared" si="3"/>
        <v>7861.5625</v>
      </c>
    </row>
    <row r="14" spans="1:14" ht="15.75">
      <c r="A14" s="26" t="s">
        <v>59</v>
      </c>
      <c r="B14" s="21">
        <f t="shared" si="4"/>
        <v>22</v>
      </c>
      <c r="C14" s="46">
        <f>IF(ISBLANK($A14),"",COUNTA('1. závod'!V$6:V$35))</f>
        <v>19</v>
      </c>
      <c r="D14" s="144">
        <f>IF(ISBLANK($A14),"",COUNTA('2. závod'!V$6:V$35))</f>
        <v>19</v>
      </c>
      <c r="E14" s="171"/>
      <c r="F14" s="171"/>
      <c r="G14" s="171"/>
      <c r="H14" s="171"/>
      <c r="I14" s="72">
        <f>SUM('1. závod'!V$6:V$35)</f>
        <v>135010</v>
      </c>
      <c r="J14" s="23">
        <f t="shared" si="0"/>
        <v>7105.789473684211</v>
      </c>
      <c r="K14" s="72">
        <f>SUM('2. závod'!V$6:V$35)</f>
        <v>245950</v>
      </c>
      <c r="L14" s="23">
        <f t="shared" si="1"/>
        <v>12944.736842105263</v>
      </c>
      <c r="M14" s="72">
        <f t="shared" si="2"/>
        <v>380960</v>
      </c>
      <c r="N14" s="23">
        <f t="shared" si="3"/>
        <v>10025.263157894737</v>
      </c>
    </row>
    <row r="15" spans="1:14" ht="15.75">
      <c r="A15" s="26" t="s">
        <v>79</v>
      </c>
      <c r="B15" s="21">
        <f t="shared" si="4"/>
        <v>28</v>
      </c>
      <c r="C15" s="46">
        <f>IF(ISBLANK($A15),"",COUNTA('1. závod'!AB$6:AB$35))</f>
        <v>13</v>
      </c>
      <c r="D15" s="144">
        <f>IF(ISBLANK($A15),"",COUNTA('2. závod'!AB$6:AB$35))</f>
        <v>13</v>
      </c>
      <c r="E15" s="171"/>
      <c r="F15" s="171"/>
      <c r="G15" s="171"/>
      <c r="H15" s="171"/>
      <c r="I15" s="72">
        <f>SUM('1. závod'!AB$6:AB$35)</f>
        <v>57930</v>
      </c>
      <c r="J15" s="23">
        <f t="shared" si="0"/>
        <v>4456.153846153846</v>
      </c>
      <c r="K15" s="72">
        <f>SUM('2. závod'!AB$6:AB$35)</f>
        <v>68400</v>
      </c>
      <c r="L15" s="23">
        <f t="shared" si="1"/>
        <v>5261.538461538462</v>
      </c>
      <c r="M15" s="72">
        <f t="shared" si="2"/>
        <v>126330</v>
      </c>
      <c r="N15" s="23">
        <f t="shared" si="3"/>
        <v>4858.846153846154</v>
      </c>
    </row>
    <row r="16" spans="1:14" ht="15.75">
      <c r="A16" s="26" t="s">
        <v>80</v>
      </c>
      <c r="B16" s="21">
        <f t="shared" si="4"/>
        <v>34</v>
      </c>
      <c r="C16" s="46">
        <f>IF(ISBLANK($A16),"",COUNTA('1. závod'!AH$6:AH$35))</f>
        <v>0</v>
      </c>
      <c r="D16" s="144">
        <f>IF(ISBLANK($A16),"",COUNTA('2. závod'!AH$6:AH$35))</f>
        <v>0</v>
      </c>
      <c r="E16" s="171"/>
      <c r="F16" s="171"/>
      <c r="G16" s="171"/>
      <c r="H16" s="171"/>
      <c r="I16" s="72">
        <f>SUM('1. závod'!AH$6:AH$35)</f>
        <v>0</v>
      </c>
      <c r="J16" s="23">
        <f t="shared" si="0"/>
      </c>
      <c r="K16" s="72">
        <f>SUM('2. závod'!AH$6:AH$35)</f>
        <v>0</v>
      </c>
      <c r="L16" s="23">
        <f t="shared" si="1"/>
      </c>
      <c r="M16" s="72">
        <f t="shared" si="2"/>
        <v>0</v>
      </c>
      <c r="N16" s="23">
        <f t="shared" si="3"/>
      </c>
    </row>
    <row r="17" spans="1:14" ht="15.75">
      <c r="A17" s="26" t="s">
        <v>96</v>
      </c>
      <c r="B17" s="21">
        <f t="shared" si="4"/>
        <v>40</v>
      </c>
      <c r="C17" s="46">
        <f>IF(ISBLANK($A17),"",COUNTA('1. závod'!AN$6:AN$35))</f>
        <v>0</v>
      </c>
      <c r="D17" s="144">
        <f>IF(ISBLANK($A17),"",COUNTA('2. závod'!AN$6:AN$35))</f>
        <v>0</v>
      </c>
      <c r="E17" s="171"/>
      <c r="F17" s="171"/>
      <c r="G17" s="171"/>
      <c r="H17" s="171"/>
      <c r="I17" s="72">
        <f>SUM('1. závod'!AN$6:AN$35)</f>
        <v>0</v>
      </c>
      <c r="J17" s="23">
        <f t="shared" si="0"/>
      </c>
      <c r="K17" s="72">
        <f>SUM('2. závod'!AN$6:AN$35)</f>
        <v>0</v>
      </c>
      <c r="L17" s="23">
        <f t="shared" si="1"/>
      </c>
      <c r="M17" s="72">
        <f t="shared" si="2"/>
        <v>0</v>
      </c>
      <c r="N17" s="23">
        <f t="shared" si="3"/>
      </c>
    </row>
    <row r="18" spans="1:14" ht="15.75">
      <c r="A18" s="26" t="s">
        <v>60</v>
      </c>
      <c r="B18" s="21">
        <f t="shared" si="4"/>
        <v>46</v>
      </c>
      <c r="C18" s="46">
        <f>IF(ISBLANK($A18),"",COUNTA('1. závod'!AT$6:AT$35))</f>
        <v>0</v>
      </c>
      <c r="D18" s="144">
        <f>IF(ISBLANK($A18),"",COUNTA('2. závod'!AT$6:AT$35))</f>
        <v>0</v>
      </c>
      <c r="E18" s="171"/>
      <c r="F18" s="171"/>
      <c r="G18" s="171"/>
      <c r="H18" s="171"/>
      <c r="I18" s="72">
        <f>SUM('1. závod'!AT$6:AT$35)</f>
        <v>0</v>
      </c>
      <c r="J18" s="23">
        <f t="shared" si="0"/>
      </c>
      <c r="K18" s="72">
        <f>SUM('2. závod'!AT$6:AT$35)</f>
        <v>0</v>
      </c>
      <c r="L18" s="23">
        <f t="shared" si="1"/>
      </c>
      <c r="M18" s="72">
        <f t="shared" si="2"/>
        <v>0</v>
      </c>
      <c r="N18" s="23">
        <f t="shared" si="3"/>
      </c>
    </row>
    <row r="19" spans="1:14" ht="15.75">
      <c r="A19" s="26" t="s">
        <v>97</v>
      </c>
      <c r="B19" s="21">
        <f t="shared" si="4"/>
        <v>52</v>
      </c>
      <c r="C19" s="46">
        <f>IF(ISBLANK($A19),"",COUNTA('1. závod'!AZ$6:AZ$35))</f>
        <v>0</v>
      </c>
      <c r="D19" s="144">
        <f>IF(ISBLANK($A19),"",COUNTA('2. závod'!AZ$6:AZ$35))</f>
        <v>0</v>
      </c>
      <c r="E19" s="171"/>
      <c r="F19" s="171"/>
      <c r="G19" s="171"/>
      <c r="H19" s="171"/>
      <c r="I19" s="72">
        <f>SUM('1. závod'!AZ$6:AZ$35)</f>
        <v>0</v>
      </c>
      <c r="J19" s="23">
        <f t="shared" si="0"/>
      </c>
      <c r="K19" s="72">
        <f>SUM('2. závod'!AZ$6:AZ$35)</f>
        <v>0</v>
      </c>
      <c r="L19" s="23">
        <f t="shared" si="1"/>
      </c>
      <c r="M19" s="72">
        <f aca="true" t="shared" si="5" ref="M19:M25">SUM(I19,K19)</f>
        <v>0</v>
      </c>
      <c r="N19" s="23">
        <f t="shared" si="3"/>
      </c>
    </row>
    <row r="20" spans="1:14" ht="15.75">
      <c r="A20" s="26" t="s">
        <v>98</v>
      </c>
      <c r="B20" s="21">
        <f t="shared" si="4"/>
        <v>58</v>
      </c>
      <c r="C20" s="46">
        <f>IF(ISBLANK($A20),"",COUNTA('1. závod'!BF$6:BF$35))</f>
        <v>0</v>
      </c>
      <c r="D20" s="144">
        <f>IF(ISBLANK($A20),"",COUNTA('2. závod'!BF$6:BF$35))</f>
        <v>0</v>
      </c>
      <c r="E20" s="171"/>
      <c r="F20" s="171"/>
      <c r="G20" s="171"/>
      <c r="H20" s="171"/>
      <c r="I20" s="72">
        <f>SUM('1. závod'!BF$6:BF$35)</f>
        <v>0</v>
      </c>
      <c r="J20" s="23">
        <f t="shared" si="0"/>
      </c>
      <c r="K20" s="72">
        <f>SUM('2. závod'!BF$6:BF$35)</f>
        <v>0</v>
      </c>
      <c r="L20" s="23">
        <f t="shared" si="1"/>
      </c>
      <c r="M20" s="72">
        <f t="shared" si="5"/>
        <v>0</v>
      </c>
      <c r="N20" s="23">
        <f t="shared" si="3"/>
      </c>
    </row>
    <row r="21" spans="1:14" ht="15.75" hidden="1" outlineLevel="1">
      <c r="A21" s="26" t="s">
        <v>81</v>
      </c>
      <c r="B21" s="21">
        <f t="shared" si="4"/>
        <v>64</v>
      </c>
      <c r="C21" s="46">
        <f>IF(ISBLANK($A21),"",COUNTA('1. závod'!BL$6:BL$35))</f>
        <v>0</v>
      </c>
      <c r="D21" s="71">
        <f>IF(ISBLANK($A21),"",COUNTA('2. závod'!BL$6:BL$35))</f>
        <v>0</v>
      </c>
      <c r="E21" s="171"/>
      <c r="F21" s="171"/>
      <c r="G21" s="171"/>
      <c r="H21" s="171"/>
      <c r="I21" s="72">
        <f>SUM('1. závod'!BL$6:BL$35)</f>
        <v>0</v>
      </c>
      <c r="J21" s="23">
        <f t="shared" si="0"/>
      </c>
      <c r="K21" s="72">
        <f>SUM('2. závod'!BL$6:BL$35)</f>
        <v>0</v>
      </c>
      <c r="L21" s="23">
        <f t="shared" si="1"/>
      </c>
      <c r="M21" s="72">
        <f t="shared" si="5"/>
        <v>0</v>
      </c>
      <c r="N21" s="23">
        <f t="shared" si="3"/>
      </c>
    </row>
    <row r="22" spans="1:14" ht="15.75" hidden="1" outlineLevel="1">
      <c r="A22" s="26" t="s">
        <v>82</v>
      </c>
      <c r="B22" s="21">
        <f t="shared" si="4"/>
        <v>70</v>
      </c>
      <c r="C22" s="46">
        <f>IF(ISBLANK($A22),"",COUNTA('1. závod'!BQ$6:BQ$35))</f>
        <v>0</v>
      </c>
      <c r="D22" s="71">
        <f>IF(ISBLANK($A22),"",COUNTA('2. závod'!BQ$6:BQ$35))</f>
        <v>0</v>
      </c>
      <c r="E22" s="171"/>
      <c r="F22" s="171"/>
      <c r="G22" s="171"/>
      <c r="H22" s="171"/>
      <c r="I22" s="72">
        <f>SUM('1. závod'!BQ$6:BQ$35)</f>
        <v>0</v>
      </c>
      <c r="J22" s="23">
        <f t="shared" si="0"/>
      </c>
      <c r="K22" s="72">
        <f>SUM('2. závod'!BQ$6:BQ$35)</f>
        <v>0</v>
      </c>
      <c r="L22" s="23">
        <f t="shared" si="1"/>
      </c>
      <c r="M22" s="72">
        <f t="shared" si="5"/>
        <v>0</v>
      </c>
      <c r="N22" s="23">
        <f t="shared" si="3"/>
      </c>
    </row>
    <row r="23" spans="1:14" ht="15.75" hidden="1" outlineLevel="1">
      <c r="A23" s="26" t="s">
        <v>83</v>
      </c>
      <c r="B23" s="21">
        <f t="shared" si="4"/>
        <v>76</v>
      </c>
      <c r="C23" s="46">
        <f>IF(ISBLANK($A23),"",COUNTA('1. závod'!BV$6:BV$35))</f>
        <v>0</v>
      </c>
      <c r="D23" s="71">
        <f>IF(ISBLANK($A23),"",COUNTA('2. závod'!BV$6:BV$35))</f>
        <v>0</v>
      </c>
      <c r="E23" s="171"/>
      <c r="F23" s="171"/>
      <c r="G23" s="171"/>
      <c r="H23" s="171"/>
      <c r="I23" s="72">
        <f>SUM('1. závod'!BV$6:BV$35)</f>
        <v>0</v>
      </c>
      <c r="J23" s="23">
        <f t="shared" si="0"/>
      </c>
      <c r="K23" s="72">
        <f>SUM('2. závod'!BV$6:BV$35)</f>
        <v>0</v>
      </c>
      <c r="L23" s="23">
        <f t="shared" si="1"/>
      </c>
      <c r="M23" s="72">
        <f t="shared" si="5"/>
        <v>0</v>
      </c>
      <c r="N23" s="23">
        <f t="shared" si="3"/>
      </c>
    </row>
    <row r="24" spans="1:14" ht="15.75" hidden="1" outlineLevel="1">
      <c r="A24" s="26" t="s">
        <v>84</v>
      </c>
      <c r="B24" s="21">
        <f t="shared" si="4"/>
        <v>82</v>
      </c>
      <c r="C24" s="46">
        <f>IF(ISBLANK($A24),"",COUNTA('1. závod'!CA$6:CA$35))</f>
        <v>0</v>
      </c>
      <c r="D24" s="71">
        <f>IF(ISBLANK($A24),"",COUNTA('2. závod'!CA$6:CA$35))</f>
        <v>0</v>
      </c>
      <c r="E24" s="171"/>
      <c r="F24" s="171"/>
      <c r="G24" s="171"/>
      <c r="H24" s="171"/>
      <c r="I24" s="72">
        <f>SUM('1. závod'!CA$6:CA$35)</f>
        <v>0</v>
      </c>
      <c r="J24" s="23">
        <f t="shared" si="0"/>
      </c>
      <c r="K24" s="72">
        <f>SUM('2. závod'!CA$6:CA$35)</f>
        <v>0</v>
      </c>
      <c r="L24" s="23">
        <f t="shared" si="1"/>
      </c>
      <c r="M24" s="72">
        <f t="shared" si="5"/>
        <v>0</v>
      </c>
      <c r="N24" s="23">
        <f t="shared" si="3"/>
      </c>
    </row>
    <row r="25" spans="1:14" ht="15.75" hidden="1" outlineLevel="1">
      <c r="A25" s="26" t="s">
        <v>85</v>
      </c>
      <c r="B25" s="21">
        <f t="shared" si="4"/>
        <v>88</v>
      </c>
      <c r="C25" s="46">
        <f>IF(ISBLANK($A25),"",COUNTA('1. závod'!CF$6:CF$35))</f>
        <v>0</v>
      </c>
      <c r="D25" s="71">
        <f>IF(ISBLANK($A25),"",COUNTA('2. závod'!CF$6:CF$35))</f>
        <v>0</v>
      </c>
      <c r="E25" s="171"/>
      <c r="F25" s="171"/>
      <c r="G25" s="171"/>
      <c r="H25" s="171"/>
      <c r="I25" s="72">
        <f>SUM('1. závod'!CF$6:CF$35)</f>
        <v>0</v>
      </c>
      <c r="J25" s="23">
        <f t="shared" si="0"/>
      </c>
      <c r="K25" s="72">
        <f>SUM('2. závod'!CF$6:CF$35)</f>
        <v>0</v>
      </c>
      <c r="L25" s="23">
        <f t="shared" si="1"/>
      </c>
      <c r="M25" s="72">
        <f t="shared" si="5"/>
        <v>0</v>
      </c>
      <c r="N25" s="23">
        <f t="shared" si="3"/>
      </c>
    </row>
    <row r="26" spans="1:14" ht="15.75" collapsed="1">
      <c r="A26" s="74"/>
      <c r="B26" s="28"/>
      <c r="C26" s="74"/>
      <c r="D26" s="180" t="s">
        <v>35</v>
      </c>
      <c r="E26" s="180"/>
      <c r="F26" s="180"/>
      <c r="G26" s="180"/>
      <c r="H26" s="75"/>
      <c r="I26" s="73">
        <f>MAX('1. závod'!$D$6:$CF$35)</f>
        <v>23640</v>
      </c>
      <c r="J26" s="29"/>
      <c r="K26" s="73">
        <f>MAX('2. závod'!$D$6:$CF$35)</f>
        <v>26210</v>
      </c>
      <c r="L26" s="29"/>
      <c r="M26" s="73">
        <f>MAX(I26,K26)</f>
        <v>26210</v>
      </c>
      <c r="N26" s="29"/>
    </row>
    <row r="27" spans="10:14" ht="12.75">
      <c r="J27" s="76"/>
      <c r="K27" s="76"/>
      <c r="L27" s="101" t="s">
        <v>101</v>
      </c>
      <c r="M27" s="76"/>
      <c r="N27" s="76"/>
    </row>
    <row r="28" spans="4:14" ht="12.75">
      <c r="D28" s="14" t="s">
        <v>47</v>
      </c>
      <c r="I28" s="14">
        <f>COUNTIF('Výsledková listina'!$D:$D,"*M*")</f>
        <v>0</v>
      </c>
      <c r="J28" s="76"/>
      <c r="K28" s="76"/>
      <c r="L28" s="76"/>
      <c r="M28" s="76"/>
      <c r="N28" s="76"/>
    </row>
    <row r="29" spans="4:14" ht="12.75">
      <c r="D29" s="14" t="s">
        <v>114</v>
      </c>
      <c r="I29" s="14">
        <f>COUNTIF('Výsledková listina'!$D:$D,"*25*")</f>
        <v>0</v>
      </c>
      <c r="J29" s="76"/>
      <c r="K29" s="76"/>
      <c r="L29" s="76"/>
      <c r="M29" s="76"/>
      <c r="N29" s="76"/>
    </row>
    <row r="30" spans="4:14" ht="12.75">
      <c r="D30" s="14" t="s">
        <v>115</v>
      </c>
      <c r="I30" s="14">
        <f>COUNTIF('Výsledková listina'!$D:$D,"*20*")</f>
        <v>0</v>
      </c>
      <c r="J30" s="76"/>
      <c r="K30" s="76"/>
      <c r="L30" s="76"/>
      <c r="M30" s="76"/>
      <c r="N30" s="76"/>
    </row>
    <row r="31" spans="4:14" ht="12.75">
      <c r="D31" s="14" t="s">
        <v>116</v>
      </c>
      <c r="I31" s="14">
        <f>COUNTIF('Výsledková listina'!$D:$D,"*15*")</f>
        <v>0</v>
      </c>
      <c r="J31" s="76"/>
      <c r="K31" s="76"/>
      <c r="L31" s="76"/>
      <c r="M31" s="76"/>
      <c r="N31" s="76"/>
    </row>
    <row r="32" spans="4:14" ht="12.75">
      <c r="D32" s="14" t="s">
        <v>117</v>
      </c>
      <c r="I32" s="14">
        <f>COUNTIF('Výsledková listina'!$D:$D,"*Ž*")</f>
        <v>0</v>
      </c>
      <c r="J32" s="76"/>
      <c r="K32" s="76"/>
      <c r="L32" s="76"/>
      <c r="M32" s="76"/>
      <c r="N32" s="76"/>
    </row>
    <row r="33" spans="4:14" ht="12.75">
      <c r="D33" s="14" t="s">
        <v>48</v>
      </c>
      <c r="I33" s="14">
        <f>COUNTIF('Výsledková listina'!$D:$D,"*H*")</f>
        <v>0</v>
      </c>
      <c r="J33" s="76"/>
      <c r="K33" s="76"/>
      <c r="L33" s="76"/>
      <c r="M33" s="76"/>
      <c r="N33" s="76"/>
    </row>
    <row r="34" spans="1:14" ht="1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</row>
    <row r="35" spans="1:14" s="27" customFormat="1" ht="12.75">
      <c r="A35" s="96" t="s">
        <v>99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</row>
    <row r="36" spans="1:14" s="27" customFormat="1" ht="12.75">
      <c r="A36" s="100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  <row r="37" spans="1:14" s="27" customFormat="1" ht="12.7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</row>
    <row r="38" spans="1:14" s="27" customFormat="1" ht="12.7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</row>
    <row r="39" spans="1:14" s="27" customFormat="1" ht="18">
      <c r="A39" s="177" t="s">
        <v>107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</row>
    <row r="40" spans="1:14" s="27" customFormat="1" ht="12.75">
      <c r="A40" s="13"/>
      <c r="B40" s="13"/>
      <c r="C40" s="104" t="s">
        <v>26</v>
      </c>
      <c r="D40" s="14"/>
      <c r="E40" s="14"/>
      <c r="F40" s="14"/>
      <c r="G40" s="14"/>
      <c r="H40" s="14"/>
      <c r="I40" s="14"/>
      <c r="J40" s="76"/>
      <c r="K40" s="76"/>
      <c r="L40" s="76"/>
      <c r="M40" s="178"/>
      <c r="N40" s="179"/>
    </row>
    <row r="41" spans="3:14" ht="12.75">
      <c r="C41" s="158" t="s">
        <v>103</v>
      </c>
      <c r="D41" s="158"/>
      <c r="E41" s="159" t="s">
        <v>104</v>
      </c>
      <c r="F41" s="160"/>
      <c r="G41" s="161"/>
      <c r="H41" s="105" t="s">
        <v>102</v>
      </c>
      <c r="I41" s="105" t="s">
        <v>31</v>
      </c>
      <c r="J41" s="155" t="s">
        <v>105</v>
      </c>
      <c r="K41" s="155"/>
      <c r="L41" s="155"/>
      <c r="M41" s="155"/>
      <c r="N41" s="106" t="s">
        <v>106</v>
      </c>
    </row>
    <row r="42" spans="3:14" ht="12.75">
      <c r="C42" s="152"/>
      <c r="D42" s="153"/>
      <c r="E42" s="149"/>
      <c r="F42" s="150"/>
      <c r="G42" s="151"/>
      <c r="H42" s="146"/>
      <c r="I42" s="146"/>
      <c r="J42" s="154"/>
      <c r="K42" s="154"/>
      <c r="L42" s="154"/>
      <c r="M42" s="154"/>
      <c r="N42" s="147"/>
    </row>
    <row r="43" spans="3:14" ht="12.75">
      <c r="C43" s="152"/>
      <c r="D43" s="153"/>
      <c r="E43" s="149"/>
      <c r="F43" s="150"/>
      <c r="G43" s="151"/>
      <c r="H43" s="146"/>
      <c r="I43" s="146"/>
      <c r="J43" s="154"/>
      <c r="K43" s="154"/>
      <c r="L43" s="154"/>
      <c r="M43" s="154"/>
      <c r="N43" s="147"/>
    </row>
    <row r="44" spans="3:14" ht="12.75">
      <c r="C44" s="152"/>
      <c r="D44" s="153"/>
      <c r="E44" s="149"/>
      <c r="F44" s="150"/>
      <c r="G44" s="151"/>
      <c r="H44" s="146"/>
      <c r="I44" s="146"/>
      <c r="J44" s="154"/>
      <c r="K44" s="154"/>
      <c r="L44" s="154"/>
      <c r="M44" s="154"/>
      <c r="N44" s="147"/>
    </row>
    <row r="45" spans="3:14" ht="12.75">
      <c r="C45" s="152"/>
      <c r="D45" s="153"/>
      <c r="E45" s="149"/>
      <c r="F45" s="150"/>
      <c r="G45" s="151"/>
      <c r="H45" s="146"/>
      <c r="I45" s="146"/>
      <c r="J45" s="154"/>
      <c r="K45" s="154"/>
      <c r="L45" s="154"/>
      <c r="M45" s="154"/>
      <c r="N45" s="147"/>
    </row>
    <row r="46" spans="3:14" ht="12.75">
      <c r="C46" s="152"/>
      <c r="D46" s="153"/>
      <c r="E46" s="149"/>
      <c r="F46" s="150"/>
      <c r="G46" s="151"/>
      <c r="H46" s="146"/>
      <c r="I46" s="146"/>
      <c r="J46" s="154"/>
      <c r="K46" s="154"/>
      <c r="L46" s="154"/>
      <c r="M46" s="154"/>
      <c r="N46" s="147"/>
    </row>
    <row r="47" spans="3:14" ht="12.75">
      <c r="C47" s="152"/>
      <c r="D47" s="153"/>
      <c r="E47" s="149"/>
      <c r="F47" s="150"/>
      <c r="G47" s="151"/>
      <c r="H47" s="146"/>
      <c r="I47" s="146"/>
      <c r="J47" s="154"/>
      <c r="K47" s="154"/>
      <c r="L47" s="154"/>
      <c r="M47" s="154"/>
      <c r="N47" s="147"/>
    </row>
    <row r="48" spans="3:14" ht="12.75">
      <c r="C48" s="152"/>
      <c r="D48" s="153"/>
      <c r="E48" s="149"/>
      <c r="F48" s="150"/>
      <c r="G48" s="151"/>
      <c r="H48" s="146"/>
      <c r="I48" s="146"/>
      <c r="J48" s="154"/>
      <c r="K48" s="154"/>
      <c r="L48" s="154"/>
      <c r="M48" s="154"/>
      <c r="N48" s="147"/>
    </row>
    <row r="49" spans="3:14" ht="12.75">
      <c r="C49" s="152"/>
      <c r="D49" s="153"/>
      <c r="E49" s="149"/>
      <c r="F49" s="150"/>
      <c r="G49" s="151"/>
      <c r="H49" s="146"/>
      <c r="I49" s="146"/>
      <c r="J49" s="154"/>
      <c r="K49" s="154"/>
      <c r="L49" s="154"/>
      <c r="M49" s="154"/>
      <c r="N49" s="147"/>
    </row>
    <row r="50" spans="3:14" ht="12.75">
      <c r="C50" s="152"/>
      <c r="D50" s="153"/>
      <c r="E50" s="149"/>
      <c r="F50" s="150"/>
      <c r="G50" s="151"/>
      <c r="H50" s="146"/>
      <c r="I50" s="146"/>
      <c r="J50" s="154"/>
      <c r="K50" s="154"/>
      <c r="L50" s="154"/>
      <c r="M50" s="154"/>
      <c r="N50" s="147"/>
    </row>
    <row r="51" spans="3:14" ht="12.75">
      <c r="C51" s="152"/>
      <c r="D51" s="153"/>
      <c r="E51" s="149"/>
      <c r="F51" s="150"/>
      <c r="G51" s="151"/>
      <c r="H51" s="146"/>
      <c r="I51" s="146"/>
      <c r="J51" s="154"/>
      <c r="K51" s="154"/>
      <c r="L51" s="154"/>
      <c r="M51" s="154"/>
      <c r="N51" s="147"/>
    </row>
    <row r="52" spans="3:14" ht="12.75">
      <c r="C52" s="152"/>
      <c r="D52" s="153"/>
      <c r="E52" s="149"/>
      <c r="F52" s="150"/>
      <c r="G52" s="151"/>
      <c r="H52" s="146"/>
      <c r="I52" s="146"/>
      <c r="J52" s="154"/>
      <c r="K52" s="154"/>
      <c r="L52" s="154"/>
      <c r="M52" s="154"/>
      <c r="N52" s="147"/>
    </row>
    <row r="53" spans="3:14" ht="12.75">
      <c r="C53" s="152"/>
      <c r="D53" s="153"/>
      <c r="E53" s="149"/>
      <c r="F53" s="150"/>
      <c r="G53" s="151"/>
      <c r="H53" s="146"/>
      <c r="I53" s="146"/>
      <c r="J53" s="154"/>
      <c r="K53" s="154"/>
      <c r="L53" s="154"/>
      <c r="M53" s="154"/>
      <c r="N53" s="147"/>
    </row>
    <row r="54" spans="3:14" ht="12.75">
      <c r="C54" s="152"/>
      <c r="D54" s="153"/>
      <c r="E54" s="149"/>
      <c r="F54" s="150"/>
      <c r="G54" s="151"/>
      <c r="H54" s="146"/>
      <c r="I54" s="146"/>
      <c r="J54" s="154"/>
      <c r="K54" s="154"/>
      <c r="L54" s="154"/>
      <c r="M54" s="154"/>
      <c r="N54" s="147"/>
    </row>
    <row r="55" spans="3:14" ht="12.75">
      <c r="C55" s="152"/>
      <c r="D55" s="153"/>
      <c r="E55" s="149"/>
      <c r="F55" s="150"/>
      <c r="G55" s="151"/>
      <c r="H55" s="146"/>
      <c r="I55" s="146"/>
      <c r="J55" s="154"/>
      <c r="K55" s="154"/>
      <c r="L55" s="154"/>
      <c r="M55" s="154"/>
      <c r="N55" s="147"/>
    </row>
    <row r="56" spans="3:14" ht="12.75">
      <c r="C56" s="152"/>
      <c r="D56" s="153"/>
      <c r="E56" s="149"/>
      <c r="F56" s="150"/>
      <c r="G56" s="151"/>
      <c r="H56" s="146"/>
      <c r="I56" s="146"/>
      <c r="J56" s="154"/>
      <c r="K56" s="154"/>
      <c r="L56" s="154"/>
      <c r="M56" s="154"/>
      <c r="N56" s="147"/>
    </row>
    <row r="57" spans="3:14" ht="12.75">
      <c r="C57" s="152"/>
      <c r="D57" s="153"/>
      <c r="E57" s="149"/>
      <c r="F57" s="150"/>
      <c r="G57" s="151"/>
      <c r="H57" s="146"/>
      <c r="I57" s="146"/>
      <c r="J57" s="154"/>
      <c r="K57" s="154"/>
      <c r="L57" s="154"/>
      <c r="M57" s="154"/>
      <c r="N57" s="147"/>
    </row>
    <row r="58" spans="3:14" ht="12.75">
      <c r="C58" s="152"/>
      <c r="D58" s="153"/>
      <c r="E58" s="149"/>
      <c r="F58" s="150"/>
      <c r="G58" s="151"/>
      <c r="H58" s="146"/>
      <c r="I58" s="146"/>
      <c r="J58" s="154"/>
      <c r="K58" s="154"/>
      <c r="L58" s="154"/>
      <c r="M58" s="154"/>
      <c r="N58" s="147"/>
    </row>
    <row r="59" spans="3:14" ht="12.75">
      <c r="C59" s="152"/>
      <c r="D59" s="153"/>
      <c r="E59" s="149"/>
      <c r="F59" s="150"/>
      <c r="G59" s="151"/>
      <c r="H59" s="146"/>
      <c r="I59" s="146"/>
      <c r="J59" s="154"/>
      <c r="K59" s="154"/>
      <c r="L59" s="154"/>
      <c r="M59" s="154"/>
      <c r="N59" s="147"/>
    </row>
    <row r="60" spans="3:14" ht="12.75">
      <c r="C60" s="152"/>
      <c r="D60" s="153"/>
      <c r="E60" s="149"/>
      <c r="F60" s="150"/>
      <c r="G60" s="151"/>
      <c r="H60" s="146"/>
      <c r="I60" s="146"/>
      <c r="J60" s="154"/>
      <c r="K60" s="154"/>
      <c r="L60" s="154"/>
      <c r="M60" s="154"/>
      <c r="N60" s="147"/>
    </row>
    <row r="61" spans="3:14" ht="12.75">
      <c r="C61" s="152"/>
      <c r="D61" s="153"/>
      <c r="E61" s="149"/>
      <c r="F61" s="150"/>
      <c r="G61" s="151"/>
      <c r="H61" s="146"/>
      <c r="I61" s="146"/>
      <c r="J61" s="154"/>
      <c r="K61" s="154"/>
      <c r="L61" s="154"/>
      <c r="M61" s="154"/>
      <c r="N61" s="147"/>
    </row>
    <row r="62" spans="9:14" ht="12.75">
      <c r="I62" s="14"/>
      <c r="J62" s="76"/>
      <c r="K62" s="76"/>
      <c r="L62" s="76"/>
      <c r="M62" s="76"/>
      <c r="N62" s="76"/>
    </row>
    <row r="63" spans="3:14" ht="12.75">
      <c r="C63" s="104" t="s">
        <v>27</v>
      </c>
      <c r="I63" s="14"/>
      <c r="J63" s="76"/>
      <c r="K63" s="76"/>
      <c r="L63" s="76"/>
      <c r="M63" s="76"/>
      <c r="N63" s="76"/>
    </row>
    <row r="64" spans="3:14" ht="12.75">
      <c r="C64" s="158" t="s">
        <v>103</v>
      </c>
      <c r="D64" s="158"/>
      <c r="E64" s="159" t="s">
        <v>104</v>
      </c>
      <c r="F64" s="160"/>
      <c r="G64" s="161"/>
      <c r="H64" s="105" t="s">
        <v>102</v>
      </c>
      <c r="I64" s="105" t="s">
        <v>31</v>
      </c>
      <c r="J64" s="155" t="s">
        <v>105</v>
      </c>
      <c r="K64" s="155"/>
      <c r="L64" s="155"/>
      <c r="M64" s="155"/>
      <c r="N64" s="106" t="s">
        <v>106</v>
      </c>
    </row>
    <row r="65" spans="3:14" ht="12.75">
      <c r="C65" s="152"/>
      <c r="D65" s="153"/>
      <c r="E65" s="149"/>
      <c r="F65" s="150"/>
      <c r="G65" s="151"/>
      <c r="H65" s="148"/>
      <c r="I65" s="146"/>
      <c r="J65" s="154"/>
      <c r="K65" s="154"/>
      <c r="L65" s="154"/>
      <c r="M65" s="154"/>
      <c r="N65" s="147"/>
    </row>
    <row r="66" spans="3:14" ht="12.75">
      <c r="C66" s="156"/>
      <c r="D66" s="156"/>
      <c r="E66" s="157"/>
      <c r="F66" s="157"/>
      <c r="G66" s="157"/>
      <c r="H66" s="148"/>
      <c r="I66" s="146"/>
      <c r="J66" s="154"/>
      <c r="K66" s="154"/>
      <c r="L66" s="154"/>
      <c r="M66" s="154"/>
      <c r="N66" s="147"/>
    </row>
    <row r="67" spans="3:14" ht="12.75">
      <c r="C67" s="156"/>
      <c r="D67" s="156"/>
      <c r="E67" s="157"/>
      <c r="F67" s="157"/>
      <c r="G67" s="157"/>
      <c r="H67" s="148"/>
      <c r="I67" s="146"/>
      <c r="J67" s="154"/>
      <c r="K67" s="154"/>
      <c r="L67" s="154"/>
      <c r="M67" s="154"/>
      <c r="N67" s="147"/>
    </row>
    <row r="68" spans="3:14" ht="12.75">
      <c r="C68" s="156"/>
      <c r="D68" s="156"/>
      <c r="E68" s="157"/>
      <c r="F68" s="157"/>
      <c r="G68" s="157"/>
      <c r="H68" s="148"/>
      <c r="I68" s="146"/>
      <c r="J68" s="154"/>
      <c r="K68" s="154"/>
      <c r="L68" s="154"/>
      <c r="M68" s="154"/>
      <c r="N68" s="147"/>
    </row>
    <row r="69" spans="3:14" ht="12.75">
      <c r="C69" s="156"/>
      <c r="D69" s="156"/>
      <c r="E69" s="157"/>
      <c r="F69" s="157"/>
      <c r="G69" s="157"/>
      <c r="H69" s="148"/>
      <c r="I69" s="146"/>
      <c r="J69" s="154"/>
      <c r="K69" s="154"/>
      <c r="L69" s="154"/>
      <c r="M69" s="154"/>
      <c r="N69" s="147"/>
    </row>
    <row r="70" spans="3:14" ht="12.75">
      <c r="C70" s="156"/>
      <c r="D70" s="156"/>
      <c r="E70" s="157"/>
      <c r="F70" s="157"/>
      <c r="G70" s="157"/>
      <c r="H70" s="148"/>
      <c r="I70" s="146"/>
      <c r="J70" s="154"/>
      <c r="K70" s="154"/>
      <c r="L70" s="154"/>
      <c r="M70" s="154"/>
      <c r="N70" s="147"/>
    </row>
    <row r="71" spans="3:14" ht="12.75">
      <c r="C71" s="156"/>
      <c r="D71" s="156"/>
      <c r="E71" s="157"/>
      <c r="F71" s="157"/>
      <c r="G71" s="157"/>
      <c r="H71" s="148"/>
      <c r="I71" s="146"/>
      <c r="J71" s="154"/>
      <c r="K71" s="154"/>
      <c r="L71" s="154"/>
      <c r="M71" s="154"/>
      <c r="N71" s="147"/>
    </row>
    <row r="72" spans="3:14" ht="12.75">
      <c r="C72" s="156"/>
      <c r="D72" s="156"/>
      <c r="E72" s="157"/>
      <c r="F72" s="157"/>
      <c r="G72" s="157"/>
      <c r="H72" s="148"/>
      <c r="I72" s="146"/>
      <c r="J72" s="154"/>
      <c r="K72" s="154"/>
      <c r="L72" s="154"/>
      <c r="M72" s="154"/>
      <c r="N72" s="147"/>
    </row>
    <row r="73" spans="3:14" ht="12.75">
      <c r="C73" s="156"/>
      <c r="D73" s="156"/>
      <c r="E73" s="157"/>
      <c r="F73" s="157"/>
      <c r="G73" s="157"/>
      <c r="H73" s="148"/>
      <c r="I73" s="146"/>
      <c r="J73" s="154"/>
      <c r="K73" s="154"/>
      <c r="L73" s="154"/>
      <c r="M73" s="154"/>
      <c r="N73" s="147"/>
    </row>
    <row r="74" spans="3:14" ht="12.75">
      <c r="C74" s="156"/>
      <c r="D74" s="156"/>
      <c r="E74" s="157"/>
      <c r="F74" s="157"/>
      <c r="G74" s="157"/>
      <c r="H74" s="148"/>
      <c r="I74" s="146"/>
      <c r="J74" s="154"/>
      <c r="K74" s="154"/>
      <c r="L74" s="154"/>
      <c r="M74" s="154"/>
      <c r="N74" s="147"/>
    </row>
    <row r="75" spans="3:14" ht="12.75">
      <c r="C75" s="156"/>
      <c r="D75" s="156"/>
      <c r="E75" s="157"/>
      <c r="F75" s="157"/>
      <c r="G75" s="157"/>
      <c r="H75" s="148"/>
      <c r="I75" s="146"/>
      <c r="J75" s="154"/>
      <c r="K75" s="154"/>
      <c r="L75" s="154"/>
      <c r="M75" s="154"/>
      <c r="N75" s="147"/>
    </row>
    <row r="76" spans="3:14" ht="12.75">
      <c r="C76" s="156"/>
      <c r="D76" s="156"/>
      <c r="E76" s="157"/>
      <c r="F76" s="157"/>
      <c r="G76" s="157"/>
      <c r="H76" s="148"/>
      <c r="I76" s="146"/>
      <c r="J76" s="154"/>
      <c r="K76" s="154"/>
      <c r="L76" s="154"/>
      <c r="M76" s="154"/>
      <c r="N76" s="147"/>
    </row>
    <row r="77" spans="3:14" ht="12.75">
      <c r="C77" s="156"/>
      <c r="D77" s="156"/>
      <c r="E77" s="157"/>
      <c r="F77" s="157"/>
      <c r="G77" s="157"/>
      <c r="H77" s="148"/>
      <c r="I77" s="146"/>
      <c r="J77" s="154"/>
      <c r="K77" s="154"/>
      <c r="L77" s="154"/>
      <c r="M77" s="154"/>
      <c r="N77" s="147"/>
    </row>
    <row r="78" spans="3:14" ht="12.75">
      <c r="C78" s="156"/>
      <c r="D78" s="156"/>
      <c r="E78" s="157"/>
      <c r="F78" s="157"/>
      <c r="G78" s="157"/>
      <c r="H78" s="148"/>
      <c r="I78" s="146"/>
      <c r="J78" s="154"/>
      <c r="K78" s="154"/>
      <c r="L78" s="154"/>
      <c r="M78" s="154"/>
      <c r="N78" s="147"/>
    </row>
    <row r="79" spans="3:14" ht="12.75">
      <c r="C79" s="156"/>
      <c r="D79" s="156"/>
      <c r="E79" s="157"/>
      <c r="F79" s="157"/>
      <c r="G79" s="157"/>
      <c r="H79" s="148"/>
      <c r="I79" s="146"/>
      <c r="J79" s="154"/>
      <c r="K79" s="154"/>
      <c r="L79" s="154"/>
      <c r="M79" s="154"/>
      <c r="N79" s="147"/>
    </row>
    <row r="80" spans="3:14" ht="12.75">
      <c r="C80" s="156"/>
      <c r="D80" s="156"/>
      <c r="E80" s="157"/>
      <c r="F80" s="157"/>
      <c r="G80" s="157"/>
      <c r="H80" s="148"/>
      <c r="I80" s="146"/>
      <c r="J80" s="154"/>
      <c r="K80" s="154"/>
      <c r="L80" s="154"/>
      <c r="M80" s="154"/>
      <c r="N80" s="147"/>
    </row>
    <row r="81" spans="3:14" ht="12.75">
      <c r="C81" s="156"/>
      <c r="D81" s="156"/>
      <c r="E81" s="157"/>
      <c r="F81" s="157"/>
      <c r="G81" s="157"/>
      <c r="H81" s="148"/>
      <c r="I81" s="146"/>
      <c r="J81" s="154"/>
      <c r="K81" s="154"/>
      <c r="L81" s="154"/>
      <c r="M81" s="154"/>
      <c r="N81" s="147"/>
    </row>
    <row r="82" spans="3:14" ht="12.75">
      <c r="C82" s="156"/>
      <c r="D82" s="156"/>
      <c r="E82" s="157"/>
      <c r="F82" s="157"/>
      <c r="G82" s="157"/>
      <c r="H82" s="148"/>
      <c r="I82" s="146"/>
      <c r="J82" s="154"/>
      <c r="K82" s="154"/>
      <c r="L82" s="154"/>
      <c r="M82" s="154"/>
      <c r="N82" s="147"/>
    </row>
    <row r="83" spans="3:14" ht="12.75">
      <c r="C83" s="156"/>
      <c r="D83" s="156"/>
      <c r="E83" s="157"/>
      <c r="F83" s="157"/>
      <c r="G83" s="157"/>
      <c r="H83" s="148"/>
      <c r="I83" s="146"/>
      <c r="J83" s="154"/>
      <c r="K83" s="154"/>
      <c r="L83" s="154"/>
      <c r="M83" s="154"/>
      <c r="N83" s="147"/>
    </row>
    <row r="84" spans="3:14" ht="12.75">
      <c r="C84" s="156"/>
      <c r="D84" s="156"/>
      <c r="E84" s="157"/>
      <c r="F84" s="157"/>
      <c r="G84" s="157"/>
      <c r="H84" s="148"/>
      <c r="I84" s="146"/>
      <c r="J84" s="154"/>
      <c r="K84" s="154"/>
      <c r="L84" s="154"/>
      <c r="M84" s="154"/>
      <c r="N84" s="147"/>
    </row>
    <row r="85" spans="1:14" s="27" customFormat="1" ht="12.7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</row>
    <row r="86" spans="1:14" s="27" customFormat="1" ht="12.75" customHeight="1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</row>
    <row r="87" spans="1:14" s="27" customFormat="1" ht="12.7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1:14" s="27" customFormat="1" ht="12.7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</row>
    <row r="89" spans="1:14" s="27" customFormat="1" ht="12.7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</row>
    <row r="90" spans="1:14" s="27" customFormat="1" ht="12.7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</row>
    <row r="91" spans="1:14" s="27" customFormat="1" ht="12.7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</row>
    <row r="92" spans="1:14" s="27" customFormat="1" ht="12.7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</row>
    <row r="93" spans="1:14" s="27" customFormat="1" ht="12.7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</row>
    <row r="94" spans="1:14" s="27" customFormat="1" ht="12.7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</row>
    <row r="95" spans="1:8" s="27" customFormat="1" ht="12.75">
      <c r="A95" s="78" t="s">
        <v>61</v>
      </c>
      <c r="B95" s="13"/>
      <c r="C95" s="13"/>
      <c r="D95" s="13"/>
      <c r="E95" s="13"/>
      <c r="F95" s="13"/>
      <c r="G95" s="13"/>
      <c r="H95" s="13"/>
    </row>
    <row r="96" spans="1:8" s="27" customFormat="1" ht="12.75">
      <c r="A96" s="79" t="s">
        <v>62</v>
      </c>
      <c r="B96" s="13"/>
      <c r="C96" s="13"/>
      <c r="D96" s="13"/>
      <c r="E96" s="13"/>
      <c r="F96" s="13"/>
      <c r="G96" s="13"/>
      <c r="H96" s="13"/>
    </row>
    <row r="97" spans="1:8" s="27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7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7" customFormat="1" ht="18" customHeight="1">
      <c r="A99" s="79" t="s">
        <v>64</v>
      </c>
      <c r="B99" s="13"/>
      <c r="C99" s="13"/>
      <c r="D99" s="13"/>
      <c r="E99" s="13"/>
      <c r="F99" s="13"/>
      <c r="G99" s="13"/>
      <c r="H99" s="13"/>
    </row>
    <row r="100" spans="1:8" s="27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7" customFormat="1" ht="12.75">
      <c r="A101" s="84" t="s">
        <v>66</v>
      </c>
      <c r="B101" s="13"/>
      <c r="C101" s="13"/>
      <c r="D101" s="13"/>
      <c r="E101" s="13"/>
      <c r="F101" s="13"/>
      <c r="G101" s="13"/>
      <c r="H101" s="13"/>
    </row>
    <row r="102" spans="1:8" s="27" customFormat="1" ht="12.75">
      <c r="A102" s="84" t="s">
        <v>67</v>
      </c>
      <c r="B102" s="13"/>
      <c r="C102" s="13"/>
      <c r="D102" s="13"/>
      <c r="E102" s="13"/>
      <c r="F102" s="13"/>
      <c r="G102" s="13"/>
      <c r="H102" s="13"/>
    </row>
    <row r="103" spans="1:8" s="27" customFormat="1" ht="12.75">
      <c r="A103" s="84" t="s">
        <v>68</v>
      </c>
      <c r="B103" s="13"/>
      <c r="C103" s="13"/>
      <c r="D103" s="13"/>
      <c r="E103" s="13"/>
      <c r="F103" s="13"/>
      <c r="G103" s="13"/>
      <c r="H103" s="13"/>
    </row>
    <row r="104" spans="1:8" s="85" customFormat="1" ht="12.75">
      <c r="A104" s="79" t="s">
        <v>69</v>
      </c>
      <c r="B104" s="79"/>
      <c r="C104" s="79"/>
      <c r="D104" s="79"/>
      <c r="E104" s="79"/>
      <c r="F104" s="79"/>
      <c r="G104" s="79"/>
      <c r="H104" s="79"/>
    </row>
    <row r="105" spans="1:8" s="27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7" customFormat="1" ht="18.75" customHeight="1">
      <c r="A106" s="79" t="s">
        <v>71</v>
      </c>
      <c r="B106" s="13"/>
      <c r="C106" s="13"/>
      <c r="D106" s="13"/>
      <c r="E106" s="13"/>
      <c r="F106" s="13"/>
      <c r="G106" s="13"/>
      <c r="H106" s="13"/>
    </row>
    <row r="107" spans="1:8" s="27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7" customFormat="1" ht="12.75">
      <c r="A108" s="86" t="s">
        <v>72</v>
      </c>
      <c r="B108" s="13"/>
      <c r="C108" s="13"/>
      <c r="D108" s="13"/>
      <c r="E108" s="13"/>
      <c r="F108" s="13"/>
      <c r="G108" s="13"/>
      <c r="H108" s="13"/>
    </row>
    <row r="109" spans="1:8" s="27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7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88" customFormat="1" ht="11.25" customHeight="1">
      <c r="A111" s="87" t="s">
        <v>77</v>
      </c>
      <c r="B111" s="87"/>
      <c r="C111" s="87"/>
      <c r="D111" s="87"/>
      <c r="E111" s="87"/>
      <c r="F111" s="87"/>
      <c r="G111" s="87"/>
      <c r="H111" s="87"/>
    </row>
    <row r="112" ht="20.25" customHeight="1">
      <c r="A112" s="90" t="s">
        <v>75</v>
      </c>
    </row>
    <row r="113" ht="12.75">
      <c r="A113" s="14" t="s">
        <v>86</v>
      </c>
    </row>
    <row r="114" spans="1:8" s="93" customFormat="1" ht="12.75">
      <c r="A114" s="90" t="s">
        <v>93</v>
      </c>
      <c r="B114" s="92"/>
      <c r="C114" s="92"/>
      <c r="D114" s="92"/>
      <c r="E114" s="92"/>
      <c r="F114" s="92"/>
      <c r="G114" s="92"/>
      <c r="H114" s="92"/>
    </row>
    <row r="115" spans="1:8" s="94" customFormat="1" ht="12.75">
      <c r="A115" s="90" t="s">
        <v>94</v>
      </c>
      <c r="B115" s="90"/>
      <c r="C115" s="90"/>
      <c r="D115" s="90"/>
      <c r="E115" s="90"/>
      <c r="F115" s="90"/>
      <c r="G115" s="90"/>
      <c r="H115" s="90"/>
    </row>
    <row r="116" spans="1:8" s="94" customFormat="1" ht="12.75">
      <c r="A116" s="90" t="s">
        <v>95</v>
      </c>
      <c r="B116" s="90"/>
      <c r="C116" s="90"/>
      <c r="D116" s="90"/>
      <c r="E116" s="90"/>
      <c r="F116" s="90"/>
      <c r="G116" s="90"/>
      <c r="H116" s="90"/>
    </row>
    <row r="117" ht="12.75">
      <c r="A117" s="14" t="s">
        <v>76</v>
      </c>
    </row>
    <row r="118" ht="20.25" customHeight="1">
      <c r="A118" s="90" t="s">
        <v>92</v>
      </c>
    </row>
    <row r="119" ht="12.75">
      <c r="A119" s="14" t="s">
        <v>87</v>
      </c>
    </row>
    <row r="120" ht="12.75">
      <c r="A120" s="91" t="s">
        <v>88</v>
      </c>
    </row>
    <row r="121" ht="12.75">
      <c r="A121" s="91" t="s">
        <v>89</v>
      </c>
    </row>
    <row r="122" ht="20.25" customHeight="1">
      <c r="A122" s="90" t="s">
        <v>91</v>
      </c>
    </row>
    <row r="123" ht="12.75">
      <c r="A123" s="14" t="s">
        <v>90</v>
      </c>
    </row>
    <row r="124" spans="1:8" s="27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7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sheet="1" objects="1" scenarios="1" formatCells="0" formatColumns="0" formatRows="0" insertColumns="0" insertRows="0" deleteColumns="0" deleteRows="0" selectLockedCells="1" sort="0" autoFilter="0"/>
  <mergeCells count="171">
    <mergeCell ref="E25:H25"/>
    <mergeCell ref="J41:M41"/>
    <mergeCell ref="J42:M42"/>
    <mergeCell ref="J43:M43"/>
    <mergeCell ref="J44:M44"/>
    <mergeCell ref="C45:D45"/>
    <mergeCell ref="E45:G45"/>
    <mergeCell ref="A34:N34"/>
    <mergeCell ref="E48:G48"/>
    <mergeCell ref="C47:D47"/>
    <mergeCell ref="E47:G47"/>
    <mergeCell ref="A39:N39"/>
    <mergeCell ref="M40:N40"/>
    <mergeCell ref="A37:N37"/>
    <mergeCell ref="A38:N38"/>
    <mergeCell ref="C42:D42"/>
    <mergeCell ref="D26:G26"/>
    <mergeCell ref="C41:D41"/>
    <mergeCell ref="E41:G41"/>
    <mergeCell ref="C44:D44"/>
    <mergeCell ref="E44:G44"/>
    <mergeCell ref="C43:D43"/>
    <mergeCell ref="E43:G43"/>
    <mergeCell ref="E42:G42"/>
    <mergeCell ref="E58:G58"/>
    <mergeCell ref="E54:G54"/>
    <mergeCell ref="J54:M54"/>
    <mergeCell ref="C51:D51"/>
    <mergeCell ref="J52:M52"/>
    <mergeCell ref="J51:M51"/>
    <mergeCell ref="E51:G51"/>
    <mergeCell ref="C46:D46"/>
    <mergeCell ref="E46:G46"/>
    <mergeCell ref="C48:D48"/>
    <mergeCell ref="C49:D49"/>
    <mergeCell ref="E49:G49"/>
    <mergeCell ref="C50:D50"/>
    <mergeCell ref="E50:G50"/>
    <mergeCell ref="E55:G55"/>
    <mergeCell ref="C54:D54"/>
    <mergeCell ref="C52:D52"/>
    <mergeCell ref="E52:G52"/>
    <mergeCell ref="E56:G56"/>
    <mergeCell ref="J56:M56"/>
    <mergeCell ref="J53:M53"/>
    <mergeCell ref="C56:D56"/>
    <mergeCell ref="J55:M55"/>
    <mergeCell ref="C53:D53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E10:H10"/>
    <mergeCell ref="C8:D8"/>
    <mergeCell ref="E8:H9"/>
    <mergeCell ref="A10:B10"/>
    <mergeCell ref="A8:A9"/>
    <mergeCell ref="B8:B9"/>
    <mergeCell ref="E19:H19"/>
    <mergeCell ref="E24:H24"/>
    <mergeCell ref="E22:H22"/>
    <mergeCell ref="E17:H17"/>
    <mergeCell ref="E18:H18"/>
    <mergeCell ref="E23:H23"/>
    <mergeCell ref="E11:H11"/>
    <mergeCell ref="E12:H12"/>
    <mergeCell ref="E13:H13"/>
    <mergeCell ref="E14:H14"/>
    <mergeCell ref="E15:H15"/>
    <mergeCell ref="E16:H16"/>
    <mergeCell ref="E20:H20"/>
    <mergeCell ref="E21:H21"/>
    <mergeCell ref="C61:D61"/>
    <mergeCell ref="E61:G61"/>
    <mergeCell ref="A93:N93"/>
    <mergeCell ref="A94:N94"/>
    <mergeCell ref="A89:N89"/>
    <mergeCell ref="A90:N90"/>
    <mergeCell ref="A91:N91"/>
    <mergeCell ref="J83:M83"/>
    <mergeCell ref="J84:M84"/>
    <mergeCell ref="C84:D84"/>
    <mergeCell ref="E84:G84"/>
    <mergeCell ref="C83:D83"/>
    <mergeCell ref="E83:G83"/>
    <mergeCell ref="A88:N88"/>
    <mergeCell ref="A92:N92"/>
    <mergeCell ref="A85:N85"/>
    <mergeCell ref="A86:N86"/>
    <mergeCell ref="J68:M68"/>
    <mergeCell ref="C68:D68"/>
    <mergeCell ref="E68:G68"/>
    <mergeCell ref="E74:G74"/>
    <mergeCell ref="J71:M71"/>
    <mergeCell ref="C69:D69"/>
    <mergeCell ref="E69:G69"/>
    <mergeCell ref="C70:D70"/>
    <mergeCell ref="C64:D64"/>
    <mergeCell ref="E64:G64"/>
    <mergeCell ref="C67:D67"/>
    <mergeCell ref="C71:D71"/>
    <mergeCell ref="E71:G71"/>
    <mergeCell ref="J69:M69"/>
    <mergeCell ref="J70:M70"/>
    <mergeCell ref="E67:G67"/>
    <mergeCell ref="C65:D65"/>
    <mergeCell ref="E65:G65"/>
    <mergeCell ref="C66:D66"/>
    <mergeCell ref="E66:G66"/>
    <mergeCell ref="E70:G70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J81:M81"/>
    <mergeCell ref="C78:D78"/>
    <mergeCell ref="C72:D72"/>
    <mergeCell ref="E72:G72"/>
    <mergeCell ref="C73:D73"/>
    <mergeCell ref="E73:G73"/>
    <mergeCell ref="J77:M77"/>
    <mergeCell ref="J78:M78"/>
    <mergeCell ref="E78:G78"/>
    <mergeCell ref="C75:D75"/>
    <mergeCell ref="J72:M72"/>
    <mergeCell ref="E75:G75"/>
    <mergeCell ref="C76:D76"/>
    <mergeCell ref="C77:D77"/>
    <mergeCell ref="E77:G77"/>
    <mergeCell ref="E76:G76"/>
    <mergeCell ref="C74:D74"/>
    <mergeCell ref="J73:M73"/>
    <mergeCell ref="J74:M74"/>
    <mergeCell ref="J75:M75"/>
    <mergeCell ref="J76:M76"/>
    <mergeCell ref="E53:G53"/>
    <mergeCell ref="C55:D55"/>
    <mergeCell ref="J61:M61"/>
    <mergeCell ref="J64:M64"/>
    <mergeCell ref="J65:M65"/>
    <mergeCell ref="J67:M67"/>
    <mergeCell ref="J45:M45"/>
    <mergeCell ref="J46:M46"/>
    <mergeCell ref="J49:M49"/>
    <mergeCell ref="J50:M50"/>
    <mergeCell ref="J47:M47"/>
    <mergeCell ref="J48:M48"/>
    <mergeCell ref="J58:M58"/>
    <mergeCell ref="C58:D58"/>
    <mergeCell ref="J66:M66"/>
    <mergeCell ref="C60:D60"/>
    <mergeCell ref="E60:G60"/>
    <mergeCell ref="J60:M60"/>
    <mergeCell ref="C59:D59"/>
    <mergeCell ref="E59:G59"/>
    <mergeCell ref="J59:M59"/>
    <mergeCell ref="C57:D57"/>
    <mergeCell ref="E57:G57"/>
    <mergeCell ref="J57:M57"/>
  </mergeCells>
  <conditionalFormatting sqref="C65:C84">
    <cfRule type="expression" priority="4" dxfId="34" stopIfTrue="1">
      <formula>INDEX(INDEX_zluta1,MATCH(C65,zluta1,0),)="yellow card"</formula>
    </cfRule>
  </conditionalFormatting>
  <conditionalFormatting sqref="N42:N61 N65:N84">
    <cfRule type="cellIs" priority="5" dxfId="37" operator="equal" stopIfTrue="1">
      <formula>"žlutá karta"</formula>
    </cfRule>
    <cfRule type="cellIs" priority="6" dxfId="39" operator="equal" stopIfTrue="1">
      <formula>"diskvalifikace"</formula>
    </cfRule>
  </conditionalFormatting>
  <conditionalFormatting sqref="C42:C61">
    <cfRule type="expression" priority="2" dxfId="34" stopIfTrue="1">
      <formula>INDEX(HTML_PathFile,MATCH(C65,PRINT_AREA,0),)="yellow card"</formula>
    </cfRule>
  </conditionalFormatting>
  <conditionalFormatting sqref="C65:C84">
    <cfRule type="expression" priority="3" dxfId="34" stopIfTrue="1">
      <formula>INDEX(HTML_PathFile,MATCH(C129,PRINT_AREA,0),)="yellow card"</formula>
    </cfRule>
  </conditionalFormatting>
  <conditionalFormatting sqref="E2:E3 D4 E5:E6 F4">
    <cfRule type="containsBlanks" priority="1" dxfId="18" stopIfTrue="1">
      <formula>LEN(TRIM(D2))=0</formula>
    </cfRule>
  </conditionalFormatting>
  <dataValidations count="2">
    <dataValidation type="list" allowBlank="1" showInputMessage="1" showErrorMessage="1" sqref="C42:C61 C66:D84 C65">
      <formula1>PL_zavodnik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72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U265"/>
  <sheetViews>
    <sheetView showGridLines="0" tabSelected="1" view="pageBreakPreview" zoomScaleSheetLayoutView="100" zoomScalePageLayoutView="0" workbookViewId="0" topLeftCell="A6">
      <pane xSplit="5" ySplit="3" topLeftCell="F216" activePane="bottomRight" state="frozen"/>
      <selection pane="topLeft" activeCell="A6" sqref="A6"/>
      <selection pane="topRight" activeCell="F6" sqref="F6"/>
      <selection pane="bottomLeft" activeCell="A9" sqref="A9"/>
      <selection pane="bottomRight" activeCell="A162" sqref="A162:U162"/>
    </sheetView>
  </sheetViews>
  <sheetFormatPr defaultColWidth="9.00390625" defaultRowHeight="12.75"/>
  <cols>
    <col min="1" max="2" width="5.125" style="45" customWidth="1"/>
    <col min="3" max="3" width="20.125" style="45" bestFit="1" customWidth="1"/>
    <col min="4" max="4" width="5.25390625" style="45" customWidth="1"/>
    <col min="5" max="5" width="17.125" style="45" customWidth="1"/>
    <col min="6" max="6" width="3.625" style="31" customWidth="1"/>
    <col min="7" max="7" width="3.875" style="31" customWidth="1"/>
    <col min="8" max="8" width="6.625" style="38" customWidth="1"/>
    <col min="9" max="9" width="5.875" style="31" customWidth="1"/>
    <col min="10" max="10" width="3.625" style="31" customWidth="1"/>
    <col min="11" max="11" width="3.75390625" style="31" customWidth="1"/>
    <col min="12" max="12" width="6.875" style="38" customWidth="1"/>
    <col min="13" max="13" width="6.75390625" style="31" customWidth="1"/>
    <col min="14" max="15" width="5.125" style="31" hidden="1" customWidth="1"/>
    <col min="16" max="17" width="9.125" style="32" hidden="1" customWidth="1"/>
    <col min="18" max="18" width="4.375" style="31" customWidth="1"/>
    <col min="19" max="19" width="6.00390625" style="38" bestFit="1" customWidth="1"/>
    <col min="20" max="20" width="5.625" style="31" bestFit="1" customWidth="1"/>
    <col min="21" max="21" width="5.125" style="31" bestFit="1" customWidth="1"/>
    <col min="22" max="16384" width="9.125" style="31" customWidth="1"/>
  </cols>
  <sheetData>
    <row r="1" spans="1:21" ht="18">
      <c r="A1" s="191" t="s">
        <v>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17" s="33" customFormat="1" ht="15">
      <c r="A2" s="202" t="str">
        <f>CONCATENATE("Místo konání: ",'Základní list'!E2)</f>
        <v>Místo konání: Labe v Polabinách</v>
      </c>
      <c r="B2" s="202"/>
      <c r="C2" s="202"/>
      <c r="D2" s="202"/>
      <c r="E2" s="202"/>
      <c r="F2" s="34"/>
      <c r="G2" s="34"/>
      <c r="H2" s="34"/>
      <c r="I2" s="34"/>
      <c r="J2" s="35"/>
      <c r="K2" s="35"/>
      <c r="L2" s="33" t="str">
        <f>CONCATENATE("Pořadatel: ",'Základní list'!E5)</f>
        <v>Pořadatel: RSK Pardubice II Polabiny, z.s.</v>
      </c>
      <c r="P2" s="35"/>
      <c r="Q2" s="35"/>
    </row>
    <row r="3" spans="1:21" s="33" customFormat="1" ht="15">
      <c r="A3" s="202" t="str">
        <f>CONCATENATE("Druh závodu: ",'Základní list'!E3)</f>
        <v>Druh závodu: MeMiČR veteránů</v>
      </c>
      <c r="B3" s="202"/>
      <c r="C3" s="202"/>
      <c r="D3" s="202"/>
      <c r="E3" s="202"/>
      <c r="F3" s="117"/>
      <c r="G3" s="117"/>
      <c r="H3" s="117"/>
      <c r="I3" s="117"/>
      <c r="J3" s="116"/>
      <c r="K3" s="116"/>
      <c r="L3" s="118" t="str">
        <f>CONCATENATE("Hlavní rozhodčí: ",'Základní list'!E6)</f>
        <v>Hlavní rozhodčí: </v>
      </c>
      <c r="M3" s="118"/>
      <c r="N3" s="118"/>
      <c r="O3" s="118"/>
      <c r="P3" s="116"/>
      <c r="Q3" s="116"/>
      <c r="R3" s="118"/>
      <c r="S3" s="118"/>
      <c r="T3" s="118"/>
      <c r="U3" s="118"/>
    </row>
    <row r="4" spans="1:21" s="33" customFormat="1" ht="12.75">
      <c r="A4" s="192" t="str">
        <f>CONCATENATE("Datum konání: ",'Základní list'!D4," - ",'Základní list'!F4)</f>
        <v>Datum konání: 3.8. - 4.8.2019</v>
      </c>
      <c r="B4" s="192"/>
      <c r="C4" s="192"/>
      <c r="D4" s="192"/>
      <c r="E4" s="192"/>
      <c r="F4" s="116"/>
      <c r="G4" s="116"/>
      <c r="H4" s="116"/>
      <c r="I4" s="116"/>
      <c r="J4" s="116"/>
      <c r="K4" s="116"/>
      <c r="L4" s="116"/>
      <c r="M4" s="116"/>
      <c r="N4" s="118"/>
      <c r="O4" s="118"/>
      <c r="P4" s="116"/>
      <c r="Q4" s="116"/>
      <c r="R4" s="116"/>
      <c r="S4" s="116"/>
      <c r="T4" s="116"/>
      <c r="U4" s="116"/>
    </row>
    <row r="5" spans="1:21" s="118" customFormat="1" ht="9" customHeight="1" thickBo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P5" s="120"/>
      <c r="Q5" s="120"/>
      <c r="R5" s="120"/>
      <c r="S5" s="120"/>
      <c r="T5" s="120"/>
      <c r="U5" s="120"/>
    </row>
    <row r="6" spans="1:21" s="37" customFormat="1" ht="27.75" customHeight="1">
      <c r="A6" s="205" t="s">
        <v>43</v>
      </c>
      <c r="B6" s="193" t="s">
        <v>50</v>
      </c>
      <c r="C6" s="194"/>
      <c r="D6" s="194"/>
      <c r="E6" s="195"/>
      <c r="F6" s="199" t="s">
        <v>40</v>
      </c>
      <c r="G6" s="200"/>
      <c r="H6" s="200"/>
      <c r="I6" s="201"/>
      <c r="J6" s="199" t="s">
        <v>41</v>
      </c>
      <c r="K6" s="200"/>
      <c r="L6" s="200"/>
      <c r="M6" s="201"/>
      <c r="N6" s="121" t="s">
        <v>14</v>
      </c>
      <c r="O6" s="121" t="s">
        <v>15</v>
      </c>
      <c r="P6" s="122" t="s">
        <v>37</v>
      </c>
      <c r="Q6" s="122"/>
      <c r="R6" s="199" t="s">
        <v>33</v>
      </c>
      <c r="S6" s="200"/>
      <c r="T6" s="200"/>
      <c r="U6" s="201"/>
    </row>
    <row r="7" spans="1:21" s="37" customFormat="1" ht="12.75" customHeight="1">
      <c r="A7" s="206"/>
      <c r="B7" s="196"/>
      <c r="C7" s="197"/>
      <c r="D7" s="197"/>
      <c r="E7" s="198"/>
      <c r="F7" s="62" t="s">
        <v>0</v>
      </c>
      <c r="G7" s="67"/>
      <c r="H7" s="182" t="s">
        <v>1</v>
      </c>
      <c r="I7" s="184" t="s">
        <v>45</v>
      </c>
      <c r="J7" s="62" t="str">
        <f>F7</f>
        <v>Sektor</v>
      </c>
      <c r="K7" s="58"/>
      <c r="L7" s="182" t="s">
        <v>1</v>
      </c>
      <c r="M7" s="184" t="s">
        <v>45</v>
      </c>
      <c r="N7" s="36"/>
      <c r="O7" s="36"/>
      <c r="P7" s="57"/>
      <c r="Q7" s="57"/>
      <c r="R7" s="186" t="s">
        <v>55</v>
      </c>
      <c r="S7" s="182" t="s">
        <v>1</v>
      </c>
      <c r="T7" s="182" t="s">
        <v>3</v>
      </c>
      <c r="U7" s="203" t="s">
        <v>2</v>
      </c>
    </row>
    <row r="8" spans="1:21" s="37" customFormat="1" ht="13.5" customHeight="1" thickBot="1">
      <c r="A8" s="207"/>
      <c r="B8" s="60" t="s">
        <v>53</v>
      </c>
      <c r="C8" s="60" t="s">
        <v>24</v>
      </c>
      <c r="D8" s="60" t="s">
        <v>46</v>
      </c>
      <c r="E8" s="61" t="s">
        <v>54</v>
      </c>
      <c r="F8" s="63" t="s">
        <v>5</v>
      </c>
      <c r="G8" s="60" t="s">
        <v>4</v>
      </c>
      <c r="H8" s="183"/>
      <c r="I8" s="185"/>
      <c r="J8" s="63" t="str">
        <f>F8</f>
        <v>sk</v>
      </c>
      <c r="K8" s="60" t="str">
        <f>G8</f>
        <v>čís</v>
      </c>
      <c r="L8" s="183"/>
      <c r="M8" s="185"/>
      <c r="N8" s="123"/>
      <c r="O8" s="123"/>
      <c r="P8" s="109"/>
      <c r="Q8" s="109"/>
      <c r="R8" s="187"/>
      <c r="S8" s="183"/>
      <c r="T8" s="183"/>
      <c r="U8" s="204"/>
    </row>
    <row r="9" spans="1:21" s="37" customFormat="1" ht="25.5" customHeight="1">
      <c r="A9" s="188" t="s">
        <v>134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0"/>
    </row>
    <row r="10" spans="1:21" s="37" customFormat="1" ht="25.5" customHeight="1">
      <c r="A10" s="134">
        <v>3</v>
      </c>
      <c r="B10" s="102">
        <v>4104</v>
      </c>
      <c r="C10" s="108" t="s">
        <v>142</v>
      </c>
      <c r="D10" s="103" t="s">
        <v>140</v>
      </c>
      <c r="E10" s="77"/>
      <c r="F10" s="125" t="s">
        <v>58</v>
      </c>
      <c r="G10" s="103">
        <v>6</v>
      </c>
      <c r="H10" s="126">
        <f>IF($G10="","",INDEX('1. závod'!$A:$CH,$G10+5,INDEX('Základní list'!$B:$B,MATCH($F10,'Základní list'!$A:$A,0),1)))</f>
        <v>6775</v>
      </c>
      <c r="I10" s="127">
        <f>IF($G10="","",INDEX('1. závod'!$A:$CH,$G10+5,INDEX('Základní list'!$B:$B,MATCH($F10,'Základní list'!$A:$A,0),1)+2))</f>
        <v>3</v>
      </c>
      <c r="J10" s="125" t="s">
        <v>58</v>
      </c>
      <c r="K10" s="103">
        <v>5</v>
      </c>
      <c r="L10" s="126">
        <f>IF($K10="","",INDEX('2. závod'!$A:$CH,$K10+5,INDEX('Základní list'!$B:$B,MATCH($J10,'Základní list'!$A:$A,0),1)))</f>
        <v>15740</v>
      </c>
      <c r="M10" s="127">
        <f>IF($K10="","",INDEX('2. závod'!$A:$CH,$K10+5,INDEX('Základní list'!$B:$B,MATCH($J10,'Základní list'!$A:$A,0),1)+2))</f>
        <v>1</v>
      </c>
      <c r="N10" s="128" t="str">
        <f aca="true" t="shared" si="0" ref="N10:N17">CONCATENATE(F10,G10)</f>
        <v>C6</v>
      </c>
      <c r="O10" s="128" t="str">
        <f aca="true" t="shared" si="1" ref="O10:O17">CONCATENATE(J10,K10)</f>
        <v>C5</v>
      </c>
      <c r="P10" s="129">
        <f aca="true" t="shared" si="2" ref="P10:P17">IF(ISBLANK(E10),"",E10)</f>
      </c>
      <c r="Q10" s="129">
        <f aca="true" t="shared" si="3" ref="Q10:Q17">IF(C10="",0,1)</f>
        <v>1</v>
      </c>
      <c r="R10" s="130">
        <f aca="true" t="shared" si="4" ref="R10:R17">IF(ISBLANK($C10),"",COUNT(I10,M10))</f>
        <v>2</v>
      </c>
      <c r="S10" s="126">
        <f aca="true" t="shared" si="5" ref="S10:T17">IF(ISBLANK($C10),"",SUM(H10,L10))</f>
        <v>22515</v>
      </c>
      <c r="T10" s="131">
        <f t="shared" si="5"/>
        <v>4</v>
      </c>
      <c r="U10" s="132">
        <f aca="true" t="shared" si="6" ref="U10:U17">IF(ISBLANK($C10),"",IF(ISTEXT(U9),1,U9+1))</f>
        <v>1</v>
      </c>
    </row>
    <row r="11" spans="1:21" s="37" customFormat="1" ht="25.5" customHeight="1">
      <c r="A11" s="134">
        <v>8</v>
      </c>
      <c r="B11" s="102"/>
      <c r="C11" s="108" t="s">
        <v>147</v>
      </c>
      <c r="D11" s="103" t="s">
        <v>140</v>
      </c>
      <c r="E11" s="77"/>
      <c r="F11" s="125" t="s">
        <v>58</v>
      </c>
      <c r="G11" s="103">
        <v>5</v>
      </c>
      <c r="H11" s="126">
        <f>IF($G11="","",INDEX('1. závod'!$A:$CH,$G11+5,INDEX('Základní list'!$B:$B,MATCH($F11,'Základní list'!$A:$A,0),1)))</f>
        <v>11560</v>
      </c>
      <c r="I11" s="127">
        <f>IF($G11="","",INDEX('1. závod'!$A:$CH,$G11+5,INDEX('Základní list'!$B:$B,MATCH($F11,'Základní list'!$A:$A,0),1)+2))</f>
        <v>1</v>
      </c>
      <c r="J11" s="125" t="s">
        <v>58</v>
      </c>
      <c r="K11" s="103">
        <v>8</v>
      </c>
      <c r="L11" s="126">
        <f>IF($K11="","",INDEX('2. závod'!$A:$CH,$K11+5,INDEX('Základní list'!$B:$B,MATCH($J11,'Základní list'!$A:$A,0),1)))</f>
        <v>10940</v>
      </c>
      <c r="M11" s="127">
        <f>IF($K11="","",INDEX('2. závod'!$A:$CH,$K11+5,INDEX('Základní list'!$B:$B,MATCH($J11,'Základní list'!$A:$A,0),1)+2))</f>
        <v>3</v>
      </c>
      <c r="N11" s="128" t="str">
        <f t="shared" si="0"/>
        <v>C5</v>
      </c>
      <c r="O11" s="128" t="str">
        <f t="shared" si="1"/>
        <v>C8</v>
      </c>
      <c r="P11" s="129">
        <f t="shared" si="2"/>
      </c>
      <c r="Q11" s="129">
        <f t="shared" si="3"/>
        <v>1</v>
      </c>
      <c r="R11" s="133">
        <f t="shared" si="4"/>
        <v>2</v>
      </c>
      <c r="S11" s="126">
        <f t="shared" si="5"/>
        <v>22500</v>
      </c>
      <c r="T11" s="131">
        <f t="shared" si="5"/>
        <v>4</v>
      </c>
      <c r="U11" s="132">
        <f t="shared" si="6"/>
        <v>2</v>
      </c>
    </row>
    <row r="12" spans="1:21" s="37" customFormat="1" ht="25.5" customHeight="1">
      <c r="A12" s="134">
        <v>6</v>
      </c>
      <c r="B12" s="102"/>
      <c r="C12" s="108" t="s">
        <v>145</v>
      </c>
      <c r="D12" s="103" t="s">
        <v>140</v>
      </c>
      <c r="E12" s="77"/>
      <c r="F12" s="125" t="s">
        <v>58</v>
      </c>
      <c r="G12" s="103">
        <v>7</v>
      </c>
      <c r="H12" s="126">
        <f>IF($G12="","",INDEX('1. závod'!$A:$CH,$G12+5,INDEX('Základní list'!$B:$B,MATCH($F12,'Základní list'!$A:$A,0),1)))</f>
        <v>6625</v>
      </c>
      <c r="I12" s="127">
        <f>IF($G12="","",INDEX('1. závod'!$A:$CH,$G12+5,INDEX('Základní list'!$B:$B,MATCH($F12,'Základní list'!$A:$A,0),1)+2))</f>
        <v>4</v>
      </c>
      <c r="J12" s="125" t="s">
        <v>58</v>
      </c>
      <c r="K12" s="103">
        <v>6</v>
      </c>
      <c r="L12" s="126">
        <f>IF($K12="","",INDEX('2. závod'!$A:$CH,$K12+5,INDEX('Základní list'!$B:$B,MATCH($J12,'Základní list'!$A:$A,0),1)))</f>
        <v>13140</v>
      </c>
      <c r="M12" s="127">
        <f>IF($K12="","",INDEX('2. závod'!$A:$CH,$K12+5,INDEX('Základní list'!$B:$B,MATCH($J12,'Základní list'!$A:$A,0),1)+2))</f>
        <v>2</v>
      </c>
      <c r="N12" s="128" t="str">
        <f t="shared" si="0"/>
        <v>C7</v>
      </c>
      <c r="O12" s="128" t="str">
        <f t="shared" si="1"/>
        <v>C6</v>
      </c>
      <c r="P12" s="129">
        <f t="shared" si="2"/>
      </c>
      <c r="Q12" s="129">
        <f t="shared" si="3"/>
        <v>1</v>
      </c>
      <c r="R12" s="133">
        <f t="shared" si="4"/>
        <v>2</v>
      </c>
      <c r="S12" s="126">
        <f t="shared" si="5"/>
        <v>19765</v>
      </c>
      <c r="T12" s="131">
        <f t="shared" si="5"/>
        <v>6</v>
      </c>
      <c r="U12" s="132">
        <f t="shared" si="6"/>
        <v>3</v>
      </c>
    </row>
    <row r="13" spans="1:21" s="37" customFormat="1" ht="25.5" customHeight="1">
      <c r="A13" s="134">
        <v>1</v>
      </c>
      <c r="B13" s="102">
        <v>1505</v>
      </c>
      <c r="C13" s="108" t="s">
        <v>139</v>
      </c>
      <c r="D13" s="103" t="s">
        <v>140</v>
      </c>
      <c r="E13" s="77"/>
      <c r="F13" s="125" t="s">
        <v>58</v>
      </c>
      <c r="G13" s="103">
        <v>8</v>
      </c>
      <c r="H13" s="126">
        <f>IF($G13="","",INDEX('1. závod'!$A:$CH,$G13+5,INDEX('Základní list'!$B:$B,MATCH($F13,'Základní list'!$A:$A,0),1)))</f>
        <v>7050</v>
      </c>
      <c r="I13" s="127">
        <f>IF($G13="","",INDEX('1. závod'!$A:$CH,$G13+5,INDEX('Základní list'!$B:$B,MATCH($F13,'Základní list'!$A:$A,0),1)+2))</f>
        <v>2</v>
      </c>
      <c r="J13" s="125" t="s">
        <v>58</v>
      </c>
      <c r="K13" s="103">
        <v>3</v>
      </c>
      <c r="L13" s="126">
        <f>IF($K13="","",INDEX('2. závod'!$A:$CH,$K13+5,INDEX('Základní list'!$B:$B,MATCH($J13,'Základní list'!$A:$A,0),1)))</f>
        <v>10150</v>
      </c>
      <c r="M13" s="127">
        <f>IF($K13="","",INDEX('2. závod'!$A:$CH,$K13+5,INDEX('Základní list'!$B:$B,MATCH($J13,'Základní list'!$A:$A,0),1)+2))</f>
        <v>4</v>
      </c>
      <c r="N13" s="128" t="str">
        <f t="shared" si="0"/>
        <v>C8</v>
      </c>
      <c r="O13" s="128" t="str">
        <f t="shared" si="1"/>
        <v>C3</v>
      </c>
      <c r="P13" s="129">
        <f t="shared" si="2"/>
      </c>
      <c r="Q13" s="129">
        <f t="shared" si="3"/>
        <v>1</v>
      </c>
      <c r="R13" s="133">
        <f t="shared" si="4"/>
        <v>2</v>
      </c>
      <c r="S13" s="126">
        <f t="shared" si="5"/>
        <v>17200</v>
      </c>
      <c r="T13" s="131">
        <f t="shared" si="5"/>
        <v>6</v>
      </c>
      <c r="U13" s="132">
        <f t="shared" si="6"/>
        <v>4</v>
      </c>
    </row>
    <row r="14" spans="1:21" s="37" customFormat="1" ht="25.5" customHeight="1">
      <c r="A14" s="134">
        <v>2</v>
      </c>
      <c r="B14" s="102">
        <v>3969</v>
      </c>
      <c r="C14" s="108" t="s">
        <v>141</v>
      </c>
      <c r="D14" s="103" t="s">
        <v>140</v>
      </c>
      <c r="E14" s="77"/>
      <c r="F14" s="125" t="s">
        <v>58</v>
      </c>
      <c r="G14" s="103">
        <v>4</v>
      </c>
      <c r="H14" s="126">
        <f>IF($G14="","",INDEX('1. závod'!$A:$CH,$G14+5,INDEX('Základní list'!$B:$B,MATCH($F14,'Základní list'!$A:$A,0),1)))</f>
        <v>5960</v>
      </c>
      <c r="I14" s="127">
        <f>IF($G14="","",INDEX('1. závod'!$A:$CH,$G14+5,INDEX('Základní list'!$B:$B,MATCH($F14,'Základní list'!$A:$A,0),1)+2))</f>
        <v>6</v>
      </c>
      <c r="J14" s="125" t="s">
        <v>58</v>
      </c>
      <c r="K14" s="103">
        <v>7</v>
      </c>
      <c r="L14" s="126">
        <f>IF($K14="","",INDEX('2. závod'!$A:$CH,$K14+5,INDEX('Základní list'!$B:$B,MATCH($J14,'Základní list'!$A:$A,0),1)))</f>
        <v>9535</v>
      </c>
      <c r="M14" s="127">
        <f>IF($K14="","",INDEX('2. závod'!$A:$CH,$K14+5,INDEX('Základní list'!$B:$B,MATCH($J14,'Základní list'!$A:$A,0),1)+2))</f>
        <v>5</v>
      </c>
      <c r="N14" s="128" t="str">
        <f t="shared" si="0"/>
        <v>C4</v>
      </c>
      <c r="O14" s="128" t="str">
        <f t="shared" si="1"/>
        <v>C7</v>
      </c>
      <c r="P14" s="129">
        <f t="shared" si="2"/>
      </c>
      <c r="Q14" s="129">
        <f t="shared" si="3"/>
        <v>1</v>
      </c>
      <c r="R14" s="133">
        <f t="shared" si="4"/>
        <v>2</v>
      </c>
      <c r="S14" s="126">
        <f t="shared" si="5"/>
        <v>15495</v>
      </c>
      <c r="T14" s="131">
        <f t="shared" si="5"/>
        <v>11</v>
      </c>
      <c r="U14" s="132">
        <f t="shared" si="6"/>
        <v>5</v>
      </c>
    </row>
    <row r="15" spans="1:21" s="37" customFormat="1" ht="25.5" customHeight="1">
      <c r="A15" s="134">
        <v>5</v>
      </c>
      <c r="B15" s="102">
        <v>287</v>
      </c>
      <c r="C15" s="108" t="s">
        <v>144</v>
      </c>
      <c r="D15" s="103" t="s">
        <v>140</v>
      </c>
      <c r="E15" s="77" t="s">
        <v>205</v>
      </c>
      <c r="F15" s="125" t="s">
        <v>58</v>
      </c>
      <c r="G15" s="103">
        <v>2</v>
      </c>
      <c r="H15" s="126">
        <f>IF($G15="","",INDEX('1. závod'!$A:$CH,$G15+5,INDEX('Základní list'!$B:$B,MATCH($F15,'Základní list'!$A:$A,0),1)))</f>
        <v>6040</v>
      </c>
      <c r="I15" s="127">
        <f>IF($G15="","",INDEX('1. závod'!$A:$CH,$G15+5,INDEX('Základní list'!$B:$B,MATCH($F15,'Základní list'!$A:$A,0),1)+2))</f>
        <v>5</v>
      </c>
      <c r="J15" s="125" t="s">
        <v>58</v>
      </c>
      <c r="K15" s="103">
        <v>1</v>
      </c>
      <c r="L15" s="126">
        <f>IF($K15="","",INDEX('2. závod'!$A:$CH,$K15+5,INDEX('Základní list'!$B:$B,MATCH($J15,'Základní list'!$A:$A,0),1)))</f>
        <v>8220</v>
      </c>
      <c r="M15" s="127">
        <f>IF($K15="","",INDEX('2. závod'!$A:$CH,$K15+5,INDEX('Základní list'!$B:$B,MATCH($J15,'Základní list'!$A:$A,0),1)+2))</f>
        <v>6</v>
      </c>
      <c r="N15" s="128" t="str">
        <f t="shared" si="0"/>
        <v>C2</v>
      </c>
      <c r="O15" s="128" t="str">
        <f t="shared" si="1"/>
        <v>C1</v>
      </c>
      <c r="P15" s="129" t="str">
        <f t="shared" si="2"/>
        <v>SÚS Ústí nad Labem</v>
      </c>
      <c r="Q15" s="129">
        <f t="shared" si="3"/>
        <v>1</v>
      </c>
      <c r="R15" s="133">
        <f t="shared" si="4"/>
        <v>2</v>
      </c>
      <c r="S15" s="126">
        <f t="shared" si="5"/>
        <v>14260</v>
      </c>
      <c r="T15" s="131">
        <f t="shared" si="5"/>
        <v>11</v>
      </c>
      <c r="U15" s="132">
        <f t="shared" si="6"/>
        <v>6</v>
      </c>
    </row>
    <row r="16" spans="1:21" s="37" customFormat="1" ht="25.5" customHeight="1">
      <c r="A16" s="134">
        <v>7</v>
      </c>
      <c r="B16" s="102"/>
      <c r="C16" s="108" t="s">
        <v>146</v>
      </c>
      <c r="D16" s="103" t="s">
        <v>140</v>
      </c>
      <c r="E16" s="77"/>
      <c r="F16" s="125" t="s">
        <v>58</v>
      </c>
      <c r="G16" s="103">
        <v>1</v>
      </c>
      <c r="H16" s="126">
        <f>IF($G16="","",INDEX('1. závod'!$A:$CH,$G16+5,INDEX('Základní list'!$B:$B,MATCH($F16,'Základní list'!$A:$A,0),1)))</f>
        <v>3000</v>
      </c>
      <c r="I16" s="127">
        <f>IF($G16="","",INDEX('1. závod'!$A:$CH,$G16+5,INDEX('Základní list'!$B:$B,MATCH($F16,'Základní list'!$A:$A,0),1)+2))</f>
        <v>8</v>
      </c>
      <c r="J16" s="125" t="s">
        <v>58</v>
      </c>
      <c r="K16" s="103">
        <v>4</v>
      </c>
      <c r="L16" s="126">
        <f>IF($K16="","",INDEX('2. závod'!$A:$CH,$K16+5,INDEX('Základní list'!$B:$B,MATCH($J16,'Základní list'!$A:$A,0),1)))</f>
        <v>4470</v>
      </c>
      <c r="M16" s="127">
        <f>IF($K16="","",INDEX('2. závod'!$A:$CH,$K16+5,INDEX('Základní list'!$B:$B,MATCH($J16,'Základní list'!$A:$A,0),1)+2))</f>
        <v>7</v>
      </c>
      <c r="N16" s="128" t="str">
        <f t="shared" si="0"/>
        <v>C1</v>
      </c>
      <c r="O16" s="128" t="str">
        <f t="shared" si="1"/>
        <v>C4</v>
      </c>
      <c r="P16" s="129">
        <f t="shared" si="2"/>
      </c>
      <c r="Q16" s="129">
        <f t="shared" si="3"/>
        <v>1</v>
      </c>
      <c r="R16" s="133">
        <f t="shared" si="4"/>
        <v>2</v>
      </c>
      <c r="S16" s="126">
        <f t="shared" si="5"/>
        <v>7470</v>
      </c>
      <c r="T16" s="131">
        <f t="shared" si="5"/>
        <v>15</v>
      </c>
      <c r="U16" s="132">
        <f t="shared" si="6"/>
        <v>7</v>
      </c>
    </row>
    <row r="17" spans="1:21" s="37" customFormat="1" ht="25.5" customHeight="1" thickBot="1">
      <c r="A17" s="134">
        <v>4</v>
      </c>
      <c r="B17" s="102">
        <v>134</v>
      </c>
      <c r="C17" s="108" t="s">
        <v>143</v>
      </c>
      <c r="D17" s="103" t="s">
        <v>140</v>
      </c>
      <c r="E17" s="77"/>
      <c r="F17" s="125" t="s">
        <v>58</v>
      </c>
      <c r="G17" s="103">
        <v>3</v>
      </c>
      <c r="H17" s="126">
        <f>IF($G17="","",INDEX('1. závod'!$A:$CH,$G17+5,INDEX('Základní list'!$B:$B,MATCH($F17,'Základní list'!$A:$A,0),1)))</f>
        <v>3580</v>
      </c>
      <c r="I17" s="127">
        <f>IF($G17="","",INDEX('1. závod'!$A:$CH,$G17+5,INDEX('Základní list'!$B:$B,MATCH($F17,'Základní list'!$A:$A,0),1)+2))</f>
        <v>7</v>
      </c>
      <c r="J17" s="125" t="s">
        <v>58</v>
      </c>
      <c r="K17" s="103">
        <v>2</v>
      </c>
      <c r="L17" s="126">
        <f>IF($K17="","",INDEX('2. závod'!$A:$CH,$K17+5,INDEX('Základní list'!$B:$B,MATCH($J17,'Základní list'!$A:$A,0),1)))</f>
        <v>3000</v>
      </c>
      <c r="M17" s="127">
        <f>IF($K17="","",INDEX('2. závod'!$A:$CH,$K17+5,INDEX('Základní list'!$B:$B,MATCH($J17,'Základní list'!$A:$A,0),1)+2))</f>
        <v>8</v>
      </c>
      <c r="N17" s="128" t="str">
        <f t="shared" si="0"/>
        <v>C3</v>
      </c>
      <c r="O17" s="128" t="str">
        <f t="shared" si="1"/>
        <v>C2</v>
      </c>
      <c r="P17" s="129">
        <f t="shared" si="2"/>
      </c>
      <c r="Q17" s="129">
        <f t="shared" si="3"/>
        <v>1</v>
      </c>
      <c r="R17" s="133">
        <f t="shared" si="4"/>
        <v>2</v>
      </c>
      <c r="S17" s="126">
        <f t="shared" si="5"/>
        <v>6580</v>
      </c>
      <c r="T17" s="131">
        <f t="shared" si="5"/>
        <v>15</v>
      </c>
      <c r="U17" s="132">
        <f t="shared" si="6"/>
        <v>8</v>
      </c>
    </row>
    <row r="18" spans="1:21" s="37" customFormat="1" ht="25.5" customHeight="1" hidden="1">
      <c r="A18" s="134"/>
      <c r="B18" s="102"/>
      <c r="C18" s="108"/>
      <c r="D18" s="103"/>
      <c r="E18" s="77"/>
      <c r="F18" s="125"/>
      <c r="G18" s="103"/>
      <c r="H18" s="126">
        <f>IF($G18="","",INDEX('1. závod'!$A:$CH,$G18+5,INDEX('Základní list'!$B:$B,MATCH($F18,'Základní list'!$A:$A,0),1)))</f>
      </c>
      <c r="I18" s="127">
        <f>IF($G18="","",INDEX('1. závod'!$A:$CH,$G18+5,INDEX('Základní list'!$B:$B,MATCH($F18,'Základní list'!$A:$A,0),1)+2))</f>
      </c>
      <c r="J18" s="125"/>
      <c r="K18" s="103"/>
      <c r="L18" s="126">
        <f>IF($K18="","",INDEX('2. závod'!$A:$CH,$K18+5,INDEX('Základní list'!$B:$B,MATCH($J18,'Základní list'!$A:$A,0),1)))</f>
      </c>
      <c r="M18" s="127">
        <f>IF($K18="","",INDEX('2. závod'!$A:$CH,$K18+5,INDEX('Základní list'!$B:$B,MATCH($J18,'Základní list'!$A:$A,0),1)+2))</f>
      </c>
      <c r="N18" s="128">
        <f aca="true" t="shared" si="7" ref="N18:N25">CONCATENATE(F18,G18)</f>
      </c>
      <c r="O18" s="128">
        <f aca="true" t="shared" si="8" ref="O18:O25">CONCATENATE(J18,K18)</f>
      </c>
      <c r="P18" s="129">
        <f aca="true" t="shared" si="9" ref="P18:P25">IF(ISBLANK(E18),"",E18)</f>
      </c>
      <c r="Q18" s="129">
        <f aca="true" t="shared" si="10" ref="Q18:Q25">IF(C18="",0,1)</f>
        <v>0</v>
      </c>
      <c r="R18" s="133">
        <f aca="true" t="shared" si="11" ref="R18:R25">IF(ISBLANK($C18),"",COUNT(I18,M18))</f>
      </c>
      <c r="S18" s="126">
        <f aca="true" t="shared" si="12" ref="S18:S25">IF(ISBLANK($C18),"",SUM(H18,L18))</f>
      </c>
      <c r="T18" s="131">
        <f aca="true" t="shared" si="13" ref="T18:T25">IF(ISBLANK($C18),"",SUM(I18,M18))</f>
      </c>
      <c r="U18" s="132">
        <f aca="true" t="shared" si="14" ref="U18:U25">IF(ISBLANK($C18),"",IF(ISTEXT(U17),1,U17+1))</f>
      </c>
    </row>
    <row r="19" spans="1:21" s="37" customFormat="1" ht="25.5" customHeight="1" hidden="1">
      <c r="A19" s="134"/>
      <c r="B19" s="102"/>
      <c r="C19" s="108"/>
      <c r="D19" s="103"/>
      <c r="E19" s="77"/>
      <c r="F19" s="125"/>
      <c r="G19" s="103"/>
      <c r="H19" s="126">
        <f>IF($G19="","",INDEX('1. závod'!$A:$CH,$G19+5,INDEX('Základní list'!$B:$B,MATCH($F19,'Základní list'!$A:$A,0),1)))</f>
      </c>
      <c r="I19" s="127">
        <f>IF($G19="","",INDEX('1. závod'!$A:$CH,$G19+5,INDEX('Základní list'!$B:$B,MATCH($F19,'Základní list'!$A:$A,0),1)+2))</f>
      </c>
      <c r="J19" s="125"/>
      <c r="K19" s="103"/>
      <c r="L19" s="126">
        <f>IF($K19="","",INDEX('2. závod'!$A:$CH,$K19+5,INDEX('Základní list'!$B:$B,MATCH($J19,'Základní list'!$A:$A,0),1)))</f>
      </c>
      <c r="M19" s="127">
        <f>IF($K19="","",INDEX('2. závod'!$A:$CH,$K19+5,INDEX('Základní list'!$B:$B,MATCH($J19,'Základní list'!$A:$A,0),1)+2))</f>
      </c>
      <c r="N19" s="128">
        <f t="shared" si="7"/>
      </c>
      <c r="O19" s="128">
        <f t="shared" si="8"/>
      </c>
      <c r="P19" s="129">
        <f t="shared" si="9"/>
      </c>
      <c r="Q19" s="129">
        <f t="shared" si="10"/>
        <v>0</v>
      </c>
      <c r="R19" s="133">
        <f t="shared" si="11"/>
      </c>
      <c r="S19" s="126">
        <f t="shared" si="12"/>
      </c>
      <c r="T19" s="131">
        <f t="shared" si="13"/>
      </c>
      <c r="U19" s="132">
        <f t="shared" si="14"/>
      </c>
    </row>
    <row r="20" spans="1:21" s="37" customFormat="1" ht="25.5" customHeight="1" hidden="1">
      <c r="A20" s="134"/>
      <c r="B20" s="102"/>
      <c r="C20" s="108"/>
      <c r="D20" s="103"/>
      <c r="E20" s="77"/>
      <c r="F20" s="125"/>
      <c r="G20" s="103"/>
      <c r="H20" s="126">
        <f>IF($G20="","",INDEX('1. závod'!$A:$CH,$G20+5,INDEX('Základní list'!$B:$B,MATCH($F20,'Základní list'!$A:$A,0),1)))</f>
      </c>
      <c r="I20" s="127">
        <f>IF($G20="","",INDEX('1. závod'!$A:$CH,$G20+5,INDEX('Základní list'!$B:$B,MATCH($F20,'Základní list'!$A:$A,0),1)+2))</f>
      </c>
      <c r="J20" s="125"/>
      <c r="K20" s="103"/>
      <c r="L20" s="126">
        <f>IF($K20="","",INDEX('2. závod'!$A:$CH,$K20+5,INDEX('Základní list'!$B:$B,MATCH($J20,'Základní list'!$A:$A,0),1)))</f>
      </c>
      <c r="M20" s="127">
        <f>IF($K20="","",INDEX('2. závod'!$A:$CH,$K20+5,INDEX('Základní list'!$B:$B,MATCH($J20,'Základní list'!$A:$A,0),1)+2))</f>
      </c>
      <c r="N20" s="128">
        <f t="shared" si="7"/>
      </c>
      <c r="O20" s="128">
        <f t="shared" si="8"/>
      </c>
      <c r="P20" s="129">
        <f t="shared" si="9"/>
      </c>
      <c r="Q20" s="129">
        <f t="shared" si="10"/>
        <v>0</v>
      </c>
      <c r="R20" s="133">
        <f t="shared" si="11"/>
      </c>
      <c r="S20" s="126">
        <f t="shared" si="12"/>
      </c>
      <c r="T20" s="131">
        <f t="shared" si="13"/>
      </c>
      <c r="U20" s="132">
        <f t="shared" si="14"/>
      </c>
    </row>
    <row r="21" spans="1:21" s="37" customFormat="1" ht="25.5" customHeight="1" hidden="1">
      <c r="A21" s="134"/>
      <c r="B21" s="102"/>
      <c r="C21" s="108"/>
      <c r="D21" s="103"/>
      <c r="E21" s="77"/>
      <c r="F21" s="125"/>
      <c r="G21" s="103"/>
      <c r="H21" s="126">
        <f>IF($G21="","",INDEX('1. závod'!$A:$CH,$G21+5,INDEX('Základní list'!$B:$B,MATCH($F21,'Základní list'!$A:$A,0),1)))</f>
      </c>
      <c r="I21" s="127">
        <f>IF($G21="","",INDEX('1. závod'!$A:$CH,$G21+5,INDEX('Základní list'!$B:$B,MATCH($F21,'Základní list'!$A:$A,0),1)+2))</f>
      </c>
      <c r="J21" s="125"/>
      <c r="K21" s="103"/>
      <c r="L21" s="126">
        <f>IF($K21="","",INDEX('2. závod'!$A:$CH,$K21+5,INDEX('Základní list'!$B:$B,MATCH($J21,'Základní list'!$A:$A,0),1)))</f>
      </c>
      <c r="M21" s="127">
        <f>IF($K21="","",INDEX('2. závod'!$A:$CH,$K21+5,INDEX('Základní list'!$B:$B,MATCH($J21,'Základní list'!$A:$A,0),1)+2))</f>
      </c>
      <c r="N21" s="128">
        <f t="shared" si="7"/>
      </c>
      <c r="O21" s="128">
        <f t="shared" si="8"/>
      </c>
      <c r="P21" s="129">
        <f t="shared" si="9"/>
      </c>
      <c r="Q21" s="129">
        <f t="shared" si="10"/>
        <v>0</v>
      </c>
      <c r="R21" s="133">
        <f t="shared" si="11"/>
      </c>
      <c r="S21" s="126">
        <f t="shared" si="12"/>
      </c>
      <c r="T21" s="131">
        <f t="shared" si="13"/>
      </c>
      <c r="U21" s="132">
        <f t="shared" si="14"/>
      </c>
    </row>
    <row r="22" spans="1:21" s="37" customFormat="1" ht="25.5" customHeight="1" hidden="1">
      <c r="A22" s="134"/>
      <c r="B22" s="102"/>
      <c r="C22" s="108"/>
      <c r="D22" s="103"/>
      <c r="E22" s="77"/>
      <c r="F22" s="125"/>
      <c r="G22" s="103"/>
      <c r="H22" s="126">
        <f>IF($G22="","",INDEX('1. závod'!$A:$CH,$G22+5,INDEX('Základní list'!$B:$B,MATCH($F22,'Základní list'!$A:$A,0),1)))</f>
      </c>
      <c r="I22" s="127">
        <f>IF($G22="","",INDEX('1. závod'!$A:$CH,$G22+5,INDEX('Základní list'!$B:$B,MATCH($F22,'Základní list'!$A:$A,0),1)+2))</f>
      </c>
      <c r="J22" s="125"/>
      <c r="K22" s="103"/>
      <c r="L22" s="126">
        <f>IF($K22="","",INDEX('2. závod'!$A:$CH,$K22+5,INDEX('Základní list'!$B:$B,MATCH($J22,'Základní list'!$A:$A,0),1)))</f>
      </c>
      <c r="M22" s="127">
        <f>IF($K22="","",INDEX('2. závod'!$A:$CH,$K22+5,INDEX('Základní list'!$B:$B,MATCH($J22,'Základní list'!$A:$A,0),1)+2))</f>
      </c>
      <c r="N22" s="128">
        <f t="shared" si="7"/>
      </c>
      <c r="O22" s="128">
        <f t="shared" si="8"/>
      </c>
      <c r="P22" s="129">
        <f t="shared" si="9"/>
      </c>
      <c r="Q22" s="129">
        <f t="shared" si="10"/>
        <v>0</v>
      </c>
      <c r="R22" s="133">
        <f t="shared" si="11"/>
      </c>
      <c r="S22" s="126">
        <f t="shared" si="12"/>
      </c>
      <c r="T22" s="131">
        <f t="shared" si="13"/>
      </c>
      <c r="U22" s="132">
        <f t="shared" si="14"/>
      </c>
    </row>
    <row r="23" spans="1:21" s="37" customFormat="1" ht="27" customHeight="1" hidden="1">
      <c r="A23" s="134"/>
      <c r="B23" s="102"/>
      <c r="C23" s="108"/>
      <c r="D23" s="103"/>
      <c r="E23" s="77"/>
      <c r="F23" s="125"/>
      <c r="G23" s="103"/>
      <c r="H23" s="126">
        <f>IF($G23="","",INDEX('1. závod'!$A:$CH,$G23+5,INDEX('Základní list'!$B:$B,MATCH($F23,'Základní list'!$A:$A,0),1)))</f>
      </c>
      <c r="I23" s="127">
        <f>IF($G23="","",INDEX('1. závod'!$A:$CH,$G23+5,INDEX('Základní list'!$B:$B,MATCH($F23,'Základní list'!$A:$A,0),1)+2))</f>
      </c>
      <c r="J23" s="125"/>
      <c r="K23" s="103"/>
      <c r="L23" s="126">
        <f>IF($K23="","",INDEX('2. závod'!$A:$CH,$K23+5,INDEX('Základní list'!$B:$B,MATCH($J23,'Základní list'!$A:$A,0),1)))</f>
      </c>
      <c r="M23" s="127">
        <f>IF($K23="","",INDEX('2. závod'!$A:$CH,$K23+5,INDEX('Základní list'!$B:$B,MATCH($J23,'Základní list'!$A:$A,0),1)+2))</f>
      </c>
      <c r="N23" s="128">
        <f t="shared" si="7"/>
      </c>
      <c r="O23" s="128">
        <f t="shared" si="8"/>
      </c>
      <c r="P23" s="129">
        <f t="shared" si="9"/>
      </c>
      <c r="Q23" s="129">
        <f t="shared" si="10"/>
        <v>0</v>
      </c>
      <c r="R23" s="133">
        <f t="shared" si="11"/>
      </c>
      <c r="S23" s="126">
        <f t="shared" si="12"/>
      </c>
      <c r="T23" s="131">
        <f t="shared" si="13"/>
      </c>
      <c r="U23" s="132">
        <f t="shared" si="14"/>
      </c>
    </row>
    <row r="24" spans="1:21" s="37" customFormat="1" ht="25.5" customHeight="1" hidden="1">
      <c r="A24" s="134"/>
      <c r="B24" s="102"/>
      <c r="C24" s="108"/>
      <c r="D24" s="103"/>
      <c r="E24" s="77"/>
      <c r="F24" s="125"/>
      <c r="G24" s="103"/>
      <c r="H24" s="126">
        <f>IF($G24="","",INDEX('1. závod'!$A:$CH,$G24+5,INDEX('Základní list'!$B:$B,MATCH($F24,'Základní list'!$A:$A,0),1)))</f>
      </c>
      <c r="I24" s="127">
        <f>IF($G24="","",INDEX('1. závod'!$A:$CH,$G24+5,INDEX('Základní list'!$B:$B,MATCH($F24,'Základní list'!$A:$A,0),1)+2))</f>
      </c>
      <c r="J24" s="125"/>
      <c r="K24" s="103"/>
      <c r="L24" s="126">
        <f>IF($K24="","",INDEX('2. závod'!$A:$CH,$K24+5,INDEX('Základní list'!$B:$B,MATCH($J24,'Základní list'!$A:$A,0),1)))</f>
      </c>
      <c r="M24" s="127">
        <f>IF($K24="","",INDEX('2. závod'!$A:$CH,$K24+5,INDEX('Základní list'!$B:$B,MATCH($J24,'Základní list'!$A:$A,0),1)+2))</f>
      </c>
      <c r="N24" s="128">
        <f t="shared" si="7"/>
      </c>
      <c r="O24" s="128">
        <f t="shared" si="8"/>
      </c>
      <c r="P24" s="129">
        <f t="shared" si="9"/>
      </c>
      <c r="Q24" s="129">
        <f t="shared" si="10"/>
        <v>0</v>
      </c>
      <c r="R24" s="133">
        <f t="shared" si="11"/>
      </c>
      <c r="S24" s="126">
        <f t="shared" si="12"/>
      </c>
      <c r="T24" s="131">
        <f t="shared" si="13"/>
      </c>
      <c r="U24" s="132">
        <f t="shared" si="14"/>
      </c>
    </row>
    <row r="25" spans="1:21" s="37" customFormat="1" ht="25.5" customHeight="1" hidden="1">
      <c r="A25" s="134"/>
      <c r="B25" s="102"/>
      <c r="C25" s="108"/>
      <c r="D25" s="103"/>
      <c r="E25" s="77"/>
      <c r="F25" s="125"/>
      <c r="G25" s="103"/>
      <c r="H25" s="126">
        <f>IF($G25="","",INDEX('1. závod'!$A:$CH,$G25+5,INDEX('Základní list'!$B:$B,MATCH($F25,'Základní list'!$A:$A,0),1)))</f>
      </c>
      <c r="I25" s="127">
        <f>IF($G25="","",INDEX('1. závod'!$A:$CH,$G25+5,INDEX('Základní list'!$B:$B,MATCH($F25,'Základní list'!$A:$A,0),1)+2))</f>
      </c>
      <c r="J25" s="125"/>
      <c r="K25" s="103"/>
      <c r="L25" s="126">
        <f>IF($K25="","",INDEX('2. závod'!$A:$CH,$K25+5,INDEX('Základní list'!$B:$B,MATCH($J25,'Základní list'!$A:$A,0),1)))</f>
      </c>
      <c r="M25" s="127">
        <f>IF($K25="","",INDEX('2. závod'!$A:$CH,$K25+5,INDEX('Základní list'!$B:$B,MATCH($J25,'Základní list'!$A:$A,0),1)+2))</f>
      </c>
      <c r="N25" s="128">
        <f t="shared" si="7"/>
      </c>
      <c r="O25" s="128">
        <f t="shared" si="8"/>
      </c>
      <c r="P25" s="129">
        <f t="shared" si="9"/>
      </c>
      <c r="Q25" s="129">
        <f t="shared" si="10"/>
        <v>0</v>
      </c>
      <c r="R25" s="133">
        <f t="shared" si="11"/>
      </c>
      <c r="S25" s="126">
        <f t="shared" si="12"/>
      </c>
      <c r="T25" s="131">
        <f t="shared" si="13"/>
      </c>
      <c r="U25" s="132">
        <f t="shared" si="14"/>
      </c>
    </row>
    <row r="26" spans="1:21" s="37" customFormat="1" ht="25.5" customHeight="1" hidden="1">
      <c r="A26" s="134"/>
      <c r="B26" s="102"/>
      <c r="C26" s="108"/>
      <c r="D26" s="103"/>
      <c r="E26" s="77"/>
      <c r="F26" s="125"/>
      <c r="G26" s="103"/>
      <c r="H26" s="126">
        <f>IF($G26="","",INDEX('1. závod'!$A:$CH,$G26+5,INDEX('Základní list'!$B:$B,MATCH($F26,'Základní list'!$A:$A,0),1)))</f>
      </c>
      <c r="I26" s="127">
        <f>IF($G26="","",INDEX('1. závod'!$A:$CH,$G26+5,INDEX('Základní list'!$B:$B,MATCH($F26,'Základní list'!$A:$A,0),1)+2))</f>
      </c>
      <c r="J26" s="125"/>
      <c r="K26" s="103"/>
      <c r="L26" s="126">
        <f>IF($K26="","",INDEX('2. závod'!$A:$CH,$K26+5,INDEX('Základní list'!$B:$B,MATCH($J26,'Základní list'!$A:$A,0),1)))</f>
      </c>
      <c r="M26" s="127">
        <f>IF($K26="","",INDEX('2. závod'!$A:$CH,$K26+5,INDEX('Základní list'!$B:$B,MATCH($J26,'Základní list'!$A:$A,0),1)+2))</f>
      </c>
      <c r="N26" s="128">
        <f aca="true" t="shared" si="15" ref="N26:N40">CONCATENATE(F26,G26)</f>
      </c>
      <c r="O26" s="128">
        <f aca="true" t="shared" si="16" ref="O26:O40">CONCATENATE(J26,K26)</f>
      </c>
      <c r="P26" s="129">
        <f aca="true" t="shared" si="17" ref="P26:P40">IF(ISBLANK(E26),"",E26)</f>
      </c>
      <c r="Q26" s="129">
        <f aca="true" t="shared" si="18" ref="Q26:Q59">IF(C26="",0,1)</f>
        <v>0</v>
      </c>
      <c r="R26" s="133">
        <f aca="true" t="shared" si="19" ref="R26:R40">IF(ISBLANK($C26),"",COUNT(I26,M26))</f>
      </c>
      <c r="S26" s="126">
        <f aca="true" t="shared" si="20" ref="S26:S40">IF(ISBLANK($C26),"",SUM(H26,L26))</f>
      </c>
      <c r="T26" s="131">
        <f aca="true" t="shared" si="21" ref="T26:T40">IF(ISBLANK($C26),"",SUM(I26,M26))</f>
      </c>
      <c r="U26" s="132">
        <f aca="true" t="shared" si="22" ref="U26:U59">IF(ISBLANK($C26),"",IF(ISTEXT(U25),1,U25+1))</f>
      </c>
    </row>
    <row r="27" spans="1:21" s="37" customFormat="1" ht="25.5" customHeight="1" hidden="1">
      <c r="A27" s="134"/>
      <c r="B27" s="102"/>
      <c r="C27" s="108"/>
      <c r="D27" s="103"/>
      <c r="E27" s="77"/>
      <c r="F27" s="125"/>
      <c r="G27" s="103"/>
      <c r="H27" s="126">
        <f>IF($G27="","",INDEX('1. závod'!$A:$CH,$G27+5,INDEX('Základní list'!$B:$B,MATCH($F27,'Základní list'!$A:$A,0),1)))</f>
      </c>
      <c r="I27" s="127">
        <f>IF($G27="","",INDEX('1. závod'!$A:$CH,$G27+5,INDEX('Základní list'!$B:$B,MATCH($F27,'Základní list'!$A:$A,0),1)+2))</f>
      </c>
      <c r="J27" s="125"/>
      <c r="K27" s="103"/>
      <c r="L27" s="126">
        <f>IF($K27="","",INDEX('2. závod'!$A:$CH,$K27+5,INDEX('Základní list'!$B:$B,MATCH($J27,'Základní list'!$A:$A,0),1)))</f>
      </c>
      <c r="M27" s="127">
        <f>IF($K27="","",INDEX('2. závod'!$A:$CH,$K27+5,INDEX('Základní list'!$B:$B,MATCH($J27,'Základní list'!$A:$A,0),1)+2))</f>
      </c>
      <c r="N27" s="128">
        <f t="shared" si="15"/>
      </c>
      <c r="O27" s="128">
        <f t="shared" si="16"/>
      </c>
      <c r="P27" s="129">
        <f t="shared" si="17"/>
      </c>
      <c r="Q27" s="129">
        <f t="shared" si="18"/>
        <v>0</v>
      </c>
      <c r="R27" s="133">
        <f t="shared" si="19"/>
      </c>
      <c r="S27" s="126">
        <f t="shared" si="20"/>
      </c>
      <c r="T27" s="131">
        <f t="shared" si="21"/>
      </c>
      <c r="U27" s="132">
        <f t="shared" si="22"/>
      </c>
    </row>
    <row r="28" spans="1:21" s="37" customFormat="1" ht="25.5" customHeight="1" hidden="1">
      <c r="A28" s="134"/>
      <c r="B28" s="102"/>
      <c r="C28" s="108"/>
      <c r="D28" s="103"/>
      <c r="E28" s="77"/>
      <c r="F28" s="125"/>
      <c r="G28" s="103"/>
      <c r="H28" s="126">
        <f>IF($G28="","",INDEX('1. závod'!$A:$CH,$G28+5,INDEX('Základní list'!$B:$B,MATCH($F28,'Základní list'!$A:$A,0),1)))</f>
      </c>
      <c r="I28" s="127">
        <f>IF($G28="","",INDEX('1. závod'!$A:$CH,$G28+5,INDEX('Základní list'!$B:$B,MATCH($F28,'Základní list'!$A:$A,0),1)+2))</f>
      </c>
      <c r="J28" s="125"/>
      <c r="K28" s="103"/>
      <c r="L28" s="126">
        <f>IF($K28="","",INDEX('2. závod'!$A:$CH,$K28+5,INDEX('Základní list'!$B:$B,MATCH($J28,'Základní list'!$A:$A,0),1)))</f>
      </c>
      <c r="M28" s="127">
        <f>IF($K28="","",INDEX('2. závod'!$A:$CH,$K28+5,INDEX('Základní list'!$B:$B,MATCH($J28,'Základní list'!$A:$A,0),1)+2))</f>
      </c>
      <c r="N28" s="128">
        <f t="shared" si="15"/>
      </c>
      <c r="O28" s="128">
        <f t="shared" si="16"/>
      </c>
      <c r="P28" s="129">
        <f t="shared" si="17"/>
      </c>
      <c r="Q28" s="129">
        <f t="shared" si="18"/>
        <v>0</v>
      </c>
      <c r="R28" s="133">
        <f t="shared" si="19"/>
      </c>
      <c r="S28" s="126">
        <f t="shared" si="20"/>
      </c>
      <c r="T28" s="131">
        <f t="shared" si="21"/>
      </c>
      <c r="U28" s="132">
        <f t="shared" si="22"/>
      </c>
    </row>
    <row r="29" spans="1:21" s="37" customFormat="1" ht="25.5" customHeight="1" hidden="1">
      <c r="A29" s="134"/>
      <c r="B29" s="102"/>
      <c r="C29" s="108"/>
      <c r="D29" s="103"/>
      <c r="E29" s="77"/>
      <c r="F29" s="125"/>
      <c r="G29" s="103"/>
      <c r="H29" s="126">
        <f>IF($G29="","",INDEX('1. závod'!$A:$CH,$G29+5,INDEX('Základní list'!$B:$B,MATCH($F29,'Základní list'!$A:$A,0),1)))</f>
      </c>
      <c r="I29" s="127">
        <f>IF($G29="","",INDEX('1. závod'!$A:$CH,$G29+5,INDEX('Základní list'!$B:$B,MATCH($F29,'Základní list'!$A:$A,0),1)+2))</f>
      </c>
      <c r="J29" s="125"/>
      <c r="K29" s="103"/>
      <c r="L29" s="126">
        <f>IF($K29="","",INDEX('2. závod'!$A:$CH,$K29+5,INDEX('Základní list'!$B:$B,MATCH($J29,'Základní list'!$A:$A,0),1)))</f>
      </c>
      <c r="M29" s="127">
        <f>IF($K29="","",INDEX('2. závod'!$A:$CH,$K29+5,INDEX('Základní list'!$B:$B,MATCH($J29,'Základní list'!$A:$A,0),1)+2))</f>
      </c>
      <c r="N29" s="128">
        <f t="shared" si="15"/>
      </c>
      <c r="O29" s="128">
        <f t="shared" si="16"/>
      </c>
      <c r="P29" s="129">
        <f t="shared" si="17"/>
      </c>
      <c r="Q29" s="129">
        <f t="shared" si="18"/>
        <v>0</v>
      </c>
      <c r="R29" s="133">
        <f t="shared" si="19"/>
      </c>
      <c r="S29" s="126">
        <f t="shared" si="20"/>
      </c>
      <c r="T29" s="131">
        <f t="shared" si="21"/>
      </c>
      <c r="U29" s="132">
        <f t="shared" si="22"/>
      </c>
    </row>
    <row r="30" spans="1:21" s="37" customFormat="1" ht="25.5" customHeight="1" hidden="1">
      <c r="A30" s="134"/>
      <c r="B30" s="102"/>
      <c r="C30" s="108"/>
      <c r="D30" s="103"/>
      <c r="E30" s="77"/>
      <c r="F30" s="125"/>
      <c r="G30" s="103"/>
      <c r="H30" s="126">
        <f>IF($G30="","",INDEX('1. závod'!$A:$CH,$G30+5,INDEX('Základní list'!$B:$B,MATCH($F30,'Základní list'!$A:$A,0),1)))</f>
      </c>
      <c r="I30" s="127">
        <f>IF($G30="","",INDEX('1. závod'!$A:$CH,$G30+5,INDEX('Základní list'!$B:$B,MATCH($F30,'Základní list'!$A:$A,0),1)+2))</f>
      </c>
      <c r="J30" s="125"/>
      <c r="K30" s="103"/>
      <c r="L30" s="126">
        <f>IF($K30="","",INDEX('2. závod'!$A:$CH,$K30+5,INDEX('Základní list'!$B:$B,MATCH($J30,'Základní list'!$A:$A,0),1)))</f>
      </c>
      <c r="M30" s="127">
        <f>IF($K30="","",INDEX('2. závod'!$A:$CH,$K30+5,INDEX('Základní list'!$B:$B,MATCH($J30,'Základní list'!$A:$A,0),1)+2))</f>
      </c>
      <c r="N30" s="128">
        <f t="shared" si="15"/>
      </c>
      <c r="O30" s="128">
        <f t="shared" si="16"/>
      </c>
      <c r="P30" s="129">
        <f t="shared" si="17"/>
      </c>
      <c r="Q30" s="129">
        <f t="shared" si="18"/>
        <v>0</v>
      </c>
      <c r="R30" s="133">
        <f t="shared" si="19"/>
      </c>
      <c r="S30" s="126">
        <f t="shared" si="20"/>
      </c>
      <c r="T30" s="131">
        <f t="shared" si="21"/>
      </c>
      <c r="U30" s="132">
        <f t="shared" si="22"/>
      </c>
    </row>
    <row r="31" spans="1:21" s="37" customFormat="1" ht="25.5" customHeight="1" hidden="1">
      <c r="A31" s="134"/>
      <c r="B31" s="102"/>
      <c r="C31" s="108"/>
      <c r="D31" s="103"/>
      <c r="E31" s="77"/>
      <c r="F31" s="125"/>
      <c r="G31" s="103"/>
      <c r="H31" s="126">
        <f>IF($G31="","",INDEX('1. závod'!$A:$CH,$G31+5,INDEX('Základní list'!$B:$B,MATCH($F31,'Základní list'!$A:$A,0),1)))</f>
      </c>
      <c r="I31" s="127">
        <f>IF($G31="","",INDEX('1. závod'!$A:$CH,$G31+5,INDEX('Základní list'!$B:$B,MATCH($F31,'Základní list'!$A:$A,0),1)+2))</f>
      </c>
      <c r="J31" s="125"/>
      <c r="K31" s="103"/>
      <c r="L31" s="126">
        <f>IF($K31="","",INDEX('2. závod'!$A:$CH,$K31+5,INDEX('Základní list'!$B:$B,MATCH($J31,'Základní list'!$A:$A,0),1)))</f>
      </c>
      <c r="M31" s="127">
        <f>IF($K31="","",INDEX('2. závod'!$A:$CH,$K31+5,INDEX('Základní list'!$B:$B,MATCH($J31,'Základní list'!$A:$A,0),1)+2))</f>
      </c>
      <c r="N31" s="128">
        <f t="shared" si="15"/>
      </c>
      <c r="O31" s="128">
        <f t="shared" si="16"/>
      </c>
      <c r="P31" s="129">
        <f t="shared" si="17"/>
      </c>
      <c r="Q31" s="129">
        <f t="shared" si="18"/>
        <v>0</v>
      </c>
      <c r="R31" s="133">
        <f t="shared" si="19"/>
      </c>
      <c r="S31" s="126">
        <f t="shared" si="20"/>
      </c>
      <c r="T31" s="131">
        <f t="shared" si="21"/>
      </c>
      <c r="U31" s="132">
        <f t="shared" si="22"/>
      </c>
    </row>
    <row r="32" spans="1:21" s="37" customFormat="1" ht="25.5" customHeight="1" hidden="1">
      <c r="A32" s="134"/>
      <c r="B32" s="102"/>
      <c r="C32" s="108"/>
      <c r="D32" s="103"/>
      <c r="E32" s="77"/>
      <c r="F32" s="125"/>
      <c r="G32" s="103"/>
      <c r="H32" s="126">
        <f>IF($G32="","",INDEX('1. závod'!$A:$CH,$G32+5,INDEX('Základní list'!$B:$B,MATCH($F32,'Základní list'!$A:$A,0),1)))</f>
      </c>
      <c r="I32" s="127">
        <f>IF($G32="","",INDEX('1. závod'!$A:$CH,$G32+5,INDEX('Základní list'!$B:$B,MATCH($F32,'Základní list'!$A:$A,0),1)+2))</f>
      </c>
      <c r="J32" s="125"/>
      <c r="K32" s="103"/>
      <c r="L32" s="126">
        <f>IF($K32="","",INDEX('2. závod'!$A:$CH,$K32+5,INDEX('Základní list'!$B:$B,MATCH($J32,'Základní list'!$A:$A,0),1)))</f>
      </c>
      <c r="M32" s="127">
        <f>IF($K32="","",INDEX('2. závod'!$A:$CH,$K32+5,INDEX('Základní list'!$B:$B,MATCH($J32,'Základní list'!$A:$A,0),1)+2))</f>
      </c>
      <c r="N32" s="128">
        <f t="shared" si="15"/>
      </c>
      <c r="O32" s="128">
        <f t="shared" si="16"/>
      </c>
      <c r="P32" s="129">
        <f t="shared" si="17"/>
      </c>
      <c r="Q32" s="129">
        <f t="shared" si="18"/>
        <v>0</v>
      </c>
      <c r="R32" s="133">
        <f t="shared" si="19"/>
      </c>
      <c r="S32" s="126">
        <f t="shared" si="20"/>
      </c>
      <c r="T32" s="131">
        <f t="shared" si="21"/>
      </c>
      <c r="U32" s="132">
        <f t="shared" si="22"/>
      </c>
    </row>
    <row r="33" spans="1:21" s="37" customFormat="1" ht="25.5" customHeight="1" hidden="1">
      <c r="A33" s="134"/>
      <c r="B33" s="102"/>
      <c r="C33" s="108"/>
      <c r="D33" s="103"/>
      <c r="E33" s="77"/>
      <c r="F33" s="125"/>
      <c r="G33" s="103"/>
      <c r="H33" s="126">
        <f>IF($G33="","",INDEX('1. závod'!$A:$CH,$G33+5,INDEX('Základní list'!$B:$B,MATCH($F33,'Základní list'!$A:$A,0),1)))</f>
      </c>
      <c r="I33" s="127">
        <f>IF($G33="","",INDEX('1. závod'!$A:$CH,$G33+5,INDEX('Základní list'!$B:$B,MATCH($F33,'Základní list'!$A:$A,0),1)+2))</f>
      </c>
      <c r="J33" s="125"/>
      <c r="K33" s="103"/>
      <c r="L33" s="126">
        <f>IF($K33="","",INDEX('2. závod'!$A:$CH,$K33+5,INDEX('Základní list'!$B:$B,MATCH($J33,'Základní list'!$A:$A,0),1)))</f>
      </c>
      <c r="M33" s="127">
        <f>IF($K33="","",INDEX('2. závod'!$A:$CH,$K33+5,INDEX('Základní list'!$B:$B,MATCH($J33,'Základní list'!$A:$A,0),1)+2))</f>
      </c>
      <c r="N33" s="128">
        <f t="shared" si="15"/>
      </c>
      <c r="O33" s="128">
        <f t="shared" si="16"/>
      </c>
      <c r="P33" s="129">
        <f t="shared" si="17"/>
      </c>
      <c r="Q33" s="129">
        <f t="shared" si="18"/>
        <v>0</v>
      </c>
      <c r="R33" s="133">
        <f t="shared" si="19"/>
      </c>
      <c r="S33" s="126">
        <f t="shared" si="20"/>
      </c>
      <c r="T33" s="131">
        <f t="shared" si="21"/>
      </c>
      <c r="U33" s="132">
        <f t="shared" si="22"/>
      </c>
    </row>
    <row r="34" spans="1:21" s="37" customFormat="1" ht="25.5" customHeight="1" hidden="1">
      <c r="A34" s="134"/>
      <c r="B34" s="102"/>
      <c r="C34" s="108"/>
      <c r="D34" s="103"/>
      <c r="E34" s="77"/>
      <c r="F34" s="125"/>
      <c r="G34" s="103"/>
      <c r="H34" s="126">
        <f>IF($G34="","",INDEX('1. závod'!$A:$CH,$G34+5,INDEX('Základní list'!$B:$B,MATCH($F34,'Základní list'!$A:$A,0),1)))</f>
      </c>
      <c r="I34" s="127">
        <f>IF($G34="","",INDEX('1. závod'!$A:$CH,$G34+5,INDEX('Základní list'!$B:$B,MATCH($F34,'Základní list'!$A:$A,0),1)+2))</f>
      </c>
      <c r="J34" s="125"/>
      <c r="K34" s="103"/>
      <c r="L34" s="126">
        <f>IF($K34="","",INDEX('2. závod'!$A:$CH,$K34+5,INDEX('Základní list'!$B:$B,MATCH($J34,'Základní list'!$A:$A,0),1)))</f>
      </c>
      <c r="M34" s="127">
        <f>IF($K34="","",INDEX('2. závod'!$A:$CH,$K34+5,INDEX('Základní list'!$B:$B,MATCH($J34,'Základní list'!$A:$A,0),1)+2))</f>
      </c>
      <c r="N34" s="128">
        <f t="shared" si="15"/>
      </c>
      <c r="O34" s="128">
        <f t="shared" si="16"/>
      </c>
      <c r="P34" s="129">
        <f t="shared" si="17"/>
      </c>
      <c r="Q34" s="129">
        <f t="shared" si="18"/>
        <v>0</v>
      </c>
      <c r="R34" s="133">
        <f t="shared" si="19"/>
      </c>
      <c r="S34" s="126">
        <f t="shared" si="20"/>
      </c>
      <c r="T34" s="131">
        <f t="shared" si="21"/>
      </c>
      <c r="U34" s="132">
        <f t="shared" si="22"/>
      </c>
    </row>
    <row r="35" spans="1:21" s="37" customFormat="1" ht="25.5" customHeight="1" hidden="1">
      <c r="A35" s="134"/>
      <c r="B35" s="102"/>
      <c r="C35" s="108"/>
      <c r="D35" s="103"/>
      <c r="E35" s="77"/>
      <c r="F35" s="125"/>
      <c r="G35" s="103"/>
      <c r="H35" s="126">
        <f>IF($G35="","",INDEX('1. závod'!$A:$CH,$G35+5,INDEX('Základní list'!$B:$B,MATCH($F35,'Základní list'!$A:$A,0),1)))</f>
      </c>
      <c r="I35" s="127">
        <f>IF($G35="","",INDEX('1. závod'!$A:$CH,$G35+5,INDEX('Základní list'!$B:$B,MATCH($F35,'Základní list'!$A:$A,0),1)+2))</f>
      </c>
      <c r="J35" s="125"/>
      <c r="K35" s="103"/>
      <c r="L35" s="126">
        <f>IF($K35="","",INDEX('2. závod'!$A:$CH,$K35+5,INDEX('Základní list'!$B:$B,MATCH($J35,'Základní list'!$A:$A,0),1)))</f>
      </c>
      <c r="M35" s="127">
        <f>IF($K35="","",INDEX('2. závod'!$A:$CH,$K35+5,INDEX('Základní list'!$B:$B,MATCH($J35,'Základní list'!$A:$A,0),1)+2))</f>
      </c>
      <c r="N35" s="128">
        <f t="shared" si="15"/>
      </c>
      <c r="O35" s="128">
        <f t="shared" si="16"/>
      </c>
      <c r="P35" s="129">
        <f t="shared" si="17"/>
      </c>
      <c r="Q35" s="129">
        <f t="shared" si="18"/>
        <v>0</v>
      </c>
      <c r="R35" s="133">
        <f t="shared" si="19"/>
      </c>
      <c r="S35" s="126">
        <f t="shared" si="20"/>
      </c>
      <c r="T35" s="131">
        <f t="shared" si="21"/>
      </c>
      <c r="U35" s="132">
        <f t="shared" si="22"/>
      </c>
    </row>
    <row r="36" spans="1:21" s="37" customFormat="1" ht="25.5" customHeight="1" hidden="1">
      <c r="A36" s="134"/>
      <c r="B36" s="102"/>
      <c r="C36" s="108"/>
      <c r="D36" s="103"/>
      <c r="E36" s="77"/>
      <c r="F36" s="125"/>
      <c r="G36" s="103"/>
      <c r="H36" s="126">
        <f>IF($G36="","",INDEX('1. závod'!$A:$CH,$G36+5,INDEX('Základní list'!$B:$B,MATCH($F36,'Základní list'!$A:$A,0),1)))</f>
      </c>
      <c r="I36" s="127">
        <f>IF($G36="","",INDEX('1. závod'!$A:$CH,$G36+5,INDEX('Základní list'!$B:$B,MATCH($F36,'Základní list'!$A:$A,0),1)+2))</f>
      </c>
      <c r="J36" s="125"/>
      <c r="K36" s="103"/>
      <c r="L36" s="126">
        <f>IF($K36="","",INDEX('2. závod'!$A:$CH,$K36+5,INDEX('Základní list'!$B:$B,MATCH($J36,'Základní list'!$A:$A,0),1)))</f>
      </c>
      <c r="M36" s="127">
        <f>IF($K36="","",INDEX('2. závod'!$A:$CH,$K36+5,INDEX('Základní list'!$B:$B,MATCH($J36,'Základní list'!$A:$A,0),1)+2))</f>
      </c>
      <c r="N36" s="128">
        <f t="shared" si="15"/>
      </c>
      <c r="O36" s="128">
        <f t="shared" si="16"/>
      </c>
      <c r="P36" s="129">
        <f t="shared" si="17"/>
      </c>
      <c r="Q36" s="129">
        <f t="shared" si="18"/>
        <v>0</v>
      </c>
      <c r="R36" s="133">
        <f t="shared" si="19"/>
      </c>
      <c r="S36" s="126">
        <f t="shared" si="20"/>
      </c>
      <c r="T36" s="131">
        <f t="shared" si="21"/>
      </c>
      <c r="U36" s="132">
        <f t="shared" si="22"/>
      </c>
    </row>
    <row r="37" spans="1:21" s="37" customFormat="1" ht="25.5" customHeight="1" hidden="1">
      <c r="A37" s="134"/>
      <c r="B37" s="102"/>
      <c r="C37" s="108"/>
      <c r="D37" s="103"/>
      <c r="E37" s="77"/>
      <c r="F37" s="125"/>
      <c r="G37" s="103"/>
      <c r="H37" s="126">
        <f>IF($G37="","",INDEX('1. závod'!$A:$CH,$G37+5,INDEX('Základní list'!$B:$B,MATCH($F37,'Základní list'!$A:$A,0),1)))</f>
      </c>
      <c r="I37" s="127">
        <f>IF($G37="","",INDEX('1. závod'!$A:$CH,$G37+5,INDEX('Základní list'!$B:$B,MATCH($F37,'Základní list'!$A:$A,0),1)+2))</f>
      </c>
      <c r="J37" s="125"/>
      <c r="K37" s="103"/>
      <c r="L37" s="126">
        <f>IF($K37="","",INDEX('2. závod'!$A:$CH,$K37+5,INDEX('Základní list'!$B:$B,MATCH($J37,'Základní list'!$A:$A,0),1)))</f>
      </c>
      <c r="M37" s="127">
        <f>IF($K37="","",INDEX('2. závod'!$A:$CH,$K37+5,INDEX('Základní list'!$B:$B,MATCH($J37,'Základní list'!$A:$A,0),1)+2))</f>
      </c>
      <c r="N37" s="128">
        <f t="shared" si="15"/>
      </c>
      <c r="O37" s="128">
        <f t="shared" si="16"/>
      </c>
      <c r="P37" s="129">
        <f t="shared" si="17"/>
      </c>
      <c r="Q37" s="129">
        <f t="shared" si="18"/>
        <v>0</v>
      </c>
      <c r="R37" s="133">
        <f t="shared" si="19"/>
      </c>
      <c r="S37" s="126">
        <f t="shared" si="20"/>
      </c>
      <c r="T37" s="131">
        <f t="shared" si="21"/>
      </c>
      <c r="U37" s="132">
        <f t="shared" si="22"/>
      </c>
    </row>
    <row r="38" spans="1:21" s="37" customFormat="1" ht="25.5" customHeight="1" hidden="1">
      <c r="A38" s="134"/>
      <c r="B38" s="102"/>
      <c r="C38" s="108"/>
      <c r="D38" s="103"/>
      <c r="E38" s="77"/>
      <c r="F38" s="125"/>
      <c r="G38" s="103"/>
      <c r="H38" s="126">
        <f>IF($G38="","",INDEX('1. závod'!$A:$CH,$G38+5,INDEX('Základní list'!$B:$B,MATCH($F38,'Základní list'!$A:$A,0),1)))</f>
      </c>
      <c r="I38" s="127">
        <f>IF($G38="","",INDEX('1. závod'!$A:$CH,$G38+5,INDEX('Základní list'!$B:$B,MATCH($F38,'Základní list'!$A:$A,0),1)+2))</f>
      </c>
      <c r="J38" s="125"/>
      <c r="K38" s="103"/>
      <c r="L38" s="126">
        <f>IF($K38="","",INDEX('2. závod'!$A:$CH,$K38+5,INDEX('Základní list'!$B:$B,MATCH($J38,'Základní list'!$A:$A,0),1)))</f>
      </c>
      <c r="M38" s="127">
        <f>IF($K38="","",INDEX('2. závod'!$A:$CH,$K38+5,INDEX('Základní list'!$B:$B,MATCH($J38,'Základní list'!$A:$A,0),1)+2))</f>
      </c>
      <c r="N38" s="128">
        <f t="shared" si="15"/>
      </c>
      <c r="O38" s="128">
        <f t="shared" si="16"/>
      </c>
      <c r="P38" s="129">
        <f t="shared" si="17"/>
      </c>
      <c r="Q38" s="129">
        <f t="shared" si="18"/>
        <v>0</v>
      </c>
      <c r="R38" s="133">
        <f t="shared" si="19"/>
      </c>
      <c r="S38" s="126">
        <f t="shared" si="20"/>
      </c>
      <c r="T38" s="131">
        <f t="shared" si="21"/>
      </c>
      <c r="U38" s="132">
        <f t="shared" si="22"/>
      </c>
    </row>
    <row r="39" spans="1:21" s="37" customFormat="1" ht="25.5" customHeight="1" hidden="1">
      <c r="A39" s="134"/>
      <c r="B39" s="102"/>
      <c r="C39" s="108"/>
      <c r="D39" s="103"/>
      <c r="E39" s="77"/>
      <c r="F39" s="125"/>
      <c r="G39" s="103"/>
      <c r="H39" s="126">
        <f>IF($G39="","",INDEX('1. závod'!$A:$CH,$G39+5,INDEX('Základní list'!$B:$B,MATCH($F39,'Základní list'!$A:$A,0),1)))</f>
      </c>
      <c r="I39" s="127">
        <f>IF($G39="","",INDEX('1. závod'!$A:$CH,$G39+5,INDEX('Základní list'!$B:$B,MATCH($F39,'Základní list'!$A:$A,0),1)+2))</f>
      </c>
      <c r="J39" s="125"/>
      <c r="K39" s="103"/>
      <c r="L39" s="126">
        <f>IF($K39="","",INDEX('2. závod'!$A:$CH,$K39+5,INDEX('Základní list'!$B:$B,MATCH($J39,'Základní list'!$A:$A,0),1)))</f>
      </c>
      <c r="M39" s="127">
        <f>IF($K39="","",INDEX('2. závod'!$A:$CH,$K39+5,INDEX('Základní list'!$B:$B,MATCH($J39,'Základní list'!$A:$A,0),1)+2))</f>
      </c>
      <c r="N39" s="128">
        <f t="shared" si="15"/>
      </c>
      <c r="O39" s="128">
        <f t="shared" si="16"/>
      </c>
      <c r="P39" s="129">
        <f t="shared" si="17"/>
      </c>
      <c r="Q39" s="129">
        <f t="shared" si="18"/>
        <v>0</v>
      </c>
      <c r="R39" s="133">
        <f t="shared" si="19"/>
      </c>
      <c r="S39" s="126">
        <f t="shared" si="20"/>
      </c>
      <c r="T39" s="131">
        <f t="shared" si="21"/>
      </c>
      <c r="U39" s="132">
        <f t="shared" si="22"/>
      </c>
    </row>
    <row r="40" spans="1:21" s="37" customFormat="1" ht="25.5" customHeight="1" hidden="1">
      <c r="A40" s="134"/>
      <c r="B40" s="102"/>
      <c r="C40" s="108"/>
      <c r="D40" s="103"/>
      <c r="E40" s="77"/>
      <c r="F40" s="125"/>
      <c r="G40" s="103"/>
      <c r="H40" s="126">
        <f>IF($G40="","",INDEX('1. závod'!$A:$CH,$G40+5,INDEX('Základní list'!$B:$B,MATCH($F40,'Základní list'!$A:$A,0),1)))</f>
      </c>
      <c r="I40" s="127">
        <f>IF($G40="","",INDEX('1. závod'!$A:$CH,$G40+5,INDEX('Základní list'!$B:$B,MATCH($F40,'Základní list'!$A:$A,0),1)+2))</f>
      </c>
      <c r="J40" s="125"/>
      <c r="K40" s="103"/>
      <c r="L40" s="126">
        <f>IF($K40="","",INDEX('2. závod'!$A:$CH,$K40+5,INDEX('Základní list'!$B:$B,MATCH($J40,'Základní list'!$A:$A,0),1)))</f>
      </c>
      <c r="M40" s="127">
        <f>IF($K40="","",INDEX('2. závod'!$A:$CH,$K40+5,INDEX('Základní list'!$B:$B,MATCH($J40,'Základní list'!$A:$A,0),1)+2))</f>
      </c>
      <c r="N40" s="128">
        <f t="shared" si="15"/>
      </c>
      <c r="O40" s="128">
        <f t="shared" si="16"/>
      </c>
      <c r="P40" s="129">
        <f t="shared" si="17"/>
      </c>
      <c r="Q40" s="129">
        <f t="shared" si="18"/>
        <v>0</v>
      </c>
      <c r="R40" s="133">
        <f t="shared" si="19"/>
      </c>
      <c r="S40" s="126">
        <f t="shared" si="20"/>
      </c>
      <c r="T40" s="131">
        <f t="shared" si="21"/>
      </c>
      <c r="U40" s="132">
        <f t="shared" si="22"/>
      </c>
    </row>
    <row r="41" spans="1:21" s="37" customFormat="1" ht="25.5" customHeight="1" hidden="1">
      <c r="A41" s="134"/>
      <c r="B41" s="102"/>
      <c r="C41" s="108"/>
      <c r="D41" s="103"/>
      <c r="E41" s="77"/>
      <c r="F41" s="125"/>
      <c r="G41" s="103"/>
      <c r="H41" s="126">
        <f>IF($G41="","",INDEX('1. závod'!$A:$CH,$G41+5,INDEX('Základní list'!$B:$B,MATCH($F41,'Základní list'!$A:$A,0),1)))</f>
      </c>
      <c r="I41" s="127">
        <f>IF($G41="","",INDEX('1. závod'!$A:$CH,$G41+5,INDEX('Základní list'!$B:$B,MATCH($F41,'Základní list'!$A:$A,0),1)+2))</f>
      </c>
      <c r="J41" s="125"/>
      <c r="K41" s="103"/>
      <c r="L41" s="126">
        <f>IF($K41="","",INDEX('2. závod'!$A:$CH,$K41+5,INDEX('Základní list'!$B:$B,MATCH($J41,'Základní list'!$A:$A,0),1)))</f>
      </c>
      <c r="M41" s="127">
        <f>IF($K41="","",INDEX('2. závod'!$A:$CH,$K41+5,INDEX('Základní list'!$B:$B,MATCH($J41,'Základní list'!$A:$A,0),1)+2))</f>
      </c>
      <c r="N41" s="128">
        <f aca="true" t="shared" si="23" ref="N41:N59">CONCATENATE(F41,G41)</f>
      </c>
      <c r="O41" s="128">
        <f aca="true" t="shared" si="24" ref="O41:O59">CONCATENATE(J41,K41)</f>
      </c>
      <c r="P41" s="129">
        <f aca="true" t="shared" si="25" ref="P41:P59">IF(ISBLANK(E41),"",E41)</f>
      </c>
      <c r="Q41" s="129">
        <f t="shared" si="18"/>
        <v>0</v>
      </c>
      <c r="R41" s="133">
        <f aca="true" t="shared" si="26" ref="R41:R59">IF(ISBLANK($C41),"",COUNT(I41,M41))</f>
      </c>
      <c r="S41" s="126">
        <f aca="true" t="shared" si="27" ref="S41:S59">IF(ISBLANK($C41),"",SUM(H41,L41))</f>
      </c>
      <c r="T41" s="131">
        <f aca="true" t="shared" si="28" ref="T41:T59">IF(ISBLANK($C41),"",SUM(I41,M41))</f>
      </c>
      <c r="U41" s="132">
        <f t="shared" si="22"/>
      </c>
    </row>
    <row r="42" spans="1:21" s="37" customFormat="1" ht="25.5" customHeight="1" hidden="1">
      <c r="A42" s="134"/>
      <c r="B42" s="102"/>
      <c r="C42" s="108"/>
      <c r="D42" s="103"/>
      <c r="E42" s="77"/>
      <c r="F42" s="125"/>
      <c r="G42" s="103"/>
      <c r="H42" s="126">
        <f>IF($G42="","",INDEX('1. závod'!$A:$CH,$G42+5,INDEX('Základní list'!$B:$B,MATCH($F42,'Základní list'!$A:$A,0),1)))</f>
      </c>
      <c r="I42" s="127">
        <f>IF($G42="","",INDEX('1. závod'!$A:$CH,$G42+5,INDEX('Základní list'!$B:$B,MATCH($F42,'Základní list'!$A:$A,0),1)+2))</f>
      </c>
      <c r="J42" s="125"/>
      <c r="K42" s="103"/>
      <c r="L42" s="126">
        <f>IF($K42="","",INDEX('2. závod'!$A:$CH,$K42+5,INDEX('Základní list'!$B:$B,MATCH($J42,'Základní list'!$A:$A,0),1)))</f>
      </c>
      <c r="M42" s="127">
        <f>IF($K42="","",INDEX('2. závod'!$A:$CH,$K42+5,INDEX('Základní list'!$B:$B,MATCH($J42,'Základní list'!$A:$A,0),1)+2))</f>
      </c>
      <c r="N42" s="128">
        <f t="shared" si="23"/>
      </c>
      <c r="O42" s="128">
        <f t="shared" si="24"/>
      </c>
      <c r="P42" s="129">
        <f t="shared" si="25"/>
      </c>
      <c r="Q42" s="129">
        <f t="shared" si="18"/>
        <v>0</v>
      </c>
      <c r="R42" s="133">
        <f t="shared" si="26"/>
      </c>
      <c r="S42" s="126">
        <f t="shared" si="27"/>
      </c>
      <c r="T42" s="131">
        <f t="shared" si="28"/>
      </c>
      <c r="U42" s="132">
        <f t="shared" si="22"/>
      </c>
    </row>
    <row r="43" spans="1:21" s="37" customFormat="1" ht="25.5" customHeight="1" hidden="1">
      <c r="A43" s="134"/>
      <c r="B43" s="102"/>
      <c r="C43" s="108"/>
      <c r="D43" s="103"/>
      <c r="E43" s="77"/>
      <c r="F43" s="125"/>
      <c r="G43" s="103"/>
      <c r="H43" s="126">
        <f>IF($G43="","",INDEX('1. závod'!$A:$CH,$G43+5,INDEX('Základní list'!$B:$B,MATCH($F43,'Základní list'!$A:$A,0),1)))</f>
      </c>
      <c r="I43" s="127">
        <f>IF($G43="","",INDEX('1. závod'!$A:$CH,$G43+5,INDEX('Základní list'!$B:$B,MATCH($F43,'Základní list'!$A:$A,0),1)+2))</f>
      </c>
      <c r="J43" s="125"/>
      <c r="K43" s="103"/>
      <c r="L43" s="126">
        <f>IF($K43="","",INDEX('2. závod'!$A:$CH,$K43+5,INDEX('Základní list'!$B:$B,MATCH($J43,'Základní list'!$A:$A,0),1)))</f>
      </c>
      <c r="M43" s="127">
        <f>IF($K43="","",INDEX('2. závod'!$A:$CH,$K43+5,INDEX('Základní list'!$B:$B,MATCH($J43,'Základní list'!$A:$A,0),1)+2))</f>
      </c>
      <c r="N43" s="128">
        <f t="shared" si="23"/>
      </c>
      <c r="O43" s="128">
        <f t="shared" si="24"/>
      </c>
      <c r="P43" s="129">
        <f t="shared" si="25"/>
      </c>
      <c r="Q43" s="129">
        <f t="shared" si="18"/>
        <v>0</v>
      </c>
      <c r="R43" s="133">
        <f t="shared" si="26"/>
      </c>
      <c r="S43" s="126">
        <f t="shared" si="27"/>
      </c>
      <c r="T43" s="131">
        <f t="shared" si="28"/>
      </c>
      <c r="U43" s="132">
        <f t="shared" si="22"/>
      </c>
    </row>
    <row r="44" spans="1:21" s="37" customFormat="1" ht="25.5" customHeight="1" hidden="1">
      <c r="A44" s="134"/>
      <c r="B44" s="102"/>
      <c r="C44" s="108"/>
      <c r="D44" s="103"/>
      <c r="E44" s="77"/>
      <c r="F44" s="125"/>
      <c r="G44" s="103"/>
      <c r="H44" s="126">
        <f>IF($G44="","",INDEX('1. závod'!$A:$CH,$G44+5,INDEX('Základní list'!$B:$B,MATCH($F44,'Základní list'!$A:$A,0),1)))</f>
      </c>
      <c r="I44" s="127">
        <f>IF($G44="","",INDEX('1. závod'!$A:$CH,$G44+5,INDEX('Základní list'!$B:$B,MATCH($F44,'Základní list'!$A:$A,0),1)+2))</f>
      </c>
      <c r="J44" s="125"/>
      <c r="K44" s="103"/>
      <c r="L44" s="126">
        <f>IF($K44="","",INDEX('2. závod'!$A:$CH,$K44+5,INDEX('Základní list'!$B:$B,MATCH($J44,'Základní list'!$A:$A,0),1)))</f>
      </c>
      <c r="M44" s="127">
        <f>IF($K44="","",INDEX('2. závod'!$A:$CH,$K44+5,INDEX('Základní list'!$B:$B,MATCH($J44,'Základní list'!$A:$A,0),1)+2))</f>
      </c>
      <c r="N44" s="128">
        <f t="shared" si="23"/>
      </c>
      <c r="O44" s="128">
        <f t="shared" si="24"/>
      </c>
      <c r="P44" s="129">
        <f t="shared" si="25"/>
      </c>
      <c r="Q44" s="129">
        <f t="shared" si="18"/>
        <v>0</v>
      </c>
      <c r="R44" s="133">
        <f t="shared" si="26"/>
      </c>
      <c r="S44" s="126">
        <f t="shared" si="27"/>
      </c>
      <c r="T44" s="131">
        <f t="shared" si="28"/>
      </c>
      <c r="U44" s="132">
        <f t="shared" si="22"/>
      </c>
    </row>
    <row r="45" spans="1:21" s="37" customFormat="1" ht="25.5" customHeight="1" hidden="1">
      <c r="A45" s="134"/>
      <c r="B45" s="102"/>
      <c r="C45" s="108"/>
      <c r="D45" s="103"/>
      <c r="E45" s="77"/>
      <c r="F45" s="125"/>
      <c r="G45" s="103"/>
      <c r="H45" s="126">
        <f>IF($G45="","",INDEX('1. závod'!$A:$CH,$G45+5,INDEX('Základní list'!$B:$B,MATCH($F45,'Základní list'!$A:$A,0),1)))</f>
      </c>
      <c r="I45" s="127">
        <f>IF($G45="","",INDEX('1. závod'!$A:$CH,$G45+5,INDEX('Základní list'!$B:$B,MATCH($F45,'Základní list'!$A:$A,0),1)+2))</f>
      </c>
      <c r="J45" s="125"/>
      <c r="K45" s="103"/>
      <c r="L45" s="126">
        <f>IF($K45="","",INDEX('2. závod'!$A:$CH,$K45+5,INDEX('Základní list'!$B:$B,MATCH($J45,'Základní list'!$A:$A,0),1)))</f>
      </c>
      <c r="M45" s="127">
        <f>IF($K45="","",INDEX('2. závod'!$A:$CH,$K45+5,INDEX('Základní list'!$B:$B,MATCH($J45,'Základní list'!$A:$A,0),1)+2))</f>
      </c>
      <c r="N45" s="128">
        <f t="shared" si="23"/>
      </c>
      <c r="O45" s="128">
        <f t="shared" si="24"/>
      </c>
      <c r="P45" s="129">
        <f t="shared" si="25"/>
      </c>
      <c r="Q45" s="129">
        <f t="shared" si="18"/>
        <v>0</v>
      </c>
      <c r="R45" s="133">
        <f t="shared" si="26"/>
      </c>
      <c r="S45" s="126">
        <f t="shared" si="27"/>
      </c>
      <c r="T45" s="131">
        <f t="shared" si="28"/>
      </c>
      <c r="U45" s="132">
        <f t="shared" si="22"/>
      </c>
    </row>
    <row r="46" spans="1:21" s="37" customFormat="1" ht="25.5" customHeight="1" hidden="1">
      <c r="A46" s="134"/>
      <c r="B46" s="102"/>
      <c r="C46" s="108"/>
      <c r="D46" s="103"/>
      <c r="E46" s="77"/>
      <c r="F46" s="125"/>
      <c r="G46" s="103"/>
      <c r="H46" s="126">
        <f>IF($G46="","",INDEX('1. závod'!$A:$CH,$G46+5,INDEX('Základní list'!$B:$B,MATCH($F46,'Základní list'!$A:$A,0),1)))</f>
      </c>
      <c r="I46" s="127">
        <f>IF($G46="","",INDEX('1. závod'!$A:$CH,$G46+5,INDEX('Základní list'!$B:$B,MATCH($F46,'Základní list'!$A:$A,0),1)+2))</f>
      </c>
      <c r="J46" s="125"/>
      <c r="K46" s="103"/>
      <c r="L46" s="126">
        <f>IF($K46="","",INDEX('2. závod'!$A:$CH,$K46+5,INDEX('Základní list'!$B:$B,MATCH($J46,'Základní list'!$A:$A,0),1)))</f>
      </c>
      <c r="M46" s="127">
        <f>IF($K46="","",INDEX('2. závod'!$A:$CH,$K46+5,INDEX('Základní list'!$B:$B,MATCH($J46,'Základní list'!$A:$A,0),1)+2))</f>
      </c>
      <c r="N46" s="128">
        <f t="shared" si="23"/>
      </c>
      <c r="O46" s="128">
        <f t="shared" si="24"/>
      </c>
      <c r="P46" s="129">
        <f t="shared" si="25"/>
      </c>
      <c r="Q46" s="129">
        <f t="shared" si="18"/>
        <v>0</v>
      </c>
      <c r="R46" s="133">
        <f t="shared" si="26"/>
      </c>
      <c r="S46" s="126">
        <f t="shared" si="27"/>
      </c>
      <c r="T46" s="131">
        <f t="shared" si="28"/>
      </c>
      <c r="U46" s="132">
        <f t="shared" si="22"/>
      </c>
    </row>
    <row r="47" spans="1:21" s="37" customFormat="1" ht="25.5" customHeight="1" hidden="1">
      <c r="A47" s="134"/>
      <c r="B47" s="102"/>
      <c r="C47" s="108"/>
      <c r="D47" s="103"/>
      <c r="E47" s="77"/>
      <c r="F47" s="125"/>
      <c r="G47" s="103"/>
      <c r="H47" s="126">
        <f>IF($G47="","",INDEX('1. závod'!$A:$CH,$G47+5,INDEX('Základní list'!$B:$B,MATCH($F47,'Základní list'!$A:$A,0),1)))</f>
      </c>
      <c r="I47" s="127">
        <f>IF($G47="","",INDEX('1. závod'!$A:$CH,$G47+5,INDEX('Základní list'!$B:$B,MATCH($F47,'Základní list'!$A:$A,0),1)+2))</f>
      </c>
      <c r="J47" s="125"/>
      <c r="K47" s="103"/>
      <c r="L47" s="126">
        <f>IF($K47="","",INDEX('2. závod'!$A:$CH,$K47+5,INDEX('Základní list'!$B:$B,MATCH($J47,'Základní list'!$A:$A,0),1)))</f>
      </c>
      <c r="M47" s="127">
        <f>IF($K47="","",INDEX('2. závod'!$A:$CH,$K47+5,INDEX('Základní list'!$B:$B,MATCH($J47,'Základní list'!$A:$A,0),1)+2))</f>
      </c>
      <c r="N47" s="128">
        <f t="shared" si="23"/>
      </c>
      <c r="O47" s="128">
        <f t="shared" si="24"/>
      </c>
      <c r="P47" s="129">
        <f t="shared" si="25"/>
      </c>
      <c r="Q47" s="129">
        <f t="shared" si="18"/>
        <v>0</v>
      </c>
      <c r="R47" s="133">
        <f t="shared" si="26"/>
      </c>
      <c r="S47" s="126">
        <f t="shared" si="27"/>
      </c>
      <c r="T47" s="131">
        <f t="shared" si="28"/>
      </c>
      <c r="U47" s="132">
        <f t="shared" si="22"/>
      </c>
    </row>
    <row r="48" spans="1:21" s="37" customFormat="1" ht="25.5" customHeight="1" hidden="1">
      <c r="A48" s="134"/>
      <c r="B48" s="102"/>
      <c r="C48" s="108"/>
      <c r="D48" s="103"/>
      <c r="E48" s="77"/>
      <c r="F48" s="125"/>
      <c r="G48" s="103"/>
      <c r="H48" s="126">
        <f>IF($G48="","",INDEX('1. závod'!$A:$CH,$G48+5,INDEX('Základní list'!$B:$B,MATCH($F48,'Základní list'!$A:$A,0),1)))</f>
      </c>
      <c r="I48" s="127">
        <f>IF($G48="","",INDEX('1. závod'!$A:$CH,$G48+5,INDEX('Základní list'!$B:$B,MATCH($F48,'Základní list'!$A:$A,0),1)+2))</f>
      </c>
      <c r="J48" s="125"/>
      <c r="K48" s="103"/>
      <c r="L48" s="126">
        <f>IF($K48="","",INDEX('2. závod'!$A:$CH,$K48+5,INDEX('Základní list'!$B:$B,MATCH($J48,'Základní list'!$A:$A,0),1)))</f>
      </c>
      <c r="M48" s="127">
        <f>IF($K48="","",INDEX('2. závod'!$A:$CH,$K48+5,INDEX('Základní list'!$B:$B,MATCH($J48,'Základní list'!$A:$A,0),1)+2))</f>
      </c>
      <c r="N48" s="128">
        <f t="shared" si="23"/>
      </c>
      <c r="O48" s="128">
        <f t="shared" si="24"/>
      </c>
      <c r="P48" s="129">
        <f t="shared" si="25"/>
      </c>
      <c r="Q48" s="129">
        <f t="shared" si="18"/>
        <v>0</v>
      </c>
      <c r="R48" s="133">
        <f t="shared" si="26"/>
      </c>
      <c r="S48" s="126">
        <f t="shared" si="27"/>
      </c>
      <c r="T48" s="131">
        <f t="shared" si="28"/>
      </c>
      <c r="U48" s="132">
        <f t="shared" si="22"/>
      </c>
    </row>
    <row r="49" spans="1:21" s="37" customFormat="1" ht="25.5" customHeight="1" hidden="1">
      <c r="A49" s="134"/>
      <c r="B49" s="102"/>
      <c r="C49" s="108"/>
      <c r="D49" s="103"/>
      <c r="E49" s="77"/>
      <c r="F49" s="125"/>
      <c r="G49" s="103"/>
      <c r="H49" s="126">
        <f>IF($G49="","",INDEX('1. závod'!$A:$CH,$G49+5,INDEX('Základní list'!$B:$B,MATCH($F49,'Základní list'!$A:$A,0),1)))</f>
      </c>
      <c r="I49" s="127">
        <f>IF($G49="","",INDEX('1. závod'!$A:$CH,$G49+5,INDEX('Základní list'!$B:$B,MATCH($F49,'Základní list'!$A:$A,0),1)+2))</f>
      </c>
      <c r="J49" s="125"/>
      <c r="K49" s="103"/>
      <c r="L49" s="126">
        <f>IF($K49="","",INDEX('2. závod'!$A:$CH,$K49+5,INDEX('Základní list'!$B:$B,MATCH($J49,'Základní list'!$A:$A,0),1)))</f>
      </c>
      <c r="M49" s="127">
        <f>IF($K49="","",INDEX('2. závod'!$A:$CH,$K49+5,INDEX('Základní list'!$B:$B,MATCH($J49,'Základní list'!$A:$A,0),1)+2))</f>
      </c>
      <c r="N49" s="128">
        <f t="shared" si="23"/>
      </c>
      <c r="O49" s="128">
        <f t="shared" si="24"/>
      </c>
      <c r="P49" s="129">
        <f t="shared" si="25"/>
      </c>
      <c r="Q49" s="129">
        <f t="shared" si="18"/>
        <v>0</v>
      </c>
      <c r="R49" s="133">
        <f t="shared" si="26"/>
      </c>
      <c r="S49" s="126">
        <f t="shared" si="27"/>
      </c>
      <c r="T49" s="131">
        <f t="shared" si="28"/>
      </c>
      <c r="U49" s="132">
        <f t="shared" si="22"/>
      </c>
    </row>
    <row r="50" spans="1:21" s="37" customFormat="1" ht="25.5" customHeight="1" hidden="1">
      <c r="A50" s="134"/>
      <c r="B50" s="102"/>
      <c r="C50" s="108"/>
      <c r="D50" s="103"/>
      <c r="E50" s="77"/>
      <c r="F50" s="125"/>
      <c r="G50" s="103"/>
      <c r="H50" s="126">
        <f>IF($G50="","",INDEX('1. závod'!$A:$CH,$G50+5,INDEX('Základní list'!$B:$B,MATCH($F50,'Základní list'!$A:$A,0),1)))</f>
      </c>
      <c r="I50" s="127">
        <f>IF($G50="","",INDEX('1. závod'!$A:$CH,$G50+5,INDEX('Základní list'!$B:$B,MATCH($F50,'Základní list'!$A:$A,0),1)+2))</f>
      </c>
      <c r="J50" s="125"/>
      <c r="K50" s="103"/>
      <c r="L50" s="126">
        <f>IF($K50="","",INDEX('2. závod'!$A:$CH,$K50+5,INDEX('Základní list'!$B:$B,MATCH($J50,'Základní list'!$A:$A,0),1)))</f>
      </c>
      <c r="M50" s="127">
        <f>IF($K50="","",INDEX('2. závod'!$A:$CH,$K50+5,INDEX('Základní list'!$B:$B,MATCH($J50,'Základní list'!$A:$A,0),1)+2))</f>
      </c>
      <c r="N50" s="128">
        <f t="shared" si="23"/>
      </c>
      <c r="O50" s="128">
        <f t="shared" si="24"/>
      </c>
      <c r="P50" s="129">
        <f t="shared" si="25"/>
      </c>
      <c r="Q50" s="129">
        <f t="shared" si="18"/>
        <v>0</v>
      </c>
      <c r="R50" s="133">
        <f t="shared" si="26"/>
      </c>
      <c r="S50" s="126">
        <f t="shared" si="27"/>
      </c>
      <c r="T50" s="131">
        <f t="shared" si="28"/>
      </c>
      <c r="U50" s="132">
        <f t="shared" si="22"/>
      </c>
    </row>
    <row r="51" spans="1:21" s="37" customFormat="1" ht="25.5" customHeight="1" hidden="1">
      <c r="A51" s="134"/>
      <c r="B51" s="102"/>
      <c r="C51" s="108"/>
      <c r="D51" s="103"/>
      <c r="E51" s="77"/>
      <c r="F51" s="125"/>
      <c r="G51" s="103"/>
      <c r="H51" s="126">
        <f>IF($G51="","",INDEX('1. závod'!$A:$CH,$G51+5,INDEX('Základní list'!$B:$B,MATCH($F51,'Základní list'!$A:$A,0),1)))</f>
      </c>
      <c r="I51" s="127">
        <f>IF($G51="","",INDEX('1. závod'!$A:$CH,$G51+5,INDEX('Základní list'!$B:$B,MATCH($F51,'Základní list'!$A:$A,0),1)+2))</f>
      </c>
      <c r="J51" s="125"/>
      <c r="K51" s="103"/>
      <c r="L51" s="126">
        <f>IF($K51="","",INDEX('2. závod'!$A:$CH,$K51+5,INDEX('Základní list'!$B:$B,MATCH($J51,'Základní list'!$A:$A,0),1)))</f>
      </c>
      <c r="M51" s="127">
        <f>IF($K51="","",INDEX('2. závod'!$A:$CH,$K51+5,INDEX('Základní list'!$B:$B,MATCH($J51,'Základní list'!$A:$A,0),1)+2))</f>
      </c>
      <c r="N51" s="128">
        <f t="shared" si="23"/>
      </c>
      <c r="O51" s="128">
        <f t="shared" si="24"/>
      </c>
      <c r="P51" s="129">
        <f t="shared" si="25"/>
      </c>
      <c r="Q51" s="129">
        <f t="shared" si="18"/>
        <v>0</v>
      </c>
      <c r="R51" s="133">
        <f t="shared" si="26"/>
      </c>
      <c r="S51" s="126">
        <f t="shared" si="27"/>
      </c>
      <c r="T51" s="131">
        <f t="shared" si="28"/>
      </c>
      <c r="U51" s="132">
        <f t="shared" si="22"/>
      </c>
    </row>
    <row r="52" spans="1:21" s="37" customFormat="1" ht="25.5" customHeight="1" hidden="1">
      <c r="A52" s="134"/>
      <c r="B52" s="102"/>
      <c r="C52" s="108"/>
      <c r="D52" s="103"/>
      <c r="E52" s="77"/>
      <c r="F52" s="125"/>
      <c r="G52" s="103"/>
      <c r="H52" s="126">
        <f>IF($G52="","",INDEX('1. závod'!$A:$CH,$G52+5,INDEX('Základní list'!$B:$B,MATCH($F52,'Základní list'!$A:$A,0),1)))</f>
      </c>
      <c r="I52" s="127">
        <f>IF($G52="","",INDEX('1. závod'!$A:$CH,$G52+5,INDEX('Základní list'!$B:$B,MATCH($F52,'Základní list'!$A:$A,0),1)+2))</f>
      </c>
      <c r="J52" s="125"/>
      <c r="K52" s="103"/>
      <c r="L52" s="126">
        <f>IF($K52="","",INDEX('2. závod'!$A:$CH,$K52+5,INDEX('Základní list'!$B:$B,MATCH($J52,'Základní list'!$A:$A,0),1)))</f>
      </c>
      <c r="M52" s="127">
        <f>IF($K52="","",INDEX('2. závod'!$A:$CH,$K52+5,INDEX('Základní list'!$B:$B,MATCH($J52,'Základní list'!$A:$A,0),1)+2))</f>
      </c>
      <c r="N52" s="128">
        <f t="shared" si="23"/>
      </c>
      <c r="O52" s="128">
        <f t="shared" si="24"/>
      </c>
      <c r="P52" s="129">
        <f t="shared" si="25"/>
      </c>
      <c r="Q52" s="129">
        <f t="shared" si="18"/>
        <v>0</v>
      </c>
      <c r="R52" s="133">
        <f t="shared" si="26"/>
      </c>
      <c r="S52" s="126">
        <f t="shared" si="27"/>
      </c>
      <c r="T52" s="131">
        <f t="shared" si="28"/>
      </c>
      <c r="U52" s="132">
        <f t="shared" si="22"/>
      </c>
    </row>
    <row r="53" spans="1:21" s="37" customFormat="1" ht="25.5" customHeight="1" hidden="1">
      <c r="A53" s="134"/>
      <c r="B53" s="107"/>
      <c r="C53" s="108"/>
      <c r="D53" s="103"/>
      <c r="E53" s="77"/>
      <c r="F53" s="125"/>
      <c r="G53" s="103"/>
      <c r="H53" s="126">
        <f>IF($G53="","",INDEX('1. závod'!$A:$CH,$G53+5,INDEX('Základní list'!$B:$B,MATCH($F53,'Základní list'!$A:$A,0),1)))</f>
      </c>
      <c r="I53" s="127">
        <f>IF($G53="","",INDEX('1. závod'!$A:$CH,$G53+5,INDEX('Základní list'!$B:$B,MATCH($F53,'Základní list'!$A:$A,0),1)+2))</f>
      </c>
      <c r="J53" s="125"/>
      <c r="K53" s="103"/>
      <c r="L53" s="126">
        <f>IF($K53="","",INDEX('2. závod'!$A:$CH,$K53+5,INDEX('Základní list'!$B:$B,MATCH($J53,'Základní list'!$A:$A,0),1)))</f>
      </c>
      <c r="M53" s="127">
        <f>IF($K53="","",INDEX('2. závod'!$A:$CH,$K53+5,INDEX('Základní list'!$B:$B,MATCH($J53,'Základní list'!$A:$A,0),1)+2))</f>
      </c>
      <c r="N53" s="128">
        <f t="shared" si="23"/>
      </c>
      <c r="O53" s="128">
        <f t="shared" si="24"/>
      </c>
      <c r="P53" s="129">
        <f t="shared" si="25"/>
      </c>
      <c r="Q53" s="129">
        <f t="shared" si="18"/>
        <v>0</v>
      </c>
      <c r="R53" s="133">
        <f t="shared" si="26"/>
      </c>
      <c r="S53" s="126">
        <f t="shared" si="27"/>
      </c>
      <c r="T53" s="131">
        <f t="shared" si="28"/>
      </c>
      <c r="U53" s="132">
        <f t="shared" si="22"/>
      </c>
    </row>
    <row r="54" spans="1:21" s="37" customFormat="1" ht="25.5" customHeight="1" hidden="1">
      <c r="A54" s="134"/>
      <c r="B54" s="102"/>
      <c r="C54" s="108"/>
      <c r="D54" s="103"/>
      <c r="E54" s="77"/>
      <c r="F54" s="125"/>
      <c r="G54" s="103"/>
      <c r="H54" s="126">
        <f>IF($G54="","",INDEX('1. závod'!$A:$CH,$G54+5,INDEX('Základní list'!$B:$B,MATCH($F54,'Základní list'!$A:$A,0),1)))</f>
      </c>
      <c r="I54" s="127">
        <f>IF($G54="","",INDEX('1. závod'!$A:$CH,$G54+5,INDEX('Základní list'!$B:$B,MATCH($F54,'Základní list'!$A:$A,0),1)+2))</f>
      </c>
      <c r="J54" s="125"/>
      <c r="K54" s="103"/>
      <c r="L54" s="126">
        <f>IF($K54="","",INDEX('2. závod'!$A:$CH,$K54+5,INDEX('Základní list'!$B:$B,MATCH($J54,'Základní list'!$A:$A,0),1)))</f>
      </c>
      <c r="M54" s="127">
        <f>IF($K54="","",INDEX('2. závod'!$A:$CH,$K54+5,INDEX('Základní list'!$B:$B,MATCH($J54,'Základní list'!$A:$A,0),1)+2))</f>
      </c>
      <c r="N54" s="128">
        <f t="shared" si="23"/>
      </c>
      <c r="O54" s="128">
        <f t="shared" si="24"/>
      </c>
      <c r="P54" s="129">
        <f t="shared" si="25"/>
      </c>
      <c r="Q54" s="129">
        <f t="shared" si="18"/>
        <v>0</v>
      </c>
      <c r="R54" s="133">
        <f t="shared" si="26"/>
      </c>
      <c r="S54" s="126">
        <f t="shared" si="27"/>
      </c>
      <c r="T54" s="131">
        <f t="shared" si="28"/>
      </c>
      <c r="U54" s="132">
        <f t="shared" si="22"/>
      </c>
    </row>
    <row r="55" spans="1:21" s="37" customFormat="1" ht="25.5" customHeight="1" hidden="1">
      <c r="A55" s="134"/>
      <c r="B55" s="102"/>
      <c r="C55" s="108"/>
      <c r="D55" s="103"/>
      <c r="E55" s="77"/>
      <c r="F55" s="125"/>
      <c r="G55" s="103"/>
      <c r="H55" s="126">
        <f>IF($G55="","",INDEX('1. závod'!$A:$CH,$G55+5,INDEX('Základní list'!$B:$B,MATCH($F55,'Základní list'!$A:$A,0),1)))</f>
      </c>
      <c r="I55" s="127">
        <f>IF($G55="","",INDEX('1. závod'!$A:$CH,$G55+5,INDEX('Základní list'!$B:$B,MATCH($F55,'Základní list'!$A:$A,0),1)+2))</f>
      </c>
      <c r="J55" s="125"/>
      <c r="K55" s="103"/>
      <c r="L55" s="126">
        <f>IF($K55="","",INDEX('2. závod'!$A:$CH,$K55+5,INDEX('Základní list'!$B:$B,MATCH($J55,'Základní list'!$A:$A,0),1)))</f>
      </c>
      <c r="M55" s="127">
        <f>IF($K55="","",INDEX('2. závod'!$A:$CH,$K55+5,INDEX('Základní list'!$B:$B,MATCH($J55,'Základní list'!$A:$A,0),1)+2))</f>
      </c>
      <c r="N55" s="128">
        <f t="shared" si="23"/>
      </c>
      <c r="O55" s="128">
        <f t="shared" si="24"/>
      </c>
      <c r="P55" s="129">
        <f t="shared" si="25"/>
      </c>
      <c r="Q55" s="129">
        <f t="shared" si="18"/>
        <v>0</v>
      </c>
      <c r="R55" s="133">
        <f t="shared" si="26"/>
      </c>
      <c r="S55" s="126">
        <f t="shared" si="27"/>
      </c>
      <c r="T55" s="131">
        <f t="shared" si="28"/>
      </c>
      <c r="U55" s="132">
        <f t="shared" si="22"/>
      </c>
    </row>
    <row r="56" spans="1:21" s="37" customFormat="1" ht="25.5" customHeight="1" hidden="1">
      <c r="A56" s="134"/>
      <c r="B56" s="102"/>
      <c r="C56" s="108"/>
      <c r="D56" s="103"/>
      <c r="E56" s="77"/>
      <c r="F56" s="125"/>
      <c r="G56" s="103"/>
      <c r="H56" s="126">
        <f>IF($G56="","",INDEX('1. závod'!$A:$CH,$G56+5,INDEX('Základní list'!$B:$B,MATCH($F56,'Základní list'!$A:$A,0),1)))</f>
      </c>
      <c r="I56" s="127">
        <f>IF($G56="","",INDEX('1. závod'!$A:$CH,$G56+5,INDEX('Základní list'!$B:$B,MATCH($F56,'Základní list'!$A:$A,0),1)+2))</f>
      </c>
      <c r="J56" s="125"/>
      <c r="K56" s="103"/>
      <c r="L56" s="126">
        <f>IF($K56="","",INDEX('2. závod'!$A:$CH,$K56+5,INDEX('Základní list'!$B:$B,MATCH($J56,'Základní list'!$A:$A,0),1)))</f>
      </c>
      <c r="M56" s="127">
        <f>IF($K56="","",INDEX('2. závod'!$A:$CH,$K56+5,INDEX('Základní list'!$B:$B,MATCH($J56,'Základní list'!$A:$A,0),1)+2))</f>
      </c>
      <c r="N56" s="128">
        <f t="shared" si="23"/>
      </c>
      <c r="O56" s="128">
        <f t="shared" si="24"/>
      </c>
      <c r="P56" s="129">
        <f t="shared" si="25"/>
      </c>
      <c r="Q56" s="129">
        <f t="shared" si="18"/>
        <v>0</v>
      </c>
      <c r="R56" s="133">
        <f t="shared" si="26"/>
      </c>
      <c r="S56" s="126">
        <f t="shared" si="27"/>
      </c>
      <c r="T56" s="131">
        <f t="shared" si="28"/>
      </c>
      <c r="U56" s="132">
        <f t="shared" si="22"/>
      </c>
    </row>
    <row r="57" spans="1:21" s="37" customFormat="1" ht="25.5" customHeight="1" hidden="1">
      <c r="A57" s="134"/>
      <c r="B57" s="102"/>
      <c r="C57" s="108"/>
      <c r="D57" s="103"/>
      <c r="E57" s="77"/>
      <c r="F57" s="125"/>
      <c r="G57" s="103"/>
      <c r="H57" s="126">
        <f>IF($G57="","",INDEX('1. závod'!$A:$CH,$G57+5,INDEX('Základní list'!$B:$B,MATCH($F57,'Základní list'!$A:$A,0),1)))</f>
      </c>
      <c r="I57" s="127">
        <f>IF($G57="","",INDEX('1. závod'!$A:$CH,$G57+5,INDEX('Základní list'!$B:$B,MATCH($F57,'Základní list'!$A:$A,0),1)+2))</f>
      </c>
      <c r="J57" s="125"/>
      <c r="K57" s="103"/>
      <c r="L57" s="126">
        <f>IF($K57="","",INDEX('2. závod'!$A:$CH,$K57+5,INDEX('Základní list'!$B:$B,MATCH($J57,'Základní list'!$A:$A,0),1)))</f>
      </c>
      <c r="M57" s="127">
        <f>IF($K57="","",INDEX('2. závod'!$A:$CH,$K57+5,INDEX('Základní list'!$B:$B,MATCH($J57,'Základní list'!$A:$A,0),1)+2))</f>
      </c>
      <c r="N57" s="128">
        <f t="shared" si="23"/>
      </c>
      <c r="O57" s="128">
        <f t="shared" si="24"/>
      </c>
      <c r="P57" s="129">
        <f t="shared" si="25"/>
      </c>
      <c r="Q57" s="129">
        <f t="shared" si="18"/>
        <v>0</v>
      </c>
      <c r="R57" s="133">
        <f t="shared" si="26"/>
      </c>
      <c r="S57" s="126">
        <f t="shared" si="27"/>
      </c>
      <c r="T57" s="131">
        <f t="shared" si="28"/>
      </c>
      <c r="U57" s="132">
        <f t="shared" si="22"/>
      </c>
    </row>
    <row r="58" spans="1:21" s="37" customFormat="1" ht="25.5" customHeight="1" hidden="1">
      <c r="A58" s="134"/>
      <c r="B58" s="102"/>
      <c r="C58" s="108"/>
      <c r="D58" s="103"/>
      <c r="E58" s="77"/>
      <c r="F58" s="125"/>
      <c r="G58" s="103"/>
      <c r="H58" s="126">
        <f>IF($G58="","",INDEX('1. závod'!$A:$CH,$G58+5,INDEX('Základní list'!$B:$B,MATCH($F58,'Základní list'!$A:$A,0),1)))</f>
      </c>
      <c r="I58" s="127">
        <f>IF($G58="","",INDEX('1. závod'!$A:$CH,$G58+5,INDEX('Základní list'!$B:$B,MATCH($F58,'Základní list'!$A:$A,0),1)+2))</f>
      </c>
      <c r="J58" s="125"/>
      <c r="K58" s="103"/>
      <c r="L58" s="126">
        <f>IF($K58="","",INDEX('2. závod'!$A:$CH,$K58+5,INDEX('Základní list'!$B:$B,MATCH($J58,'Základní list'!$A:$A,0),1)))</f>
      </c>
      <c r="M58" s="127">
        <f>IF($K58="","",INDEX('2. závod'!$A:$CH,$K58+5,INDEX('Základní list'!$B:$B,MATCH($J58,'Základní list'!$A:$A,0),1)+2))</f>
      </c>
      <c r="N58" s="128">
        <f t="shared" si="23"/>
      </c>
      <c r="O58" s="128">
        <f t="shared" si="24"/>
      </c>
      <c r="P58" s="129">
        <f t="shared" si="25"/>
      </c>
      <c r="Q58" s="129">
        <f t="shared" si="18"/>
        <v>0</v>
      </c>
      <c r="R58" s="133">
        <f t="shared" si="26"/>
      </c>
      <c r="S58" s="126">
        <f t="shared" si="27"/>
      </c>
      <c r="T58" s="131">
        <f t="shared" si="28"/>
      </c>
      <c r="U58" s="132">
        <f t="shared" si="22"/>
      </c>
    </row>
    <row r="59" spans="1:21" s="37" customFormat="1" ht="25.5" customHeight="1" hidden="1" thickBot="1">
      <c r="A59" s="134"/>
      <c r="B59" s="102"/>
      <c r="C59" s="108"/>
      <c r="D59" s="103"/>
      <c r="E59" s="77"/>
      <c r="F59" s="125"/>
      <c r="G59" s="103"/>
      <c r="H59" s="126">
        <f>IF($G59="","",INDEX('1. závod'!$A:$CH,$G59+5,INDEX('Základní list'!$B:$B,MATCH($F59,'Základní list'!$A:$A,0),1)))</f>
      </c>
      <c r="I59" s="127">
        <f>IF($G59="","",INDEX('1. závod'!$A:$CH,$G59+5,INDEX('Základní list'!$B:$B,MATCH($F59,'Základní list'!$A:$A,0),1)+2))</f>
      </c>
      <c r="J59" s="125"/>
      <c r="K59" s="103"/>
      <c r="L59" s="126">
        <f>IF($K59="","",INDEX('2. závod'!$A:$CH,$K59+5,INDEX('Základní list'!$B:$B,MATCH($J59,'Základní list'!$A:$A,0),1)))</f>
      </c>
      <c r="M59" s="127">
        <f>IF($K59="","",INDEX('2. závod'!$A:$CH,$K59+5,INDEX('Základní list'!$B:$B,MATCH($J59,'Základní list'!$A:$A,0),1)+2))</f>
      </c>
      <c r="N59" s="128">
        <f t="shared" si="23"/>
      </c>
      <c r="O59" s="128">
        <f t="shared" si="24"/>
      </c>
      <c r="P59" s="129">
        <f t="shared" si="25"/>
      </c>
      <c r="Q59" s="129">
        <f t="shared" si="18"/>
        <v>0</v>
      </c>
      <c r="R59" s="133">
        <f t="shared" si="26"/>
      </c>
      <c r="S59" s="126">
        <f t="shared" si="27"/>
      </c>
      <c r="T59" s="131">
        <f t="shared" si="28"/>
      </c>
      <c r="U59" s="132">
        <f t="shared" si="22"/>
      </c>
    </row>
    <row r="60" spans="1:21" s="37" customFormat="1" ht="25.5" customHeight="1">
      <c r="A60" s="188" t="s">
        <v>135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90"/>
    </row>
    <row r="61" spans="1:21" s="37" customFormat="1" ht="25.5" customHeight="1">
      <c r="A61" s="134">
        <v>3</v>
      </c>
      <c r="B61" s="102">
        <v>2086</v>
      </c>
      <c r="C61" s="108" t="s">
        <v>151</v>
      </c>
      <c r="D61" s="103" t="s">
        <v>140</v>
      </c>
      <c r="E61" s="77"/>
      <c r="F61" s="125" t="s">
        <v>57</v>
      </c>
      <c r="G61" s="103">
        <v>1</v>
      </c>
      <c r="H61" s="126">
        <f>IF($G61="","",INDEX('1. závod'!$A:$CH,$G61+5,INDEX('Základní list'!$B:$B,MATCH($F61,'Základní list'!$A:$A,0),1)))</f>
        <v>12000</v>
      </c>
      <c r="I61" s="127">
        <f>IF($G61="","",INDEX('1. závod'!$A:$CH,$G61+5,INDEX('Základní list'!$B:$B,MATCH($F61,'Základní list'!$A:$A,0),1)+2))</f>
        <v>1</v>
      </c>
      <c r="J61" s="125" t="s">
        <v>57</v>
      </c>
      <c r="K61" s="103">
        <v>8</v>
      </c>
      <c r="L61" s="126">
        <f>IF($K61="","",INDEX('2. závod'!$A:$CH,$K61+5,INDEX('Základní list'!$B:$B,MATCH($J61,'Základní list'!$A:$A,0),1)))</f>
        <v>17810</v>
      </c>
      <c r="M61" s="127">
        <f>IF($K61="","",INDEX('2. závod'!$A:$CH,$K61+5,INDEX('Základní list'!$B:$B,MATCH($J61,'Základní list'!$A:$A,0),1)+2))</f>
        <v>1</v>
      </c>
      <c r="N61" s="128" t="str">
        <f aca="true" t="shared" si="29" ref="N61:N74">CONCATENATE(F61,G61)</f>
        <v>B1</v>
      </c>
      <c r="O61" s="128" t="str">
        <f aca="true" t="shared" si="30" ref="O61:O74">CONCATENATE(J61,K61)</f>
        <v>B8</v>
      </c>
      <c r="P61" s="129">
        <f aca="true" t="shared" si="31" ref="P61:P74">IF(ISBLANK(E61),"",E61)</f>
      </c>
      <c r="Q61" s="129">
        <f aca="true" t="shared" si="32" ref="Q61:Q74">IF(C61="",0,1)</f>
        <v>1</v>
      </c>
      <c r="R61" s="130">
        <f aca="true" t="shared" si="33" ref="R61:R74">IF(ISBLANK($C61),"",COUNT(I61,M61))</f>
        <v>2</v>
      </c>
      <c r="S61" s="126">
        <f aca="true" t="shared" si="34" ref="S61:S74">IF(ISBLANK($C61),"",SUM(H61,L61))</f>
        <v>29810</v>
      </c>
      <c r="T61" s="131">
        <f aca="true" t="shared" si="35" ref="T61:T74">IF(ISBLANK($C61),"",SUM(I61,M61))</f>
        <v>2</v>
      </c>
      <c r="U61" s="132">
        <f aca="true" t="shared" si="36" ref="U61:U74">IF(ISBLANK($C61),"",IF(ISTEXT(U60),1,U60+1))</f>
        <v>1</v>
      </c>
    </row>
    <row r="62" spans="1:21" s="37" customFormat="1" ht="25.5" customHeight="1">
      <c r="A62" s="134">
        <v>1</v>
      </c>
      <c r="B62" s="102">
        <v>111</v>
      </c>
      <c r="C62" s="108" t="s">
        <v>148</v>
      </c>
      <c r="D62" s="103" t="s">
        <v>149</v>
      </c>
      <c r="E62" s="77"/>
      <c r="F62" s="125" t="s">
        <v>57</v>
      </c>
      <c r="G62" s="103">
        <v>10</v>
      </c>
      <c r="H62" s="126">
        <f>IF($G62="","",INDEX('1. závod'!$A:$CH,$G62+5,INDEX('Základní list'!$B:$B,MATCH($F62,'Základní list'!$A:$A,0),1)))</f>
        <v>9170</v>
      </c>
      <c r="I62" s="127">
        <f>IF($G62="","",INDEX('1. závod'!$A:$CH,$G62+5,INDEX('Základní list'!$B:$B,MATCH($F62,'Základní list'!$A:$A,0),1)+2))</f>
        <v>4</v>
      </c>
      <c r="J62" s="125" t="s">
        <v>57</v>
      </c>
      <c r="K62" s="103">
        <v>10</v>
      </c>
      <c r="L62" s="126">
        <f>IF($K62="","",INDEX('2. závod'!$A:$CH,$K62+5,INDEX('Základní list'!$B:$B,MATCH($J62,'Základní list'!$A:$A,0),1)))</f>
        <v>14720</v>
      </c>
      <c r="M62" s="127">
        <f>IF($K62="","",INDEX('2. závod'!$A:$CH,$K62+5,INDEX('Základní list'!$B:$B,MATCH($J62,'Základní list'!$A:$A,0),1)+2))</f>
        <v>3</v>
      </c>
      <c r="N62" s="128" t="str">
        <f t="shared" si="29"/>
        <v>B10</v>
      </c>
      <c r="O62" s="128" t="str">
        <f t="shared" si="30"/>
        <v>B10</v>
      </c>
      <c r="P62" s="129">
        <f t="shared" si="31"/>
      </c>
      <c r="Q62" s="129">
        <f t="shared" si="32"/>
        <v>1</v>
      </c>
      <c r="R62" s="133">
        <f t="shared" si="33"/>
        <v>2</v>
      </c>
      <c r="S62" s="126">
        <f t="shared" si="34"/>
        <v>23890</v>
      </c>
      <c r="T62" s="131">
        <f t="shared" si="35"/>
        <v>7</v>
      </c>
      <c r="U62" s="132">
        <f t="shared" si="36"/>
        <v>2</v>
      </c>
    </row>
    <row r="63" spans="1:21" s="37" customFormat="1" ht="25.5" customHeight="1">
      <c r="A63" s="134">
        <v>6</v>
      </c>
      <c r="B63" s="102">
        <v>2798</v>
      </c>
      <c r="C63" s="108" t="s">
        <v>154</v>
      </c>
      <c r="D63" s="103" t="s">
        <v>149</v>
      </c>
      <c r="E63" s="77"/>
      <c r="F63" s="125" t="s">
        <v>57</v>
      </c>
      <c r="G63" s="103">
        <v>3</v>
      </c>
      <c r="H63" s="126">
        <f>IF($G63="","",INDEX('1. závod'!$A:$CH,$G63+5,INDEX('Základní list'!$B:$B,MATCH($F63,'Základní list'!$A:$A,0),1)))</f>
        <v>9350</v>
      </c>
      <c r="I63" s="127">
        <f>IF($G63="","",INDEX('1. závod'!$A:$CH,$G63+5,INDEX('Základní list'!$B:$B,MATCH($F63,'Základní list'!$A:$A,0),1)+2))</f>
        <v>3</v>
      </c>
      <c r="J63" s="125" t="s">
        <v>57</v>
      </c>
      <c r="K63" s="103">
        <v>4</v>
      </c>
      <c r="L63" s="126">
        <f>IF($K63="","",INDEX('2. závod'!$A:$CH,$K63+5,INDEX('Základní list'!$B:$B,MATCH($J63,'Základní list'!$A:$A,0),1)))</f>
        <v>13790</v>
      </c>
      <c r="M63" s="127">
        <f>IF($K63="","",INDEX('2. závod'!$A:$CH,$K63+5,INDEX('Základní list'!$B:$B,MATCH($J63,'Základní list'!$A:$A,0),1)+2))</f>
        <v>5</v>
      </c>
      <c r="N63" s="128" t="str">
        <f t="shared" si="29"/>
        <v>B3</v>
      </c>
      <c r="O63" s="128" t="str">
        <f t="shared" si="30"/>
        <v>B4</v>
      </c>
      <c r="P63" s="129">
        <f t="shared" si="31"/>
      </c>
      <c r="Q63" s="129">
        <f t="shared" si="32"/>
        <v>1</v>
      </c>
      <c r="R63" s="133">
        <f t="shared" si="33"/>
        <v>2</v>
      </c>
      <c r="S63" s="126">
        <f t="shared" si="34"/>
        <v>23140</v>
      </c>
      <c r="T63" s="131">
        <f t="shared" si="35"/>
        <v>8</v>
      </c>
      <c r="U63" s="132">
        <f t="shared" si="36"/>
        <v>3</v>
      </c>
    </row>
    <row r="64" spans="1:21" s="37" customFormat="1" ht="25.5" customHeight="1">
      <c r="A64" s="134">
        <v>7</v>
      </c>
      <c r="B64" s="102">
        <v>4772</v>
      </c>
      <c r="C64" s="108" t="s">
        <v>155</v>
      </c>
      <c r="D64" s="103" t="s">
        <v>149</v>
      </c>
      <c r="E64" s="77"/>
      <c r="F64" s="125" t="s">
        <v>57</v>
      </c>
      <c r="G64" s="103">
        <v>7</v>
      </c>
      <c r="H64" s="126">
        <f>IF($G64="","",INDEX('1. závod'!$A:$CH,$G64+5,INDEX('Základní list'!$B:$B,MATCH($F64,'Základní list'!$A:$A,0),1)))</f>
        <v>9500</v>
      </c>
      <c r="I64" s="127">
        <f>IF($G64="","",INDEX('1. závod'!$A:$CH,$G64+5,INDEX('Základní list'!$B:$B,MATCH($F64,'Základní list'!$A:$A,0),1)+2))</f>
        <v>2</v>
      </c>
      <c r="J64" s="125" t="s">
        <v>57</v>
      </c>
      <c r="K64" s="103">
        <v>7</v>
      </c>
      <c r="L64" s="126">
        <f>IF($K64="","",INDEX('2. závod'!$A:$CH,$K64+5,INDEX('Základní list'!$B:$B,MATCH($J64,'Základní list'!$A:$A,0),1)))</f>
        <v>10780</v>
      </c>
      <c r="M64" s="127">
        <f>IF($K64="","",INDEX('2. závod'!$A:$CH,$K64+5,INDEX('Základní list'!$B:$B,MATCH($J64,'Základní list'!$A:$A,0),1)+2))</f>
        <v>6</v>
      </c>
      <c r="N64" s="128" t="str">
        <f t="shared" si="29"/>
        <v>B7</v>
      </c>
      <c r="O64" s="128" t="str">
        <f t="shared" si="30"/>
        <v>B7</v>
      </c>
      <c r="P64" s="129">
        <f t="shared" si="31"/>
      </c>
      <c r="Q64" s="129">
        <f t="shared" si="32"/>
        <v>1</v>
      </c>
      <c r="R64" s="133">
        <f t="shared" si="33"/>
        <v>2</v>
      </c>
      <c r="S64" s="126">
        <f t="shared" si="34"/>
        <v>20280</v>
      </c>
      <c r="T64" s="131">
        <f t="shared" si="35"/>
        <v>8</v>
      </c>
      <c r="U64" s="132">
        <f t="shared" si="36"/>
        <v>4</v>
      </c>
    </row>
    <row r="65" spans="1:21" s="37" customFormat="1" ht="25.5" customHeight="1">
      <c r="A65" s="134">
        <v>11</v>
      </c>
      <c r="B65" s="102">
        <v>5600</v>
      </c>
      <c r="C65" s="108" t="s">
        <v>159</v>
      </c>
      <c r="D65" s="103" t="s">
        <v>149</v>
      </c>
      <c r="E65" s="77"/>
      <c r="F65" s="125" t="s">
        <v>57</v>
      </c>
      <c r="G65" s="103">
        <v>12</v>
      </c>
      <c r="H65" s="126">
        <f>IF($G65="","",INDEX('1. závod'!$A:$CH,$G65+5,INDEX('Základní list'!$B:$B,MATCH($F65,'Základní list'!$A:$A,0),1)))</f>
        <v>7925</v>
      </c>
      <c r="I65" s="127">
        <f>IF($G65="","",INDEX('1. závod'!$A:$CH,$G65+5,INDEX('Základní list'!$B:$B,MATCH($F65,'Základní list'!$A:$A,0),1)+2))</f>
        <v>5</v>
      </c>
      <c r="J65" s="125" t="s">
        <v>57</v>
      </c>
      <c r="K65" s="103">
        <v>9</v>
      </c>
      <c r="L65" s="126">
        <f>IF($K65="","",INDEX('2. závod'!$A:$CH,$K65+5,INDEX('Základní list'!$B:$B,MATCH($J65,'Základní list'!$A:$A,0),1)))</f>
        <v>9930</v>
      </c>
      <c r="M65" s="127">
        <f>IF($K65="","",INDEX('2. závod'!$A:$CH,$K65+5,INDEX('Základní list'!$B:$B,MATCH($J65,'Základní list'!$A:$A,0),1)+2))</f>
        <v>7</v>
      </c>
      <c r="N65" s="128" t="str">
        <f t="shared" si="29"/>
        <v>B12</v>
      </c>
      <c r="O65" s="128" t="str">
        <f t="shared" si="30"/>
        <v>B9</v>
      </c>
      <c r="P65" s="129">
        <f t="shared" si="31"/>
      </c>
      <c r="Q65" s="129">
        <f t="shared" si="32"/>
        <v>1</v>
      </c>
      <c r="R65" s="133">
        <f t="shared" si="33"/>
        <v>2</v>
      </c>
      <c r="S65" s="126">
        <f t="shared" si="34"/>
        <v>17855</v>
      </c>
      <c r="T65" s="131">
        <f t="shared" si="35"/>
        <v>12</v>
      </c>
      <c r="U65" s="132">
        <f t="shared" si="36"/>
        <v>5</v>
      </c>
    </row>
    <row r="66" spans="1:21" s="37" customFormat="1" ht="25.5" customHeight="1">
      <c r="A66" s="134">
        <v>4</v>
      </c>
      <c r="B66" s="102">
        <v>1841</v>
      </c>
      <c r="C66" s="108" t="s">
        <v>152</v>
      </c>
      <c r="D66" s="103" t="s">
        <v>149</v>
      </c>
      <c r="E66" s="77"/>
      <c r="F66" s="125" t="s">
        <v>57</v>
      </c>
      <c r="G66" s="103">
        <v>14</v>
      </c>
      <c r="H66" s="126">
        <f>IF($G66="","",INDEX('1. závod'!$A:$CH,$G66+5,INDEX('Základní list'!$B:$B,MATCH($F66,'Základní list'!$A:$A,0),1)))</f>
        <v>4600</v>
      </c>
      <c r="I66" s="127">
        <f>IF($G66="","",INDEX('1. závod'!$A:$CH,$G66+5,INDEX('Základní list'!$B:$B,MATCH($F66,'Základní list'!$A:$A,0),1)+2))</f>
        <v>11</v>
      </c>
      <c r="J66" s="125" t="s">
        <v>57</v>
      </c>
      <c r="K66" s="103">
        <v>3</v>
      </c>
      <c r="L66" s="126">
        <f>IF($K66="","",INDEX('2. závod'!$A:$CH,$K66+5,INDEX('Základní list'!$B:$B,MATCH($J66,'Základní list'!$A:$A,0),1)))</f>
        <v>14940</v>
      </c>
      <c r="M66" s="127">
        <f>IF($K66="","",INDEX('2. závod'!$A:$CH,$K66+5,INDEX('Základní list'!$B:$B,MATCH($J66,'Základní list'!$A:$A,0),1)+2))</f>
        <v>2</v>
      </c>
      <c r="N66" s="128" t="str">
        <f t="shared" si="29"/>
        <v>B14</v>
      </c>
      <c r="O66" s="128" t="str">
        <f t="shared" si="30"/>
        <v>B3</v>
      </c>
      <c r="P66" s="129">
        <f t="shared" si="31"/>
      </c>
      <c r="Q66" s="129">
        <f t="shared" si="32"/>
        <v>1</v>
      </c>
      <c r="R66" s="133">
        <f t="shared" si="33"/>
        <v>2</v>
      </c>
      <c r="S66" s="126">
        <f t="shared" si="34"/>
        <v>19540</v>
      </c>
      <c r="T66" s="131">
        <f t="shared" si="35"/>
        <v>13</v>
      </c>
      <c r="U66" s="132">
        <f t="shared" si="36"/>
        <v>6</v>
      </c>
    </row>
    <row r="67" spans="1:21" s="37" customFormat="1" ht="25.5" customHeight="1">
      <c r="A67" s="134">
        <v>10</v>
      </c>
      <c r="B67" s="102">
        <v>6196</v>
      </c>
      <c r="C67" s="108" t="s">
        <v>158</v>
      </c>
      <c r="D67" s="103" t="s">
        <v>149</v>
      </c>
      <c r="E67" s="77"/>
      <c r="F67" s="125" t="s">
        <v>57</v>
      </c>
      <c r="G67" s="103">
        <v>9</v>
      </c>
      <c r="H67" s="126">
        <f>IF($G67="","",INDEX('1. závod'!$A:$CH,$G67+5,INDEX('Základní list'!$B:$B,MATCH($F67,'Základní list'!$A:$A,0),1)))</f>
        <v>4640</v>
      </c>
      <c r="I67" s="127">
        <f>IF($G67="","",INDEX('1. závod'!$A:$CH,$G67+5,INDEX('Základní list'!$B:$B,MATCH($F67,'Základní list'!$A:$A,0),1)+2))</f>
        <v>10</v>
      </c>
      <c r="J67" s="125" t="s">
        <v>57</v>
      </c>
      <c r="K67" s="103">
        <v>1</v>
      </c>
      <c r="L67" s="126">
        <f>IF($K67="","",INDEX('2. závod'!$A:$CH,$K67+5,INDEX('Základní list'!$B:$B,MATCH($J67,'Základní list'!$A:$A,0),1)))</f>
        <v>14210</v>
      </c>
      <c r="M67" s="127">
        <f>IF($K67="","",INDEX('2. závod'!$A:$CH,$K67+5,INDEX('Základní list'!$B:$B,MATCH($J67,'Základní list'!$A:$A,0),1)+2))</f>
        <v>4</v>
      </c>
      <c r="N67" s="128" t="str">
        <f t="shared" si="29"/>
        <v>B9</v>
      </c>
      <c r="O67" s="128" t="str">
        <f t="shared" si="30"/>
        <v>B1</v>
      </c>
      <c r="P67" s="129">
        <f t="shared" si="31"/>
      </c>
      <c r="Q67" s="129">
        <f t="shared" si="32"/>
        <v>1</v>
      </c>
      <c r="R67" s="133">
        <f t="shared" si="33"/>
        <v>2</v>
      </c>
      <c r="S67" s="126">
        <f t="shared" si="34"/>
        <v>18850</v>
      </c>
      <c r="T67" s="131">
        <f t="shared" si="35"/>
        <v>14</v>
      </c>
      <c r="U67" s="132">
        <f t="shared" si="36"/>
        <v>7</v>
      </c>
    </row>
    <row r="68" spans="1:21" s="37" customFormat="1" ht="25.5" customHeight="1">
      <c r="A68" s="134">
        <v>8</v>
      </c>
      <c r="B68" s="102">
        <v>3047</v>
      </c>
      <c r="C68" s="108" t="s">
        <v>156</v>
      </c>
      <c r="D68" s="103" t="s">
        <v>149</v>
      </c>
      <c r="E68" s="77"/>
      <c r="F68" s="125" t="s">
        <v>57</v>
      </c>
      <c r="G68" s="103">
        <v>8</v>
      </c>
      <c r="H68" s="126">
        <f>IF($G68="","",INDEX('1. závod'!$A:$CH,$G68+5,INDEX('Základní list'!$B:$B,MATCH($F68,'Základní list'!$A:$A,0),1)))</f>
        <v>6325</v>
      </c>
      <c r="I68" s="127">
        <f>IF($G68="","",INDEX('1. závod'!$A:$CH,$G68+5,INDEX('Základní list'!$B:$B,MATCH($F68,'Základní list'!$A:$A,0),1)+2))</f>
        <v>6</v>
      </c>
      <c r="J68" s="125" t="s">
        <v>57</v>
      </c>
      <c r="K68" s="103">
        <v>12</v>
      </c>
      <c r="L68" s="126">
        <f>IF($K68="","",INDEX('2. závod'!$A:$CH,$K68+5,INDEX('Základní list'!$B:$B,MATCH($J68,'Základní list'!$A:$A,0),1)))</f>
        <v>9885</v>
      </c>
      <c r="M68" s="127">
        <f>IF($K68="","",INDEX('2. závod'!$A:$CH,$K68+5,INDEX('Základní list'!$B:$B,MATCH($J68,'Základní list'!$A:$A,0),1)+2))</f>
        <v>8</v>
      </c>
      <c r="N68" s="128" t="str">
        <f t="shared" si="29"/>
        <v>B8</v>
      </c>
      <c r="O68" s="128" t="str">
        <f t="shared" si="30"/>
        <v>B12</v>
      </c>
      <c r="P68" s="129">
        <f t="shared" si="31"/>
      </c>
      <c r="Q68" s="129">
        <f t="shared" si="32"/>
        <v>1</v>
      </c>
      <c r="R68" s="133">
        <f t="shared" si="33"/>
        <v>2</v>
      </c>
      <c r="S68" s="126">
        <f t="shared" si="34"/>
        <v>16210</v>
      </c>
      <c r="T68" s="131">
        <f t="shared" si="35"/>
        <v>14</v>
      </c>
      <c r="U68" s="132">
        <f t="shared" si="36"/>
        <v>8</v>
      </c>
    </row>
    <row r="69" spans="1:21" s="37" customFormat="1" ht="25.5" customHeight="1">
      <c r="A69" s="134">
        <v>9</v>
      </c>
      <c r="B69" s="102">
        <v>1104</v>
      </c>
      <c r="C69" s="108" t="s">
        <v>157</v>
      </c>
      <c r="D69" s="103" t="s">
        <v>149</v>
      </c>
      <c r="E69" s="77"/>
      <c r="F69" s="125" t="s">
        <v>57</v>
      </c>
      <c r="G69" s="103">
        <v>5</v>
      </c>
      <c r="H69" s="126">
        <f>IF($G69="","",INDEX('1. závod'!$A:$CH,$G69+5,INDEX('Základní list'!$B:$B,MATCH($F69,'Základní list'!$A:$A,0),1)))</f>
        <v>5585</v>
      </c>
      <c r="I69" s="127">
        <f>IF($G69="","",INDEX('1. závod'!$A:$CH,$G69+5,INDEX('Základní list'!$B:$B,MATCH($F69,'Základní list'!$A:$A,0),1)+2))</f>
        <v>9</v>
      </c>
      <c r="J69" s="125" t="s">
        <v>57</v>
      </c>
      <c r="K69" s="103">
        <v>13</v>
      </c>
      <c r="L69" s="126">
        <f>IF($K69="","",INDEX('2. závod'!$A:$CH,$K69+5,INDEX('Základní list'!$B:$B,MATCH($J69,'Základní list'!$A:$A,0),1)))</f>
        <v>5815</v>
      </c>
      <c r="M69" s="127">
        <f>IF($K69="","",INDEX('2. závod'!$A:$CH,$K69+5,INDEX('Základní list'!$B:$B,MATCH($J69,'Základní list'!$A:$A,0),1)+2))</f>
        <v>9</v>
      </c>
      <c r="N69" s="128" t="str">
        <f t="shared" si="29"/>
        <v>B5</v>
      </c>
      <c r="O69" s="128" t="str">
        <f t="shared" si="30"/>
        <v>B13</v>
      </c>
      <c r="P69" s="129">
        <f t="shared" si="31"/>
      </c>
      <c r="Q69" s="129">
        <f t="shared" si="32"/>
        <v>1</v>
      </c>
      <c r="R69" s="133">
        <f t="shared" si="33"/>
        <v>2</v>
      </c>
      <c r="S69" s="126">
        <f t="shared" si="34"/>
        <v>11400</v>
      </c>
      <c r="T69" s="131">
        <f t="shared" si="35"/>
        <v>18</v>
      </c>
      <c r="U69" s="132">
        <f t="shared" si="36"/>
        <v>9</v>
      </c>
    </row>
    <row r="70" spans="1:21" s="37" customFormat="1" ht="25.5" customHeight="1">
      <c r="A70" s="134">
        <v>5</v>
      </c>
      <c r="B70" s="102">
        <v>2008</v>
      </c>
      <c r="C70" s="108" t="s">
        <v>153</v>
      </c>
      <c r="D70" s="103" t="s">
        <v>149</v>
      </c>
      <c r="E70" s="77"/>
      <c r="F70" s="125" t="s">
        <v>57</v>
      </c>
      <c r="G70" s="103">
        <v>2</v>
      </c>
      <c r="H70" s="126">
        <f>IF($G70="","",INDEX('1. závod'!$A:$CH,$G70+5,INDEX('Základní list'!$B:$B,MATCH($F70,'Základní list'!$A:$A,0),1)))</f>
        <v>5845</v>
      </c>
      <c r="I70" s="127">
        <f>IF($G70="","",INDEX('1. závod'!$A:$CH,$G70+5,INDEX('Základní list'!$B:$B,MATCH($F70,'Základní list'!$A:$A,0),1)+2))</f>
        <v>8</v>
      </c>
      <c r="J70" s="125" t="s">
        <v>57</v>
      </c>
      <c r="K70" s="103">
        <v>5</v>
      </c>
      <c r="L70" s="126">
        <f>IF($K70="","",INDEX('2. závod'!$A:$CH,$K70+5,INDEX('Základní list'!$B:$B,MATCH($J70,'Základní list'!$A:$A,0),1)))</f>
        <v>4500</v>
      </c>
      <c r="M70" s="127">
        <f>IF($K70="","",INDEX('2. závod'!$A:$CH,$K70+5,INDEX('Základní list'!$B:$B,MATCH($J70,'Základní list'!$A:$A,0),1)+2))</f>
        <v>11</v>
      </c>
      <c r="N70" s="128" t="str">
        <f t="shared" si="29"/>
        <v>B2</v>
      </c>
      <c r="O70" s="128" t="str">
        <f t="shared" si="30"/>
        <v>B5</v>
      </c>
      <c r="P70" s="129">
        <f t="shared" si="31"/>
      </c>
      <c r="Q70" s="129">
        <f t="shared" si="32"/>
        <v>1</v>
      </c>
      <c r="R70" s="133">
        <f t="shared" si="33"/>
        <v>2</v>
      </c>
      <c r="S70" s="126">
        <f t="shared" si="34"/>
        <v>10345</v>
      </c>
      <c r="T70" s="131">
        <f t="shared" si="35"/>
        <v>19</v>
      </c>
      <c r="U70" s="132">
        <f t="shared" si="36"/>
        <v>10</v>
      </c>
    </row>
    <row r="71" spans="1:21" s="37" customFormat="1" ht="25.5" customHeight="1">
      <c r="A71" s="134">
        <v>2</v>
      </c>
      <c r="B71" s="102">
        <v>631</v>
      </c>
      <c r="C71" s="108" t="s">
        <v>150</v>
      </c>
      <c r="D71" s="103" t="s">
        <v>149</v>
      </c>
      <c r="E71" s="77"/>
      <c r="F71" s="125" t="s">
        <v>57</v>
      </c>
      <c r="G71" s="103">
        <v>6</v>
      </c>
      <c r="H71" s="126">
        <f>IF($G71="","",INDEX('1. závod'!$A:$CH,$G71+5,INDEX('Základní list'!$B:$B,MATCH($F71,'Základní list'!$A:$A,0),1)))</f>
        <v>5965</v>
      </c>
      <c r="I71" s="127">
        <f>IF($G71="","",INDEX('1. závod'!$A:$CH,$G71+5,INDEX('Základní list'!$B:$B,MATCH($F71,'Základní list'!$A:$A,0),1)+2))</f>
        <v>7</v>
      </c>
      <c r="J71" s="125" t="s">
        <v>57</v>
      </c>
      <c r="K71" s="103">
        <v>11</v>
      </c>
      <c r="L71" s="126">
        <f>IF($K71="","",INDEX('2. závod'!$A:$CH,$K71+5,INDEX('Základní list'!$B:$B,MATCH($J71,'Základní list'!$A:$A,0),1)))</f>
        <v>3030</v>
      </c>
      <c r="M71" s="127">
        <f>IF($K71="","",INDEX('2. závod'!$A:$CH,$K71+5,INDEX('Základní list'!$B:$B,MATCH($J71,'Základní list'!$A:$A,0),1)+2))</f>
        <v>13</v>
      </c>
      <c r="N71" s="128" t="str">
        <f t="shared" si="29"/>
        <v>B6</v>
      </c>
      <c r="O71" s="128" t="str">
        <f t="shared" si="30"/>
        <v>B11</v>
      </c>
      <c r="P71" s="129">
        <f t="shared" si="31"/>
      </c>
      <c r="Q71" s="129">
        <f t="shared" si="32"/>
        <v>1</v>
      </c>
      <c r="R71" s="133">
        <f t="shared" si="33"/>
        <v>2</v>
      </c>
      <c r="S71" s="126">
        <f t="shared" si="34"/>
        <v>8995</v>
      </c>
      <c r="T71" s="131">
        <f t="shared" si="35"/>
        <v>20</v>
      </c>
      <c r="U71" s="132">
        <f t="shared" si="36"/>
        <v>11</v>
      </c>
    </row>
    <row r="72" spans="1:21" s="37" customFormat="1" ht="25.5" customHeight="1">
      <c r="A72" s="134">
        <v>14</v>
      </c>
      <c r="B72" s="102"/>
      <c r="C72" s="108" t="s">
        <v>162</v>
      </c>
      <c r="D72" s="103" t="s">
        <v>149</v>
      </c>
      <c r="E72" s="77"/>
      <c r="F72" s="125" t="s">
        <v>57</v>
      </c>
      <c r="G72" s="103">
        <v>11</v>
      </c>
      <c r="H72" s="126">
        <f>IF($G72="","",INDEX('1. závod'!$A:$CH,$G72+5,INDEX('Základní list'!$B:$B,MATCH($F72,'Základní list'!$A:$A,0),1)))</f>
        <v>2135</v>
      </c>
      <c r="I72" s="127">
        <f>IF($G72="","",INDEX('1. závod'!$A:$CH,$G72+5,INDEX('Základní list'!$B:$B,MATCH($F72,'Základní list'!$A:$A,0),1)+2))</f>
        <v>14</v>
      </c>
      <c r="J72" s="125" t="s">
        <v>57</v>
      </c>
      <c r="K72" s="103">
        <v>6</v>
      </c>
      <c r="L72" s="126">
        <f>IF($K72="","",INDEX('2. závod'!$A:$CH,$K72+5,INDEX('Základní list'!$B:$B,MATCH($J72,'Základní list'!$A:$A,0),1)))</f>
        <v>5810</v>
      </c>
      <c r="M72" s="127">
        <f>IF($K72="","",INDEX('2. závod'!$A:$CH,$K72+5,INDEX('Základní list'!$B:$B,MATCH($J72,'Základní list'!$A:$A,0),1)+2))</f>
        <v>10</v>
      </c>
      <c r="N72" s="128" t="str">
        <f t="shared" si="29"/>
        <v>B11</v>
      </c>
      <c r="O72" s="128" t="str">
        <f t="shared" si="30"/>
        <v>B6</v>
      </c>
      <c r="P72" s="129">
        <f t="shared" si="31"/>
      </c>
      <c r="Q72" s="129">
        <f t="shared" si="32"/>
        <v>1</v>
      </c>
      <c r="R72" s="133">
        <f t="shared" si="33"/>
        <v>2</v>
      </c>
      <c r="S72" s="126">
        <f t="shared" si="34"/>
        <v>7945</v>
      </c>
      <c r="T72" s="131">
        <f t="shared" si="35"/>
        <v>24</v>
      </c>
      <c r="U72" s="132">
        <f t="shared" si="36"/>
        <v>12</v>
      </c>
    </row>
    <row r="73" spans="1:21" s="37" customFormat="1" ht="25.5" customHeight="1">
      <c r="A73" s="134">
        <v>12</v>
      </c>
      <c r="B73" s="102"/>
      <c r="C73" s="108" t="s">
        <v>160</v>
      </c>
      <c r="D73" s="103" t="s">
        <v>149</v>
      </c>
      <c r="E73" s="77"/>
      <c r="F73" s="125" t="s">
        <v>57</v>
      </c>
      <c r="G73" s="103">
        <v>13</v>
      </c>
      <c r="H73" s="126">
        <f>IF($G73="","",INDEX('1. závod'!$A:$CH,$G73+5,INDEX('Základní list'!$B:$B,MATCH($F73,'Základní list'!$A:$A,0),1)))</f>
        <v>2600</v>
      </c>
      <c r="I73" s="127">
        <f>IF($G73="","",INDEX('1. závod'!$A:$CH,$G73+5,INDEX('Základní list'!$B:$B,MATCH($F73,'Základní list'!$A:$A,0),1)+2))</f>
        <v>13</v>
      </c>
      <c r="J73" s="125" t="s">
        <v>57</v>
      </c>
      <c r="K73" s="103">
        <v>14</v>
      </c>
      <c r="L73" s="126">
        <f>IF($K73="","",INDEX('2. závod'!$A:$CH,$K73+5,INDEX('Základní list'!$B:$B,MATCH($J73,'Základní list'!$A:$A,0),1)))</f>
        <v>3860</v>
      </c>
      <c r="M73" s="127">
        <f>IF($K73="","",INDEX('2. závod'!$A:$CH,$K73+5,INDEX('Základní list'!$B:$B,MATCH($J73,'Základní list'!$A:$A,0),1)+2))</f>
        <v>12</v>
      </c>
      <c r="N73" s="128" t="str">
        <f t="shared" si="29"/>
        <v>B13</v>
      </c>
      <c r="O73" s="128" t="str">
        <f t="shared" si="30"/>
        <v>B14</v>
      </c>
      <c r="P73" s="129">
        <f t="shared" si="31"/>
      </c>
      <c r="Q73" s="129">
        <f t="shared" si="32"/>
        <v>1</v>
      </c>
      <c r="R73" s="133">
        <f t="shared" si="33"/>
        <v>2</v>
      </c>
      <c r="S73" s="126">
        <f t="shared" si="34"/>
        <v>6460</v>
      </c>
      <c r="T73" s="131">
        <f t="shared" si="35"/>
        <v>25</v>
      </c>
      <c r="U73" s="132">
        <f t="shared" si="36"/>
        <v>13</v>
      </c>
    </row>
    <row r="74" spans="1:21" s="37" customFormat="1" ht="27" customHeight="1" thickBot="1">
      <c r="A74" s="134">
        <v>13</v>
      </c>
      <c r="B74" s="102"/>
      <c r="C74" s="108" t="s">
        <v>161</v>
      </c>
      <c r="D74" s="103" t="s">
        <v>149</v>
      </c>
      <c r="E74" s="77"/>
      <c r="F74" s="125" t="s">
        <v>57</v>
      </c>
      <c r="G74" s="103">
        <v>4</v>
      </c>
      <c r="H74" s="126">
        <f>IF($G74="","",INDEX('1. závod'!$A:$CH,$G74+5,INDEX('Základní list'!$B:$B,MATCH($F74,'Základní list'!$A:$A,0),1)))</f>
        <v>4245</v>
      </c>
      <c r="I74" s="127">
        <f>IF($G74="","",INDEX('1. závod'!$A:$CH,$G74+5,INDEX('Základní list'!$B:$B,MATCH($F74,'Základní list'!$A:$A,0),1)+2))</f>
        <v>12</v>
      </c>
      <c r="J74" s="125" t="s">
        <v>57</v>
      </c>
      <c r="K74" s="103">
        <v>2</v>
      </c>
      <c r="L74" s="126">
        <f>IF($K74="","",INDEX('2. závod'!$A:$CH,$K74+5,INDEX('Základní list'!$B:$B,MATCH($J74,'Základní list'!$A:$A,0),1)))</f>
        <v>2725</v>
      </c>
      <c r="M74" s="127">
        <f>IF($K74="","",INDEX('2. závod'!$A:$CH,$K74+5,INDEX('Základní list'!$B:$B,MATCH($J74,'Základní list'!$A:$A,0),1)+2))</f>
        <v>14</v>
      </c>
      <c r="N74" s="128" t="str">
        <f t="shared" si="29"/>
        <v>B4</v>
      </c>
      <c r="O74" s="128" t="str">
        <f t="shared" si="30"/>
        <v>B2</v>
      </c>
      <c r="P74" s="129">
        <f t="shared" si="31"/>
      </c>
      <c r="Q74" s="129">
        <f t="shared" si="32"/>
        <v>1</v>
      </c>
      <c r="R74" s="133">
        <f t="shared" si="33"/>
        <v>2</v>
      </c>
      <c r="S74" s="126">
        <f t="shared" si="34"/>
        <v>6970</v>
      </c>
      <c r="T74" s="131">
        <f t="shared" si="35"/>
        <v>26</v>
      </c>
      <c r="U74" s="132">
        <f t="shared" si="36"/>
        <v>14</v>
      </c>
    </row>
    <row r="75" spans="1:21" s="37" customFormat="1" ht="25.5" customHeight="1" hidden="1">
      <c r="A75" s="134"/>
      <c r="B75" s="102"/>
      <c r="C75" s="108"/>
      <c r="D75" s="103"/>
      <c r="E75" s="77"/>
      <c r="F75" s="125"/>
      <c r="G75" s="103"/>
      <c r="H75" s="126">
        <f>IF($G75="","",INDEX('1. závod'!$A:$CH,$G75+5,INDEX('Základní list'!$B:$B,MATCH($F75,'Základní list'!$A:$A,0),1)))</f>
      </c>
      <c r="I75" s="127">
        <f>IF($G75="","",INDEX('1. závod'!$A:$CH,$G75+5,INDEX('Základní list'!$B:$B,MATCH($F75,'Základní list'!$A:$A,0),1)+2))</f>
      </c>
      <c r="J75" s="125"/>
      <c r="K75" s="103"/>
      <c r="L75" s="126">
        <f>IF($K75="","",INDEX('2. závod'!$A:$CH,$K75+5,INDEX('Základní list'!$B:$B,MATCH($J75,'Základní list'!$A:$A,0),1)))</f>
      </c>
      <c r="M75" s="127">
        <f>IF($K75="","",INDEX('2. závod'!$A:$CH,$K75+5,INDEX('Základní list'!$B:$B,MATCH($J75,'Základní list'!$A:$A,0),1)+2))</f>
      </c>
      <c r="N75" s="128">
        <f aca="true" t="shared" si="37" ref="N75:N110">CONCATENATE(F75,G75)</f>
      </c>
      <c r="O75" s="128">
        <f aca="true" t="shared" si="38" ref="O75:O110">CONCATENATE(J75,K75)</f>
      </c>
      <c r="P75" s="129">
        <f aca="true" t="shared" si="39" ref="P75:P110">IF(ISBLANK(E75),"",E75)</f>
      </c>
      <c r="Q75" s="129">
        <f aca="true" t="shared" si="40" ref="Q75:Q110">IF(C75="",0,1)</f>
        <v>0</v>
      </c>
      <c r="R75" s="133">
        <f aca="true" t="shared" si="41" ref="R75:R110">IF(ISBLANK($C75),"",COUNT(I75,M75))</f>
      </c>
      <c r="S75" s="126">
        <f aca="true" t="shared" si="42" ref="S75:S110">IF(ISBLANK($C75),"",SUM(H75,L75))</f>
      </c>
      <c r="T75" s="131">
        <f aca="true" t="shared" si="43" ref="T75:T110">IF(ISBLANK($C75),"",SUM(I75,M75))</f>
      </c>
      <c r="U75" s="132">
        <f aca="true" t="shared" si="44" ref="U75:U110">IF(ISBLANK($C75),"",IF(ISTEXT(U74),1,U74+1))</f>
      </c>
    </row>
    <row r="76" spans="1:21" s="37" customFormat="1" ht="25.5" customHeight="1" hidden="1">
      <c r="A76" s="134"/>
      <c r="B76" s="102"/>
      <c r="C76" s="108"/>
      <c r="D76" s="103"/>
      <c r="E76" s="77"/>
      <c r="F76" s="125"/>
      <c r="G76" s="103"/>
      <c r="H76" s="126">
        <f>IF($G76="","",INDEX('1. závod'!$A:$CH,$G76+5,INDEX('Základní list'!$B:$B,MATCH($F76,'Základní list'!$A:$A,0),1)))</f>
      </c>
      <c r="I76" s="127">
        <f>IF($G76="","",INDEX('1. závod'!$A:$CH,$G76+5,INDEX('Základní list'!$B:$B,MATCH($F76,'Základní list'!$A:$A,0),1)+2))</f>
      </c>
      <c r="J76" s="125"/>
      <c r="K76" s="103"/>
      <c r="L76" s="126">
        <f>IF($K76="","",INDEX('2. závod'!$A:$CH,$K76+5,INDEX('Základní list'!$B:$B,MATCH($J76,'Základní list'!$A:$A,0),1)))</f>
      </c>
      <c r="M76" s="127">
        <f>IF($K76="","",INDEX('2. závod'!$A:$CH,$K76+5,INDEX('Základní list'!$B:$B,MATCH($J76,'Základní list'!$A:$A,0),1)+2))</f>
      </c>
      <c r="N76" s="128">
        <f t="shared" si="37"/>
      </c>
      <c r="O76" s="128">
        <f t="shared" si="38"/>
      </c>
      <c r="P76" s="129">
        <f t="shared" si="39"/>
      </c>
      <c r="Q76" s="129">
        <f t="shared" si="40"/>
        <v>0</v>
      </c>
      <c r="R76" s="133">
        <f t="shared" si="41"/>
      </c>
      <c r="S76" s="126">
        <f t="shared" si="42"/>
      </c>
      <c r="T76" s="131">
        <f t="shared" si="43"/>
      </c>
      <c r="U76" s="132">
        <f t="shared" si="44"/>
      </c>
    </row>
    <row r="77" spans="1:21" s="37" customFormat="1" ht="25.5" customHeight="1" hidden="1">
      <c r="A77" s="134"/>
      <c r="B77" s="102"/>
      <c r="C77" s="108"/>
      <c r="D77" s="103"/>
      <c r="E77" s="77"/>
      <c r="F77" s="125"/>
      <c r="G77" s="103"/>
      <c r="H77" s="126">
        <f>IF($G77="","",INDEX('1. závod'!$A:$CH,$G77+5,INDEX('Základní list'!$B:$B,MATCH($F77,'Základní list'!$A:$A,0),1)))</f>
      </c>
      <c r="I77" s="127">
        <f>IF($G77="","",INDEX('1. závod'!$A:$CH,$G77+5,INDEX('Základní list'!$B:$B,MATCH($F77,'Základní list'!$A:$A,0),1)+2))</f>
      </c>
      <c r="J77" s="125"/>
      <c r="K77" s="103"/>
      <c r="L77" s="126">
        <f>IF($K77="","",INDEX('2. závod'!$A:$CH,$K77+5,INDEX('Základní list'!$B:$B,MATCH($J77,'Základní list'!$A:$A,0),1)))</f>
      </c>
      <c r="M77" s="127">
        <f>IF($K77="","",INDEX('2. závod'!$A:$CH,$K77+5,INDEX('Základní list'!$B:$B,MATCH($J77,'Základní list'!$A:$A,0),1)+2))</f>
      </c>
      <c r="N77" s="128">
        <f t="shared" si="37"/>
      </c>
      <c r="O77" s="128">
        <f t="shared" si="38"/>
      </c>
      <c r="P77" s="129">
        <f t="shared" si="39"/>
      </c>
      <c r="Q77" s="129">
        <f t="shared" si="40"/>
        <v>0</v>
      </c>
      <c r="R77" s="133">
        <f t="shared" si="41"/>
      </c>
      <c r="S77" s="126">
        <f t="shared" si="42"/>
      </c>
      <c r="T77" s="131">
        <f t="shared" si="43"/>
      </c>
      <c r="U77" s="132">
        <f t="shared" si="44"/>
      </c>
    </row>
    <row r="78" spans="1:21" s="37" customFormat="1" ht="25.5" customHeight="1" hidden="1">
      <c r="A78" s="134"/>
      <c r="B78" s="102"/>
      <c r="C78" s="108"/>
      <c r="D78" s="103"/>
      <c r="E78" s="77"/>
      <c r="F78" s="125"/>
      <c r="G78" s="103"/>
      <c r="H78" s="126">
        <f>IF($G78="","",INDEX('1. závod'!$A:$CH,$G78+5,INDEX('Základní list'!$B:$B,MATCH($F78,'Základní list'!$A:$A,0),1)))</f>
      </c>
      <c r="I78" s="127">
        <f>IF($G78="","",INDEX('1. závod'!$A:$CH,$G78+5,INDEX('Základní list'!$B:$B,MATCH($F78,'Základní list'!$A:$A,0),1)+2))</f>
      </c>
      <c r="J78" s="125"/>
      <c r="K78" s="103"/>
      <c r="L78" s="126">
        <f>IF($K78="","",INDEX('2. závod'!$A:$CH,$K78+5,INDEX('Základní list'!$B:$B,MATCH($J78,'Základní list'!$A:$A,0),1)))</f>
      </c>
      <c r="M78" s="127">
        <f>IF($K78="","",INDEX('2. závod'!$A:$CH,$K78+5,INDEX('Základní list'!$B:$B,MATCH($J78,'Základní list'!$A:$A,0),1)+2))</f>
      </c>
      <c r="N78" s="128">
        <f t="shared" si="37"/>
      </c>
      <c r="O78" s="128">
        <f t="shared" si="38"/>
      </c>
      <c r="P78" s="129">
        <f t="shared" si="39"/>
      </c>
      <c r="Q78" s="129">
        <f t="shared" si="40"/>
        <v>0</v>
      </c>
      <c r="R78" s="133">
        <f t="shared" si="41"/>
      </c>
      <c r="S78" s="126">
        <f t="shared" si="42"/>
      </c>
      <c r="T78" s="131">
        <f t="shared" si="43"/>
      </c>
      <c r="U78" s="132">
        <f t="shared" si="44"/>
      </c>
    </row>
    <row r="79" spans="1:21" s="37" customFormat="1" ht="25.5" customHeight="1" hidden="1">
      <c r="A79" s="134"/>
      <c r="B79" s="102"/>
      <c r="C79" s="108"/>
      <c r="D79" s="103"/>
      <c r="E79" s="77"/>
      <c r="F79" s="125"/>
      <c r="G79" s="103"/>
      <c r="H79" s="126">
        <f>IF($G79="","",INDEX('1. závod'!$A:$CH,$G79+5,INDEX('Základní list'!$B:$B,MATCH($F79,'Základní list'!$A:$A,0),1)))</f>
      </c>
      <c r="I79" s="127">
        <f>IF($G79="","",INDEX('1. závod'!$A:$CH,$G79+5,INDEX('Základní list'!$B:$B,MATCH($F79,'Základní list'!$A:$A,0),1)+2))</f>
      </c>
      <c r="J79" s="125"/>
      <c r="K79" s="103"/>
      <c r="L79" s="126">
        <f>IF($K79="","",INDEX('2. závod'!$A:$CH,$K79+5,INDEX('Základní list'!$B:$B,MATCH($J79,'Základní list'!$A:$A,0),1)))</f>
      </c>
      <c r="M79" s="127">
        <f>IF($K79="","",INDEX('2. závod'!$A:$CH,$K79+5,INDEX('Základní list'!$B:$B,MATCH($J79,'Základní list'!$A:$A,0),1)+2))</f>
      </c>
      <c r="N79" s="128">
        <f t="shared" si="37"/>
      </c>
      <c r="O79" s="128">
        <f t="shared" si="38"/>
      </c>
      <c r="P79" s="129">
        <f t="shared" si="39"/>
      </c>
      <c r="Q79" s="129">
        <f t="shared" si="40"/>
        <v>0</v>
      </c>
      <c r="R79" s="133">
        <f t="shared" si="41"/>
      </c>
      <c r="S79" s="126">
        <f t="shared" si="42"/>
      </c>
      <c r="T79" s="131">
        <f t="shared" si="43"/>
      </c>
      <c r="U79" s="132">
        <f t="shared" si="44"/>
      </c>
    </row>
    <row r="80" spans="1:21" s="37" customFormat="1" ht="25.5" customHeight="1" hidden="1">
      <c r="A80" s="134"/>
      <c r="B80" s="102"/>
      <c r="C80" s="108"/>
      <c r="D80" s="103"/>
      <c r="E80" s="77"/>
      <c r="F80" s="125"/>
      <c r="G80" s="103"/>
      <c r="H80" s="126">
        <f>IF($G80="","",INDEX('1. závod'!$A:$CH,$G80+5,INDEX('Základní list'!$B:$B,MATCH($F80,'Základní list'!$A:$A,0),1)))</f>
      </c>
      <c r="I80" s="127">
        <f>IF($G80="","",INDEX('1. závod'!$A:$CH,$G80+5,INDEX('Základní list'!$B:$B,MATCH($F80,'Základní list'!$A:$A,0),1)+2))</f>
      </c>
      <c r="J80" s="125"/>
      <c r="K80" s="103"/>
      <c r="L80" s="126">
        <f>IF($K80="","",INDEX('2. závod'!$A:$CH,$K80+5,INDEX('Základní list'!$B:$B,MATCH($J80,'Základní list'!$A:$A,0),1)))</f>
      </c>
      <c r="M80" s="127">
        <f>IF($K80="","",INDEX('2. závod'!$A:$CH,$K80+5,INDEX('Základní list'!$B:$B,MATCH($J80,'Základní list'!$A:$A,0),1)+2))</f>
      </c>
      <c r="N80" s="128">
        <f t="shared" si="37"/>
      </c>
      <c r="O80" s="128">
        <f t="shared" si="38"/>
      </c>
      <c r="P80" s="129">
        <f t="shared" si="39"/>
      </c>
      <c r="Q80" s="129">
        <f t="shared" si="40"/>
        <v>0</v>
      </c>
      <c r="R80" s="133">
        <f t="shared" si="41"/>
      </c>
      <c r="S80" s="126">
        <f t="shared" si="42"/>
      </c>
      <c r="T80" s="131">
        <f t="shared" si="43"/>
      </c>
      <c r="U80" s="132">
        <f t="shared" si="44"/>
      </c>
    </row>
    <row r="81" spans="1:21" s="37" customFormat="1" ht="25.5" customHeight="1" hidden="1">
      <c r="A81" s="134"/>
      <c r="B81" s="102"/>
      <c r="C81" s="108"/>
      <c r="D81" s="103"/>
      <c r="E81" s="77"/>
      <c r="F81" s="125"/>
      <c r="G81" s="103"/>
      <c r="H81" s="126">
        <f>IF($G81="","",INDEX('1. závod'!$A:$CH,$G81+5,INDEX('Základní list'!$B:$B,MATCH($F81,'Základní list'!$A:$A,0),1)))</f>
      </c>
      <c r="I81" s="127">
        <f>IF($G81="","",INDEX('1. závod'!$A:$CH,$G81+5,INDEX('Základní list'!$B:$B,MATCH($F81,'Základní list'!$A:$A,0),1)+2))</f>
      </c>
      <c r="J81" s="125"/>
      <c r="K81" s="103"/>
      <c r="L81" s="126">
        <f>IF($K81="","",INDEX('2. závod'!$A:$CH,$K81+5,INDEX('Základní list'!$B:$B,MATCH($J81,'Základní list'!$A:$A,0),1)))</f>
      </c>
      <c r="M81" s="127">
        <f>IF($K81="","",INDEX('2. závod'!$A:$CH,$K81+5,INDEX('Základní list'!$B:$B,MATCH($J81,'Základní list'!$A:$A,0),1)+2))</f>
      </c>
      <c r="N81" s="128">
        <f t="shared" si="37"/>
      </c>
      <c r="O81" s="128">
        <f t="shared" si="38"/>
      </c>
      <c r="P81" s="129">
        <f t="shared" si="39"/>
      </c>
      <c r="Q81" s="129">
        <f t="shared" si="40"/>
        <v>0</v>
      </c>
      <c r="R81" s="133">
        <f t="shared" si="41"/>
      </c>
      <c r="S81" s="126">
        <f t="shared" si="42"/>
      </c>
      <c r="T81" s="131">
        <f t="shared" si="43"/>
      </c>
      <c r="U81" s="132">
        <f t="shared" si="44"/>
      </c>
    </row>
    <row r="82" spans="1:21" s="37" customFormat="1" ht="25.5" customHeight="1" hidden="1">
      <c r="A82" s="134"/>
      <c r="B82" s="102"/>
      <c r="C82" s="108"/>
      <c r="D82" s="103"/>
      <c r="E82" s="77"/>
      <c r="F82" s="125"/>
      <c r="G82" s="103"/>
      <c r="H82" s="126">
        <f>IF($G82="","",INDEX('1. závod'!$A:$CH,$G82+5,INDEX('Základní list'!$B:$B,MATCH($F82,'Základní list'!$A:$A,0),1)))</f>
      </c>
      <c r="I82" s="127">
        <f>IF($G82="","",INDEX('1. závod'!$A:$CH,$G82+5,INDEX('Základní list'!$B:$B,MATCH($F82,'Základní list'!$A:$A,0),1)+2))</f>
      </c>
      <c r="J82" s="125"/>
      <c r="K82" s="103"/>
      <c r="L82" s="126">
        <f>IF($K82="","",INDEX('2. závod'!$A:$CH,$K82+5,INDEX('Základní list'!$B:$B,MATCH($J82,'Základní list'!$A:$A,0),1)))</f>
      </c>
      <c r="M82" s="127">
        <f>IF($K82="","",INDEX('2. závod'!$A:$CH,$K82+5,INDEX('Základní list'!$B:$B,MATCH($J82,'Základní list'!$A:$A,0),1)+2))</f>
      </c>
      <c r="N82" s="128">
        <f t="shared" si="37"/>
      </c>
      <c r="O82" s="128">
        <f t="shared" si="38"/>
      </c>
      <c r="P82" s="129">
        <f t="shared" si="39"/>
      </c>
      <c r="Q82" s="129">
        <f t="shared" si="40"/>
        <v>0</v>
      </c>
      <c r="R82" s="133">
        <f t="shared" si="41"/>
      </c>
      <c r="S82" s="126">
        <f t="shared" si="42"/>
      </c>
      <c r="T82" s="131">
        <f t="shared" si="43"/>
      </c>
      <c r="U82" s="132">
        <f t="shared" si="44"/>
      </c>
    </row>
    <row r="83" spans="1:21" s="37" customFormat="1" ht="25.5" customHeight="1" hidden="1">
      <c r="A83" s="134"/>
      <c r="B83" s="102"/>
      <c r="C83" s="108"/>
      <c r="D83" s="103"/>
      <c r="E83" s="77"/>
      <c r="F83" s="125"/>
      <c r="G83" s="103"/>
      <c r="H83" s="126">
        <f>IF($G83="","",INDEX('1. závod'!$A:$CH,$G83+5,INDEX('Základní list'!$B:$B,MATCH($F83,'Základní list'!$A:$A,0),1)))</f>
      </c>
      <c r="I83" s="127">
        <f>IF($G83="","",INDEX('1. závod'!$A:$CH,$G83+5,INDEX('Základní list'!$B:$B,MATCH($F83,'Základní list'!$A:$A,0),1)+2))</f>
      </c>
      <c r="J83" s="125"/>
      <c r="K83" s="103"/>
      <c r="L83" s="126">
        <f>IF($K83="","",INDEX('2. závod'!$A:$CH,$K83+5,INDEX('Základní list'!$B:$B,MATCH($J83,'Základní list'!$A:$A,0),1)))</f>
      </c>
      <c r="M83" s="127">
        <f>IF($K83="","",INDEX('2. závod'!$A:$CH,$K83+5,INDEX('Základní list'!$B:$B,MATCH($J83,'Základní list'!$A:$A,0),1)+2))</f>
      </c>
      <c r="N83" s="128">
        <f t="shared" si="37"/>
      </c>
      <c r="O83" s="128">
        <f t="shared" si="38"/>
      </c>
      <c r="P83" s="129">
        <f t="shared" si="39"/>
      </c>
      <c r="Q83" s="129">
        <f t="shared" si="40"/>
        <v>0</v>
      </c>
      <c r="R83" s="133">
        <f t="shared" si="41"/>
      </c>
      <c r="S83" s="126">
        <f t="shared" si="42"/>
      </c>
      <c r="T83" s="131">
        <f t="shared" si="43"/>
      </c>
      <c r="U83" s="132">
        <f t="shared" si="44"/>
      </c>
    </row>
    <row r="84" spans="1:21" s="37" customFormat="1" ht="25.5" customHeight="1" hidden="1">
      <c r="A84" s="134"/>
      <c r="B84" s="102"/>
      <c r="C84" s="108"/>
      <c r="D84" s="103"/>
      <c r="E84" s="77"/>
      <c r="F84" s="125"/>
      <c r="G84" s="103"/>
      <c r="H84" s="126">
        <f>IF($G84="","",INDEX('1. závod'!$A:$CH,$G84+5,INDEX('Základní list'!$B:$B,MATCH($F84,'Základní list'!$A:$A,0),1)))</f>
      </c>
      <c r="I84" s="127">
        <f>IF($G84="","",INDEX('1. závod'!$A:$CH,$G84+5,INDEX('Základní list'!$B:$B,MATCH($F84,'Základní list'!$A:$A,0),1)+2))</f>
      </c>
      <c r="J84" s="125"/>
      <c r="K84" s="103"/>
      <c r="L84" s="126">
        <f>IF($K84="","",INDEX('2. závod'!$A:$CH,$K84+5,INDEX('Základní list'!$B:$B,MATCH($J84,'Základní list'!$A:$A,0),1)))</f>
      </c>
      <c r="M84" s="127">
        <f>IF($K84="","",INDEX('2. závod'!$A:$CH,$K84+5,INDEX('Základní list'!$B:$B,MATCH($J84,'Základní list'!$A:$A,0),1)+2))</f>
      </c>
      <c r="N84" s="128">
        <f t="shared" si="37"/>
      </c>
      <c r="O84" s="128">
        <f t="shared" si="38"/>
      </c>
      <c r="P84" s="129">
        <f t="shared" si="39"/>
      </c>
      <c r="Q84" s="129">
        <f t="shared" si="40"/>
        <v>0</v>
      </c>
      <c r="R84" s="133">
        <f t="shared" si="41"/>
      </c>
      <c r="S84" s="126">
        <f t="shared" si="42"/>
      </c>
      <c r="T84" s="131">
        <f t="shared" si="43"/>
      </c>
      <c r="U84" s="132">
        <f t="shared" si="44"/>
      </c>
    </row>
    <row r="85" spans="1:21" s="37" customFormat="1" ht="25.5" customHeight="1" hidden="1">
      <c r="A85" s="134"/>
      <c r="B85" s="102"/>
      <c r="C85" s="108"/>
      <c r="D85" s="103"/>
      <c r="E85" s="77"/>
      <c r="F85" s="125"/>
      <c r="G85" s="103"/>
      <c r="H85" s="126">
        <f>IF($G85="","",INDEX('1. závod'!$A:$CH,$G85+5,INDEX('Základní list'!$B:$B,MATCH($F85,'Základní list'!$A:$A,0),1)))</f>
      </c>
      <c r="I85" s="127">
        <f>IF($G85="","",INDEX('1. závod'!$A:$CH,$G85+5,INDEX('Základní list'!$B:$B,MATCH($F85,'Základní list'!$A:$A,0),1)+2))</f>
      </c>
      <c r="J85" s="125"/>
      <c r="K85" s="103"/>
      <c r="L85" s="126">
        <f>IF($K85="","",INDEX('2. závod'!$A:$CH,$K85+5,INDEX('Základní list'!$B:$B,MATCH($J85,'Základní list'!$A:$A,0),1)))</f>
      </c>
      <c r="M85" s="127">
        <f>IF($K85="","",INDEX('2. závod'!$A:$CH,$K85+5,INDEX('Základní list'!$B:$B,MATCH($J85,'Základní list'!$A:$A,0),1)+2))</f>
      </c>
      <c r="N85" s="128">
        <f t="shared" si="37"/>
      </c>
      <c r="O85" s="128">
        <f t="shared" si="38"/>
      </c>
      <c r="P85" s="129">
        <f t="shared" si="39"/>
      </c>
      <c r="Q85" s="129">
        <f t="shared" si="40"/>
        <v>0</v>
      </c>
      <c r="R85" s="133">
        <f t="shared" si="41"/>
      </c>
      <c r="S85" s="126">
        <f t="shared" si="42"/>
      </c>
      <c r="T85" s="131">
        <f t="shared" si="43"/>
      </c>
      <c r="U85" s="132">
        <f t="shared" si="44"/>
      </c>
    </row>
    <row r="86" spans="1:21" s="37" customFormat="1" ht="25.5" customHeight="1" hidden="1">
      <c r="A86" s="134"/>
      <c r="B86" s="102"/>
      <c r="C86" s="108"/>
      <c r="D86" s="103"/>
      <c r="E86" s="77"/>
      <c r="F86" s="125"/>
      <c r="G86" s="103"/>
      <c r="H86" s="126">
        <f>IF($G86="","",INDEX('1. závod'!$A:$CH,$G86+5,INDEX('Základní list'!$B:$B,MATCH($F86,'Základní list'!$A:$A,0),1)))</f>
      </c>
      <c r="I86" s="127">
        <f>IF($G86="","",INDEX('1. závod'!$A:$CH,$G86+5,INDEX('Základní list'!$B:$B,MATCH($F86,'Základní list'!$A:$A,0),1)+2))</f>
      </c>
      <c r="J86" s="125"/>
      <c r="K86" s="103"/>
      <c r="L86" s="126">
        <f>IF($K86="","",INDEX('2. závod'!$A:$CH,$K86+5,INDEX('Základní list'!$B:$B,MATCH($J86,'Základní list'!$A:$A,0),1)))</f>
      </c>
      <c r="M86" s="127">
        <f>IF($K86="","",INDEX('2. závod'!$A:$CH,$K86+5,INDEX('Základní list'!$B:$B,MATCH($J86,'Základní list'!$A:$A,0),1)+2))</f>
      </c>
      <c r="N86" s="128">
        <f t="shared" si="37"/>
      </c>
      <c r="O86" s="128">
        <f t="shared" si="38"/>
      </c>
      <c r="P86" s="129">
        <f t="shared" si="39"/>
      </c>
      <c r="Q86" s="129">
        <f t="shared" si="40"/>
        <v>0</v>
      </c>
      <c r="R86" s="133">
        <f t="shared" si="41"/>
      </c>
      <c r="S86" s="126">
        <f t="shared" si="42"/>
      </c>
      <c r="T86" s="131">
        <f t="shared" si="43"/>
      </c>
      <c r="U86" s="132">
        <f t="shared" si="44"/>
      </c>
    </row>
    <row r="87" spans="1:21" s="37" customFormat="1" ht="25.5" customHeight="1" hidden="1">
      <c r="A87" s="134"/>
      <c r="B87" s="102"/>
      <c r="C87" s="108"/>
      <c r="D87" s="103"/>
      <c r="E87" s="77"/>
      <c r="F87" s="125"/>
      <c r="G87" s="103"/>
      <c r="H87" s="126">
        <f>IF($G87="","",INDEX('1. závod'!$A:$CH,$G87+5,INDEX('Základní list'!$B:$B,MATCH($F87,'Základní list'!$A:$A,0),1)))</f>
      </c>
      <c r="I87" s="127">
        <f>IF($G87="","",INDEX('1. závod'!$A:$CH,$G87+5,INDEX('Základní list'!$B:$B,MATCH($F87,'Základní list'!$A:$A,0),1)+2))</f>
      </c>
      <c r="J87" s="125"/>
      <c r="K87" s="103"/>
      <c r="L87" s="126">
        <f>IF($K87="","",INDEX('2. závod'!$A:$CH,$K87+5,INDEX('Základní list'!$B:$B,MATCH($J87,'Základní list'!$A:$A,0),1)))</f>
      </c>
      <c r="M87" s="127">
        <f>IF($K87="","",INDEX('2. závod'!$A:$CH,$K87+5,INDEX('Základní list'!$B:$B,MATCH($J87,'Základní list'!$A:$A,0),1)+2))</f>
      </c>
      <c r="N87" s="128">
        <f t="shared" si="37"/>
      </c>
      <c r="O87" s="128">
        <f t="shared" si="38"/>
      </c>
      <c r="P87" s="129">
        <f t="shared" si="39"/>
      </c>
      <c r="Q87" s="129">
        <f t="shared" si="40"/>
        <v>0</v>
      </c>
      <c r="R87" s="133">
        <f t="shared" si="41"/>
      </c>
      <c r="S87" s="126">
        <f t="shared" si="42"/>
      </c>
      <c r="T87" s="131">
        <f t="shared" si="43"/>
      </c>
      <c r="U87" s="132">
        <f t="shared" si="44"/>
      </c>
    </row>
    <row r="88" spans="1:21" s="37" customFormat="1" ht="25.5" customHeight="1" hidden="1">
      <c r="A88" s="134"/>
      <c r="B88" s="102"/>
      <c r="C88" s="108"/>
      <c r="D88" s="103"/>
      <c r="E88" s="77"/>
      <c r="F88" s="125"/>
      <c r="G88" s="103"/>
      <c r="H88" s="126">
        <f>IF($G88="","",INDEX('1. závod'!$A:$CH,$G88+5,INDEX('Základní list'!$B:$B,MATCH($F88,'Základní list'!$A:$A,0),1)))</f>
      </c>
      <c r="I88" s="127">
        <f>IF($G88="","",INDEX('1. závod'!$A:$CH,$G88+5,INDEX('Základní list'!$B:$B,MATCH($F88,'Základní list'!$A:$A,0),1)+2))</f>
      </c>
      <c r="J88" s="125"/>
      <c r="K88" s="103"/>
      <c r="L88" s="126">
        <f>IF($K88="","",INDEX('2. závod'!$A:$CH,$K88+5,INDEX('Základní list'!$B:$B,MATCH($J88,'Základní list'!$A:$A,0),1)))</f>
      </c>
      <c r="M88" s="127">
        <f>IF($K88="","",INDEX('2. závod'!$A:$CH,$K88+5,INDEX('Základní list'!$B:$B,MATCH($J88,'Základní list'!$A:$A,0),1)+2))</f>
      </c>
      <c r="N88" s="128">
        <f t="shared" si="37"/>
      </c>
      <c r="O88" s="128">
        <f t="shared" si="38"/>
      </c>
      <c r="P88" s="129">
        <f t="shared" si="39"/>
      </c>
      <c r="Q88" s="129">
        <f t="shared" si="40"/>
        <v>0</v>
      </c>
      <c r="R88" s="133">
        <f t="shared" si="41"/>
      </c>
      <c r="S88" s="126">
        <f t="shared" si="42"/>
      </c>
      <c r="T88" s="131">
        <f t="shared" si="43"/>
      </c>
      <c r="U88" s="132">
        <f t="shared" si="44"/>
      </c>
    </row>
    <row r="89" spans="1:21" s="37" customFormat="1" ht="25.5" customHeight="1" hidden="1">
      <c r="A89" s="134"/>
      <c r="B89" s="102"/>
      <c r="C89" s="108"/>
      <c r="D89" s="103"/>
      <c r="E89" s="77"/>
      <c r="F89" s="125"/>
      <c r="G89" s="103"/>
      <c r="H89" s="126">
        <f>IF($G89="","",INDEX('1. závod'!$A:$CH,$G89+5,INDEX('Základní list'!$B:$B,MATCH($F89,'Základní list'!$A:$A,0),1)))</f>
      </c>
      <c r="I89" s="127">
        <f>IF($G89="","",INDEX('1. závod'!$A:$CH,$G89+5,INDEX('Základní list'!$B:$B,MATCH($F89,'Základní list'!$A:$A,0),1)+2))</f>
      </c>
      <c r="J89" s="125"/>
      <c r="K89" s="103"/>
      <c r="L89" s="126">
        <f>IF($K89="","",INDEX('2. závod'!$A:$CH,$K89+5,INDEX('Základní list'!$B:$B,MATCH($J89,'Základní list'!$A:$A,0),1)))</f>
      </c>
      <c r="M89" s="127">
        <f>IF($K89="","",INDEX('2. závod'!$A:$CH,$K89+5,INDEX('Základní list'!$B:$B,MATCH($J89,'Základní list'!$A:$A,0),1)+2))</f>
      </c>
      <c r="N89" s="128">
        <f t="shared" si="37"/>
      </c>
      <c r="O89" s="128">
        <f t="shared" si="38"/>
      </c>
      <c r="P89" s="129">
        <f t="shared" si="39"/>
      </c>
      <c r="Q89" s="129">
        <f t="shared" si="40"/>
        <v>0</v>
      </c>
      <c r="R89" s="133">
        <f t="shared" si="41"/>
      </c>
      <c r="S89" s="126">
        <f t="shared" si="42"/>
      </c>
      <c r="T89" s="131">
        <f t="shared" si="43"/>
      </c>
      <c r="U89" s="132">
        <f t="shared" si="44"/>
      </c>
    </row>
    <row r="90" spans="1:21" s="37" customFormat="1" ht="25.5" customHeight="1" hidden="1">
      <c r="A90" s="134"/>
      <c r="B90" s="102"/>
      <c r="C90" s="108"/>
      <c r="D90" s="103"/>
      <c r="E90" s="77"/>
      <c r="F90" s="125"/>
      <c r="G90" s="103"/>
      <c r="H90" s="126">
        <f>IF($G90="","",INDEX('1. závod'!$A:$CH,$G90+5,INDEX('Základní list'!$B:$B,MATCH($F90,'Základní list'!$A:$A,0),1)))</f>
      </c>
      <c r="I90" s="127">
        <f>IF($G90="","",INDEX('1. závod'!$A:$CH,$G90+5,INDEX('Základní list'!$B:$B,MATCH($F90,'Základní list'!$A:$A,0),1)+2))</f>
      </c>
      <c r="J90" s="125"/>
      <c r="K90" s="103"/>
      <c r="L90" s="126">
        <f>IF($K90="","",INDEX('2. závod'!$A:$CH,$K90+5,INDEX('Základní list'!$B:$B,MATCH($J90,'Základní list'!$A:$A,0),1)))</f>
      </c>
      <c r="M90" s="127">
        <f>IF($K90="","",INDEX('2. závod'!$A:$CH,$K90+5,INDEX('Základní list'!$B:$B,MATCH($J90,'Základní list'!$A:$A,0),1)+2))</f>
      </c>
      <c r="N90" s="128">
        <f t="shared" si="37"/>
      </c>
      <c r="O90" s="128">
        <f t="shared" si="38"/>
      </c>
      <c r="P90" s="129">
        <f t="shared" si="39"/>
      </c>
      <c r="Q90" s="129">
        <f t="shared" si="40"/>
        <v>0</v>
      </c>
      <c r="R90" s="133">
        <f t="shared" si="41"/>
      </c>
      <c r="S90" s="126">
        <f t="shared" si="42"/>
      </c>
      <c r="T90" s="131">
        <f t="shared" si="43"/>
      </c>
      <c r="U90" s="132">
        <f t="shared" si="44"/>
      </c>
    </row>
    <row r="91" spans="1:21" s="37" customFormat="1" ht="25.5" customHeight="1" hidden="1">
      <c r="A91" s="134"/>
      <c r="B91" s="102"/>
      <c r="C91" s="108"/>
      <c r="D91" s="103"/>
      <c r="E91" s="77"/>
      <c r="F91" s="125"/>
      <c r="G91" s="103"/>
      <c r="H91" s="126">
        <f>IF($G91="","",INDEX('1. závod'!$A:$CH,$G91+5,INDEX('Základní list'!$B:$B,MATCH($F91,'Základní list'!$A:$A,0),1)))</f>
      </c>
      <c r="I91" s="127">
        <f>IF($G91="","",INDEX('1. závod'!$A:$CH,$G91+5,INDEX('Základní list'!$B:$B,MATCH($F91,'Základní list'!$A:$A,0),1)+2))</f>
      </c>
      <c r="J91" s="125"/>
      <c r="K91" s="103"/>
      <c r="L91" s="126">
        <f>IF($K91="","",INDEX('2. závod'!$A:$CH,$K91+5,INDEX('Základní list'!$B:$B,MATCH($J91,'Základní list'!$A:$A,0),1)))</f>
      </c>
      <c r="M91" s="127">
        <f>IF($K91="","",INDEX('2. závod'!$A:$CH,$K91+5,INDEX('Základní list'!$B:$B,MATCH($J91,'Základní list'!$A:$A,0),1)+2))</f>
      </c>
      <c r="N91" s="128">
        <f t="shared" si="37"/>
      </c>
      <c r="O91" s="128">
        <f t="shared" si="38"/>
      </c>
      <c r="P91" s="129">
        <f t="shared" si="39"/>
      </c>
      <c r="Q91" s="129">
        <f t="shared" si="40"/>
        <v>0</v>
      </c>
      <c r="R91" s="133">
        <f t="shared" si="41"/>
      </c>
      <c r="S91" s="126">
        <f t="shared" si="42"/>
      </c>
      <c r="T91" s="131">
        <f t="shared" si="43"/>
      </c>
      <c r="U91" s="132">
        <f t="shared" si="44"/>
      </c>
    </row>
    <row r="92" spans="1:21" s="37" customFormat="1" ht="25.5" customHeight="1" hidden="1">
      <c r="A92" s="134"/>
      <c r="B92" s="102"/>
      <c r="C92" s="108"/>
      <c r="D92" s="103"/>
      <c r="E92" s="77"/>
      <c r="F92" s="125"/>
      <c r="G92" s="103"/>
      <c r="H92" s="126">
        <f>IF($G92="","",INDEX('1. závod'!$A:$CH,$G92+5,INDEX('Základní list'!$B:$B,MATCH($F92,'Základní list'!$A:$A,0),1)))</f>
      </c>
      <c r="I92" s="127">
        <f>IF($G92="","",INDEX('1. závod'!$A:$CH,$G92+5,INDEX('Základní list'!$B:$B,MATCH($F92,'Základní list'!$A:$A,0),1)+2))</f>
      </c>
      <c r="J92" s="125"/>
      <c r="K92" s="103"/>
      <c r="L92" s="126">
        <f>IF($K92="","",INDEX('2. závod'!$A:$CH,$K92+5,INDEX('Základní list'!$B:$B,MATCH($J92,'Základní list'!$A:$A,0),1)))</f>
      </c>
      <c r="M92" s="127">
        <f>IF($K92="","",INDEX('2. závod'!$A:$CH,$K92+5,INDEX('Základní list'!$B:$B,MATCH($J92,'Základní list'!$A:$A,0),1)+2))</f>
      </c>
      <c r="N92" s="128">
        <f t="shared" si="37"/>
      </c>
      <c r="O92" s="128">
        <f t="shared" si="38"/>
      </c>
      <c r="P92" s="129">
        <f t="shared" si="39"/>
      </c>
      <c r="Q92" s="129">
        <f t="shared" si="40"/>
        <v>0</v>
      </c>
      <c r="R92" s="133">
        <f t="shared" si="41"/>
      </c>
      <c r="S92" s="126">
        <f t="shared" si="42"/>
      </c>
      <c r="T92" s="131">
        <f t="shared" si="43"/>
      </c>
      <c r="U92" s="132">
        <f t="shared" si="44"/>
      </c>
    </row>
    <row r="93" spans="1:21" s="37" customFormat="1" ht="25.5" customHeight="1" hidden="1">
      <c r="A93" s="134"/>
      <c r="B93" s="102"/>
      <c r="C93" s="108"/>
      <c r="D93" s="103"/>
      <c r="E93" s="77"/>
      <c r="F93" s="125"/>
      <c r="G93" s="103"/>
      <c r="H93" s="126">
        <f>IF($G93="","",INDEX('1. závod'!$A:$CH,$G93+5,INDEX('Základní list'!$B:$B,MATCH($F93,'Základní list'!$A:$A,0),1)))</f>
      </c>
      <c r="I93" s="127">
        <f>IF($G93="","",INDEX('1. závod'!$A:$CH,$G93+5,INDEX('Základní list'!$B:$B,MATCH($F93,'Základní list'!$A:$A,0),1)+2))</f>
      </c>
      <c r="J93" s="125"/>
      <c r="K93" s="103"/>
      <c r="L93" s="126">
        <f>IF($K93="","",INDEX('2. závod'!$A:$CH,$K93+5,INDEX('Základní list'!$B:$B,MATCH($J93,'Základní list'!$A:$A,0),1)))</f>
      </c>
      <c r="M93" s="127">
        <f>IF($K93="","",INDEX('2. závod'!$A:$CH,$K93+5,INDEX('Základní list'!$B:$B,MATCH($J93,'Základní list'!$A:$A,0),1)+2))</f>
      </c>
      <c r="N93" s="128">
        <f t="shared" si="37"/>
      </c>
      <c r="O93" s="128">
        <f t="shared" si="38"/>
      </c>
      <c r="P93" s="129">
        <f t="shared" si="39"/>
      </c>
      <c r="Q93" s="129">
        <f t="shared" si="40"/>
        <v>0</v>
      </c>
      <c r="R93" s="133">
        <f t="shared" si="41"/>
      </c>
      <c r="S93" s="126">
        <f t="shared" si="42"/>
      </c>
      <c r="T93" s="131">
        <f t="shared" si="43"/>
      </c>
      <c r="U93" s="132">
        <f t="shared" si="44"/>
      </c>
    </row>
    <row r="94" spans="1:21" s="37" customFormat="1" ht="25.5" customHeight="1" hidden="1">
      <c r="A94" s="134"/>
      <c r="B94" s="102"/>
      <c r="C94" s="108"/>
      <c r="D94" s="103"/>
      <c r="E94" s="77"/>
      <c r="F94" s="125"/>
      <c r="G94" s="103"/>
      <c r="H94" s="126">
        <f>IF($G94="","",INDEX('1. závod'!$A:$CH,$G94+5,INDEX('Základní list'!$B:$B,MATCH($F94,'Základní list'!$A:$A,0),1)))</f>
      </c>
      <c r="I94" s="127">
        <f>IF($G94="","",INDEX('1. závod'!$A:$CH,$G94+5,INDEX('Základní list'!$B:$B,MATCH($F94,'Základní list'!$A:$A,0),1)+2))</f>
      </c>
      <c r="J94" s="125"/>
      <c r="K94" s="103"/>
      <c r="L94" s="126">
        <f>IF($K94="","",INDEX('2. závod'!$A:$CH,$K94+5,INDEX('Základní list'!$B:$B,MATCH($J94,'Základní list'!$A:$A,0),1)))</f>
      </c>
      <c r="M94" s="127">
        <f>IF($K94="","",INDEX('2. závod'!$A:$CH,$K94+5,INDEX('Základní list'!$B:$B,MATCH($J94,'Základní list'!$A:$A,0),1)+2))</f>
      </c>
      <c r="N94" s="128">
        <f t="shared" si="37"/>
      </c>
      <c r="O94" s="128">
        <f t="shared" si="38"/>
      </c>
      <c r="P94" s="129">
        <f t="shared" si="39"/>
      </c>
      <c r="Q94" s="129">
        <f t="shared" si="40"/>
        <v>0</v>
      </c>
      <c r="R94" s="133">
        <f t="shared" si="41"/>
      </c>
      <c r="S94" s="126">
        <f t="shared" si="42"/>
      </c>
      <c r="T94" s="131">
        <f t="shared" si="43"/>
      </c>
      <c r="U94" s="132">
        <f t="shared" si="44"/>
      </c>
    </row>
    <row r="95" spans="1:21" s="37" customFormat="1" ht="25.5" customHeight="1" hidden="1">
      <c r="A95" s="134"/>
      <c r="B95" s="102"/>
      <c r="C95" s="108"/>
      <c r="D95" s="103"/>
      <c r="E95" s="77"/>
      <c r="F95" s="125"/>
      <c r="G95" s="103"/>
      <c r="H95" s="126">
        <f>IF($G95="","",INDEX('1. závod'!$A:$CH,$G95+5,INDEX('Základní list'!$B:$B,MATCH($F95,'Základní list'!$A:$A,0),1)))</f>
      </c>
      <c r="I95" s="127">
        <f>IF($G95="","",INDEX('1. závod'!$A:$CH,$G95+5,INDEX('Základní list'!$B:$B,MATCH($F95,'Základní list'!$A:$A,0),1)+2))</f>
      </c>
      <c r="J95" s="125"/>
      <c r="K95" s="103"/>
      <c r="L95" s="126">
        <f>IF($K95="","",INDEX('2. závod'!$A:$CH,$K95+5,INDEX('Základní list'!$B:$B,MATCH($J95,'Základní list'!$A:$A,0),1)))</f>
      </c>
      <c r="M95" s="127">
        <f>IF($K95="","",INDEX('2. závod'!$A:$CH,$K95+5,INDEX('Základní list'!$B:$B,MATCH($J95,'Základní list'!$A:$A,0),1)+2))</f>
      </c>
      <c r="N95" s="128">
        <f t="shared" si="37"/>
      </c>
      <c r="O95" s="128">
        <f t="shared" si="38"/>
      </c>
      <c r="P95" s="129">
        <f t="shared" si="39"/>
      </c>
      <c r="Q95" s="129">
        <f t="shared" si="40"/>
        <v>0</v>
      </c>
      <c r="R95" s="133">
        <f t="shared" si="41"/>
      </c>
      <c r="S95" s="126">
        <f t="shared" si="42"/>
      </c>
      <c r="T95" s="131">
        <f t="shared" si="43"/>
      </c>
      <c r="U95" s="132">
        <f t="shared" si="44"/>
      </c>
    </row>
    <row r="96" spans="1:21" s="37" customFormat="1" ht="25.5" customHeight="1" hidden="1">
      <c r="A96" s="134"/>
      <c r="B96" s="102"/>
      <c r="C96" s="108"/>
      <c r="D96" s="103"/>
      <c r="E96" s="77"/>
      <c r="F96" s="125"/>
      <c r="G96" s="103"/>
      <c r="H96" s="126">
        <f>IF($G96="","",INDEX('1. závod'!$A:$CH,$G96+5,INDEX('Základní list'!$B:$B,MATCH($F96,'Základní list'!$A:$A,0),1)))</f>
      </c>
      <c r="I96" s="127">
        <f>IF($G96="","",INDEX('1. závod'!$A:$CH,$G96+5,INDEX('Základní list'!$B:$B,MATCH($F96,'Základní list'!$A:$A,0),1)+2))</f>
      </c>
      <c r="J96" s="125"/>
      <c r="K96" s="103"/>
      <c r="L96" s="126">
        <f>IF($K96="","",INDEX('2. závod'!$A:$CH,$K96+5,INDEX('Základní list'!$B:$B,MATCH($J96,'Základní list'!$A:$A,0),1)))</f>
      </c>
      <c r="M96" s="127">
        <f>IF($K96="","",INDEX('2. závod'!$A:$CH,$K96+5,INDEX('Základní list'!$B:$B,MATCH($J96,'Základní list'!$A:$A,0),1)+2))</f>
      </c>
      <c r="N96" s="128">
        <f t="shared" si="37"/>
      </c>
      <c r="O96" s="128">
        <f t="shared" si="38"/>
      </c>
      <c r="P96" s="129">
        <f t="shared" si="39"/>
      </c>
      <c r="Q96" s="129">
        <f t="shared" si="40"/>
        <v>0</v>
      </c>
      <c r="R96" s="133">
        <f t="shared" si="41"/>
      </c>
      <c r="S96" s="126">
        <f t="shared" si="42"/>
      </c>
      <c r="T96" s="131">
        <f t="shared" si="43"/>
      </c>
      <c r="U96" s="132">
        <f t="shared" si="44"/>
      </c>
    </row>
    <row r="97" spans="1:21" s="37" customFormat="1" ht="25.5" customHeight="1" hidden="1">
      <c r="A97" s="134"/>
      <c r="B97" s="102"/>
      <c r="C97" s="108"/>
      <c r="D97" s="103"/>
      <c r="E97" s="77"/>
      <c r="F97" s="125"/>
      <c r="G97" s="103"/>
      <c r="H97" s="126">
        <f>IF($G97="","",INDEX('1. závod'!$A:$CH,$G97+5,INDEX('Základní list'!$B:$B,MATCH($F97,'Základní list'!$A:$A,0),1)))</f>
      </c>
      <c r="I97" s="127">
        <f>IF($G97="","",INDEX('1. závod'!$A:$CH,$G97+5,INDEX('Základní list'!$B:$B,MATCH($F97,'Základní list'!$A:$A,0),1)+2))</f>
      </c>
      <c r="J97" s="125"/>
      <c r="K97" s="103"/>
      <c r="L97" s="126">
        <f>IF($K97="","",INDEX('2. závod'!$A:$CH,$K97+5,INDEX('Základní list'!$B:$B,MATCH($J97,'Základní list'!$A:$A,0),1)))</f>
      </c>
      <c r="M97" s="127">
        <f>IF($K97="","",INDEX('2. závod'!$A:$CH,$K97+5,INDEX('Základní list'!$B:$B,MATCH($J97,'Základní list'!$A:$A,0),1)+2))</f>
      </c>
      <c r="N97" s="128">
        <f t="shared" si="37"/>
      </c>
      <c r="O97" s="128">
        <f t="shared" si="38"/>
      </c>
      <c r="P97" s="129">
        <f t="shared" si="39"/>
      </c>
      <c r="Q97" s="129">
        <f t="shared" si="40"/>
        <v>0</v>
      </c>
      <c r="R97" s="133">
        <f t="shared" si="41"/>
      </c>
      <c r="S97" s="126">
        <f t="shared" si="42"/>
      </c>
      <c r="T97" s="131">
        <f t="shared" si="43"/>
      </c>
      <c r="U97" s="132">
        <f t="shared" si="44"/>
      </c>
    </row>
    <row r="98" spans="1:21" s="37" customFormat="1" ht="25.5" customHeight="1" hidden="1">
      <c r="A98" s="134"/>
      <c r="B98" s="102"/>
      <c r="C98" s="108"/>
      <c r="D98" s="103"/>
      <c r="E98" s="77"/>
      <c r="F98" s="125"/>
      <c r="G98" s="103"/>
      <c r="H98" s="126">
        <f>IF($G98="","",INDEX('1. závod'!$A:$CH,$G98+5,INDEX('Základní list'!$B:$B,MATCH($F98,'Základní list'!$A:$A,0),1)))</f>
      </c>
      <c r="I98" s="127">
        <f>IF($G98="","",INDEX('1. závod'!$A:$CH,$G98+5,INDEX('Základní list'!$B:$B,MATCH($F98,'Základní list'!$A:$A,0),1)+2))</f>
      </c>
      <c r="J98" s="125"/>
      <c r="K98" s="103"/>
      <c r="L98" s="126">
        <f>IF($K98="","",INDEX('2. závod'!$A:$CH,$K98+5,INDEX('Základní list'!$B:$B,MATCH($J98,'Základní list'!$A:$A,0),1)))</f>
      </c>
      <c r="M98" s="127">
        <f>IF($K98="","",INDEX('2. závod'!$A:$CH,$K98+5,INDEX('Základní list'!$B:$B,MATCH($J98,'Základní list'!$A:$A,0),1)+2))</f>
      </c>
      <c r="N98" s="128">
        <f t="shared" si="37"/>
      </c>
      <c r="O98" s="128">
        <f t="shared" si="38"/>
      </c>
      <c r="P98" s="129">
        <f t="shared" si="39"/>
      </c>
      <c r="Q98" s="129">
        <f t="shared" si="40"/>
        <v>0</v>
      </c>
      <c r="R98" s="133">
        <f t="shared" si="41"/>
      </c>
      <c r="S98" s="126">
        <f t="shared" si="42"/>
      </c>
      <c r="T98" s="131">
        <f t="shared" si="43"/>
      </c>
      <c r="U98" s="132">
        <f t="shared" si="44"/>
      </c>
    </row>
    <row r="99" spans="1:21" s="37" customFormat="1" ht="25.5" customHeight="1" hidden="1">
      <c r="A99" s="134"/>
      <c r="B99" s="102"/>
      <c r="C99" s="108"/>
      <c r="D99" s="103"/>
      <c r="E99" s="77"/>
      <c r="F99" s="125"/>
      <c r="G99" s="103"/>
      <c r="H99" s="126">
        <f>IF($G99="","",INDEX('1. závod'!$A:$CH,$G99+5,INDEX('Základní list'!$B:$B,MATCH($F99,'Základní list'!$A:$A,0),1)))</f>
      </c>
      <c r="I99" s="127">
        <f>IF($G99="","",INDEX('1. závod'!$A:$CH,$G99+5,INDEX('Základní list'!$B:$B,MATCH($F99,'Základní list'!$A:$A,0),1)+2))</f>
      </c>
      <c r="J99" s="125"/>
      <c r="K99" s="103"/>
      <c r="L99" s="126">
        <f>IF($K99="","",INDEX('2. závod'!$A:$CH,$K99+5,INDEX('Základní list'!$B:$B,MATCH($J99,'Základní list'!$A:$A,0),1)))</f>
      </c>
      <c r="M99" s="127">
        <f>IF($K99="","",INDEX('2. závod'!$A:$CH,$K99+5,INDEX('Základní list'!$B:$B,MATCH($J99,'Základní list'!$A:$A,0),1)+2))</f>
      </c>
      <c r="N99" s="128">
        <f t="shared" si="37"/>
      </c>
      <c r="O99" s="128">
        <f t="shared" si="38"/>
      </c>
      <c r="P99" s="129">
        <f t="shared" si="39"/>
      </c>
      <c r="Q99" s="129">
        <f t="shared" si="40"/>
        <v>0</v>
      </c>
      <c r="R99" s="133">
        <f t="shared" si="41"/>
      </c>
      <c r="S99" s="126">
        <f t="shared" si="42"/>
      </c>
      <c r="T99" s="131">
        <f t="shared" si="43"/>
      </c>
      <c r="U99" s="132">
        <f t="shared" si="44"/>
      </c>
    </row>
    <row r="100" spans="1:21" s="37" customFormat="1" ht="25.5" customHeight="1" hidden="1">
      <c r="A100" s="134"/>
      <c r="B100" s="102"/>
      <c r="C100" s="108"/>
      <c r="D100" s="103"/>
      <c r="E100" s="77"/>
      <c r="F100" s="125"/>
      <c r="G100" s="103"/>
      <c r="H100" s="126">
        <f>IF($G100="","",INDEX('1. závod'!$A:$CH,$G100+5,INDEX('Základní list'!$B:$B,MATCH($F100,'Základní list'!$A:$A,0),1)))</f>
      </c>
      <c r="I100" s="127">
        <f>IF($G100="","",INDEX('1. závod'!$A:$CH,$G100+5,INDEX('Základní list'!$B:$B,MATCH($F100,'Základní list'!$A:$A,0),1)+2))</f>
      </c>
      <c r="J100" s="125"/>
      <c r="K100" s="103"/>
      <c r="L100" s="126">
        <f>IF($K100="","",INDEX('2. závod'!$A:$CH,$K100+5,INDEX('Základní list'!$B:$B,MATCH($J100,'Základní list'!$A:$A,0),1)))</f>
      </c>
      <c r="M100" s="127">
        <f>IF($K100="","",INDEX('2. závod'!$A:$CH,$K100+5,INDEX('Základní list'!$B:$B,MATCH($J100,'Základní list'!$A:$A,0),1)+2))</f>
      </c>
      <c r="N100" s="128">
        <f t="shared" si="37"/>
      </c>
      <c r="O100" s="128">
        <f t="shared" si="38"/>
      </c>
      <c r="P100" s="129">
        <f t="shared" si="39"/>
      </c>
      <c r="Q100" s="129">
        <f t="shared" si="40"/>
        <v>0</v>
      </c>
      <c r="R100" s="133">
        <f t="shared" si="41"/>
      </c>
      <c r="S100" s="126">
        <f t="shared" si="42"/>
      </c>
      <c r="T100" s="131">
        <f t="shared" si="43"/>
      </c>
      <c r="U100" s="132">
        <f t="shared" si="44"/>
      </c>
    </row>
    <row r="101" spans="1:21" s="37" customFormat="1" ht="25.5" customHeight="1" hidden="1">
      <c r="A101" s="134"/>
      <c r="B101" s="102"/>
      <c r="C101" s="108"/>
      <c r="D101" s="103"/>
      <c r="E101" s="77"/>
      <c r="F101" s="125"/>
      <c r="G101" s="103"/>
      <c r="H101" s="126">
        <f>IF($G101="","",INDEX('1. závod'!$A:$CH,$G101+5,INDEX('Základní list'!$B:$B,MATCH($F101,'Základní list'!$A:$A,0),1)))</f>
      </c>
      <c r="I101" s="127">
        <f>IF($G101="","",INDEX('1. závod'!$A:$CH,$G101+5,INDEX('Základní list'!$B:$B,MATCH($F101,'Základní list'!$A:$A,0),1)+2))</f>
      </c>
      <c r="J101" s="125"/>
      <c r="K101" s="103"/>
      <c r="L101" s="126">
        <f>IF($K101="","",INDEX('2. závod'!$A:$CH,$K101+5,INDEX('Základní list'!$B:$B,MATCH($J101,'Základní list'!$A:$A,0),1)))</f>
      </c>
      <c r="M101" s="127">
        <f>IF($K101="","",INDEX('2. závod'!$A:$CH,$K101+5,INDEX('Základní list'!$B:$B,MATCH($J101,'Základní list'!$A:$A,0),1)+2))</f>
      </c>
      <c r="N101" s="128">
        <f t="shared" si="37"/>
      </c>
      <c r="O101" s="128">
        <f t="shared" si="38"/>
      </c>
      <c r="P101" s="129">
        <f t="shared" si="39"/>
      </c>
      <c r="Q101" s="129">
        <f t="shared" si="40"/>
        <v>0</v>
      </c>
      <c r="R101" s="133">
        <f t="shared" si="41"/>
      </c>
      <c r="S101" s="126">
        <f t="shared" si="42"/>
      </c>
      <c r="T101" s="131">
        <f t="shared" si="43"/>
      </c>
      <c r="U101" s="132">
        <f t="shared" si="44"/>
      </c>
    </row>
    <row r="102" spans="1:21" s="37" customFormat="1" ht="25.5" customHeight="1" hidden="1">
      <c r="A102" s="134"/>
      <c r="B102" s="102"/>
      <c r="C102" s="108"/>
      <c r="D102" s="103"/>
      <c r="E102" s="77"/>
      <c r="F102" s="125"/>
      <c r="G102" s="103"/>
      <c r="H102" s="126">
        <f>IF($G102="","",INDEX('1. závod'!$A:$CH,$G102+5,INDEX('Základní list'!$B:$B,MATCH($F102,'Základní list'!$A:$A,0),1)))</f>
      </c>
      <c r="I102" s="127">
        <f>IF($G102="","",INDEX('1. závod'!$A:$CH,$G102+5,INDEX('Základní list'!$B:$B,MATCH($F102,'Základní list'!$A:$A,0),1)+2))</f>
      </c>
      <c r="J102" s="125"/>
      <c r="K102" s="103"/>
      <c r="L102" s="126">
        <f>IF($K102="","",INDEX('2. závod'!$A:$CH,$K102+5,INDEX('Základní list'!$B:$B,MATCH($J102,'Základní list'!$A:$A,0),1)))</f>
      </c>
      <c r="M102" s="127">
        <f>IF($K102="","",INDEX('2. závod'!$A:$CH,$K102+5,INDEX('Základní list'!$B:$B,MATCH($J102,'Základní list'!$A:$A,0),1)+2))</f>
      </c>
      <c r="N102" s="128">
        <f t="shared" si="37"/>
      </c>
      <c r="O102" s="128">
        <f t="shared" si="38"/>
      </c>
      <c r="P102" s="129">
        <f t="shared" si="39"/>
      </c>
      <c r="Q102" s="129">
        <f t="shared" si="40"/>
        <v>0</v>
      </c>
      <c r="R102" s="133">
        <f t="shared" si="41"/>
      </c>
      <c r="S102" s="126">
        <f t="shared" si="42"/>
      </c>
      <c r="T102" s="131">
        <f t="shared" si="43"/>
      </c>
      <c r="U102" s="132">
        <f t="shared" si="44"/>
      </c>
    </row>
    <row r="103" spans="1:21" s="37" customFormat="1" ht="25.5" customHeight="1" hidden="1">
      <c r="A103" s="134"/>
      <c r="B103" s="102"/>
      <c r="C103" s="108"/>
      <c r="D103" s="103"/>
      <c r="E103" s="77"/>
      <c r="F103" s="125"/>
      <c r="G103" s="103"/>
      <c r="H103" s="126">
        <f>IF($G103="","",INDEX('1. závod'!$A:$CH,$G103+5,INDEX('Základní list'!$B:$B,MATCH($F103,'Základní list'!$A:$A,0),1)))</f>
      </c>
      <c r="I103" s="127">
        <f>IF($G103="","",INDEX('1. závod'!$A:$CH,$G103+5,INDEX('Základní list'!$B:$B,MATCH($F103,'Základní list'!$A:$A,0),1)+2))</f>
      </c>
      <c r="J103" s="125"/>
      <c r="K103" s="103"/>
      <c r="L103" s="126">
        <f>IF($K103="","",INDEX('2. závod'!$A:$CH,$K103+5,INDEX('Základní list'!$B:$B,MATCH($J103,'Základní list'!$A:$A,0),1)))</f>
      </c>
      <c r="M103" s="127">
        <f>IF($K103="","",INDEX('2. závod'!$A:$CH,$K103+5,INDEX('Základní list'!$B:$B,MATCH($J103,'Základní list'!$A:$A,0),1)+2))</f>
      </c>
      <c r="N103" s="128">
        <f t="shared" si="37"/>
      </c>
      <c r="O103" s="128">
        <f t="shared" si="38"/>
      </c>
      <c r="P103" s="129">
        <f t="shared" si="39"/>
      </c>
      <c r="Q103" s="129">
        <f t="shared" si="40"/>
        <v>0</v>
      </c>
      <c r="R103" s="133">
        <f t="shared" si="41"/>
      </c>
      <c r="S103" s="126">
        <f t="shared" si="42"/>
      </c>
      <c r="T103" s="131">
        <f t="shared" si="43"/>
      </c>
      <c r="U103" s="132">
        <f t="shared" si="44"/>
      </c>
    </row>
    <row r="104" spans="1:21" s="37" customFormat="1" ht="25.5" customHeight="1" hidden="1">
      <c r="A104" s="134"/>
      <c r="B104" s="145"/>
      <c r="C104" s="108"/>
      <c r="D104" s="103"/>
      <c r="E104" s="77"/>
      <c r="F104" s="125"/>
      <c r="G104" s="103"/>
      <c r="H104" s="126">
        <f>IF($G104="","",INDEX('1. závod'!$A:$CH,$G104+5,INDEX('Základní list'!$B:$B,MATCH($F104,'Základní list'!$A:$A,0),1)))</f>
      </c>
      <c r="I104" s="127">
        <f>IF($G104="","",INDEX('1. závod'!$A:$CH,$G104+5,INDEX('Základní list'!$B:$B,MATCH($F104,'Základní list'!$A:$A,0),1)+2))</f>
      </c>
      <c r="J104" s="125"/>
      <c r="K104" s="103"/>
      <c r="L104" s="126">
        <f>IF($K104="","",INDEX('2. závod'!$A:$CH,$K104+5,INDEX('Základní list'!$B:$B,MATCH($J104,'Základní list'!$A:$A,0),1)))</f>
      </c>
      <c r="M104" s="127">
        <f>IF($K104="","",INDEX('2. závod'!$A:$CH,$K104+5,INDEX('Základní list'!$B:$B,MATCH($J104,'Základní list'!$A:$A,0),1)+2))</f>
      </c>
      <c r="N104" s="128">
        <f t="shared" si="37"/>
      </c>
      <c r="O104" s="128">
        <f t="shared" si="38"/>
      </c>
      <c r="P104" s="129">
        <f t="shared" si="39"/>
      </c>
      <c r="Q104" s="129">
        <f t="shared" si="40"/>
        <v>0</v>
      </c>
      <c r="R104" s="133">
        <f t="shared" si="41"/>
      </c>
      <c r="S104" s="126">
        <f t="shared" si="42"/>
      </c>
      <c r="T104" s="131">
        <f t="shared" si="43"/>
      </c>
      <c r="U104" s="132">
        <f t="shared" si="44"/>
      </c>
    </row>
    <row r="105" spans="1:21" s="37" customFormat="1" ht="25.5" customHeight="1" hidden="1">
      <c r="A105" s="134"/>
      <c r="B105" s="102"/>
      <c r="C105" s="108"/>
      <c r="D105" s="103"/>
      <c r="E105" s="77"/>
      <c r="F105" s="125"/>
      <c r="G105" s="103"/>
      <c r="H105" s="126">
        <f>IF($G105="","",INDEX('1. závod'!$A:$CH,$G105+5,INDEX('Základní list'!$B:$B,MATCH($F105,'Základní list'!$A:$A,0),1)))</f>
      </c>
      <c r="I105" s="127">
        <f>IF($G105="","",INDEX('1. závod'!$A:$CH,$G105+5,INDEX('Základní list'!$B:$B,MATCH($F105,'Základní list'!$A:$A,0),1)+2))</f>
      </c>
      <c r="J105" s="125"/>
      <c r="K105" s="103"/>
      <c r="L105" s="126">
        <f>IF($K105="","",INDEX('2. závod'!$A:$CH,$K105+5,INDEX('Základní list'!$B:$B,MATCH($J105,'Základní list'!$A:$A,0),1)))</f>
      </c>
      <c r="M105" s="127">
        <f>IF($K105="","",INDEX('2. závod'!$A:$CH,$K105+5,INDEX('Základní list'!$B:$B,MATCH($J105,'Základní list'!$A:$A,0),1)+2))</f>
      </c>
      <c r="N105" s="128">
        <f t="shared" si="37"/>
      </c>
      <c r="O105" s="128">
        <f t="shared" si="38"/>
      </c>
      <c r="P105" s="129">
        <f t="shared" si="39"/>
      </c>
      <c r="Q105" s="129">
        <f t="shared" si="40"/>
        <v>0</v>
      </c>
      <c r="R105" s="133">
        <f t="shared" si="41"/>
      </c>
      <c r="S105" s="126">
        <f t="shared" si="42"/>
      </c>
      <c r="T105" s="131">
        <f t="shared" si="43"/>
      </c>
      <c r="U105" s="132">
        <f t="shared" si="44"/>
      </c>
    </row>
    <row r="106" spans="1:21" s="37" customFormat="1" ht="25.5" customHeight="1" hidden="1">
      <c r="A106" s="134"/>
      <c r="B106" s="102"/>
      <c r="C106" s="108"/>
      <c r="D106" s="103"/>
      <c r="E106" s="77"/>
      <c r="F106" s="125"/>
      <c r="G106" s="103"/>
      <c r="H106" s="126">
        <f>IF($G106="","",INDEX('1. závod'!$A:$CH,$G106+5,INDEX('Základní list'!$B:$B,MATCH($F106,'Základní list'!$A:$A,0),1)))</f>
      </c>
      <c r="I106" s="127">
        <f>IF($G106="","",INDEX('1. závod'!$A:$CH,$G106+5,INDEX('Základní list'!$B:$B,MATCH($F106,'Základní list'!$A:$A,0),1)+2))</f>
      </c>
      <c r="J106" s="125"/>
      <c r="K106" s="103"/>
      <c r="L106" s="126">
        <f>IF($K106="","",INDEX('2. závod'!$A:$CH,$K106+5,INDEX('Základní list'!$B:$B,MATCH($J106,'Základní list'!$A:$A,0),1)))</f>
      </c>
      <c r="M106" s="127">
        <f>IF($K106="","",INDEX('2. závod'!$A:$CH,$K106+5,INDEX('Základní list'!$B:$B,MATCH($J106,'Základní list'!$A:$A,0),1)+2))</f>
      </c>
      <c r="N106" s="128">
        <f t="shared" si="37"/>
      </c>
      <c r="O106" s="128">
        <f t="shared" si="38"/>
      </c>
      <c r="P106" s="129">
        <f t="shared" si="39"/>
      </c>
      <c r="Q106" s="129">
        <f t="shared" si="40"/>
        <v>0</v>
      </c>
      <c r="R106" s="133">
        <f t="shared" si="41"/>
      </c>
      <c r="S106" s="126">
        <f t="shared" si="42"/>
      </c>
      <c r="T106" s="131">
        <f t="shared" si="43"/>
      </c>
      <c r="U106" s="132">
        <f t="shared" si="44"/>
      </c>
    </row>
    <row r="107" spans="1:21" s="37" customFormat="1" ht="25.5" customHeight="1" hidden="1">
      <c r="A107" s="134"/>
      <c r="B107" s="102"/>
      <c r="C107" s="108"/>
      <c r="D107" s="103"/>
      <c r="E107" s="77"/>
      <c r="F107" s="125"/>
      <c r="G107" s="103"/>
      <c r="H107" s="126">
        <f>IF($G107="","",INDEX('1. závod'!$A:$CH,$G107+5,INDEX('Základní list'!$B:$B,MATCH($F107,'Základní list'!$A:$A,0),1)))</f>
      </c>
      <c r="I107" s="127">
        <f>IF($G107="","",INDEX('1. závod'!$A:$CH,$G107+5,INDEX('Základní list'!$B:$B,MATCH($F107,'Základní list'!$A:$A,0),1)+2))</f>
      </c>
      <c r="J107" s="125"/>
      <c r="K107" s="103"/>
      <c r="L107" s="126">
        <f>IF($K107="","",INDEX('2. závod'!$A:$CH,$K107+5,INDEX('Základní list'!$B:$B,MATCH($J107,'Základní list'!$A:$A,0),1)))</f>
      </c>
      <c r="M107" s="127">
        <f>IF($K107="","",INDEX('2. závod'!$A:$CH,$K107+5,INDEX('Základní list'!$B:$B,MATCH($J107,'Základní list'!$A:$A,0),1)+2))</f>
      </c>
      <c r="N107" s="128">
        <f t="shared" si="37"/>
      </c>
      <c r="O107" s="128">
        <f t="shared" si="38"/>
      </c>
      <c r="P107" s="129">
        <f t="shared" si="39"/>
      </c>
      <c r="Q107" s="129">
        <f t="shared" si="40"/>
        <v>0</v>
      </c>
      <c r="R107" s="133">
        <f t="shared" si="41"/>
      </c>
      <c r="S107" s="126">
        <f t="shared" si="42"/>
      </c>
      <c r="T107" s="131">
        <f t="shared" si="43"/>
      </c>
      <c r="U107" s="132">
        <f t="shared" si="44"/>
      </c>
    </row>
    <row r="108" spans="1:21" s="37" customFormat="1" ht="25.5" customHeight="1" hidden="1">
      <c r="A108" s="134"/>
      <c r="B108" s="102"/>
      <c r="C108" s="108"/>
      <c r="D108" s="103"/>
      <c r="E108" s="77"/>
      <c r="F108" s="125"/>
      <c r="G108" s="103"/>
      <c r="H108" s="126">
        <f>IF($G108="","",INDEX('1. závod'!$A:$CH,$G108+5,INDEX('Základní list'!$B:$B,MATCH($F108,'Základní list'!$A:$A,0),1)))</f>
      </c>
      <c r="I108" s="127">
        <f>IF($G108="","",INDEX('1. závod'!$A:$CH,$G108+5,INDEX('Základní list'!$B:$B,MATCH($F108,'Základní list'!$A:$A,0),1)+2))</f>
      </c>
      <c r="J108" s="125"/>
      <c r="K108" s="103"/>
      <c r="L108" s="126">
        <f>IF($K108="","",INDEX('2. závod'!$A:$CH,$K108+5,INDEX('Základní list'!$B:$B,MATCH($J108,'Základní list'!$A:$A,0),1)))</f>
      </c>
      <c r="M108" s="127">
        <f>IF($K108="","",INDEX('2. závod'!$A:$CH,$K108+5,INDEX('Základní list'!$B:$B,MATCH($J108,'Základní list'!$A:$A,0),1)+2))</f>
      </c>
      <c r="N108" s="128">
        <f t="shared" si="37"/>
      </c>
      <c r="O108" s="128">
        <f t="shared" si="38"/>
      </c>
      <c r="P108" s="129">
        <f t="shared" si="39"/>
      </c>
      <c r="Q108" s="129">
        <f t="shared" si="40"/>
        <v>0</v>
      </c>
      <c r="R108" s="133">
        <f t="shared" si="41"/>
      </c>
      <c r="S108" s="126">
        <f t="shared" si="42"/>
      </c>
      <c r="T108" s="131">
        <f t="shared" si="43"/>
      </c>
      <c r="U108" s="132">
        <f t="shared" si="44"/>
      </c>
    </row>
    <row r="109" spans="1:21" s="37" customFormat="1" ht="25.5" customHeight="1" hidden="1">
      <c r="A109" s="134"/>
      <c r="B109" s="102"/>
      <c r="C109" s="108"/>
      <c r="D109" s="103"/>
      <c r="E109" s="77"/>
      <c r="F109" s="125"/>
      <c r="G109" s="103"/>
      <c r="H109" s="126">
        <f>IF($G109="","",INDEX('1. závod'!$A:$CH,$G109+5,INDEX('Základní list'!$B:$B,MATCH($F109,'Základní list'!$A:$A,0),1)))</f>
      </c>
      <c r="I109" s="127">
        <f>IF($G109="","",INDEX('1. závod'!$A:$CH,$G109+5,INDEX('Základní list'!$B:$B,MATCH($F109,'Základní list'!$A:$A,0),1)+2))</f>
      </c>
      <c r="J109" s="125"/>
      <c r="K109" s="103"/>
      <c r="L109" s="126">
        <f>IF($K109="","",INDEX('2. závod'!$A:$CH,$K109+5,INDEX('Základní list'!$B:$B,MATCH($J109,'Základní list'!$A:$A,0),1)))</f>
      </c>
      <c r="M109" s="127">
        <f>IF($K109="","",INDEX('2. závod'!$A:$CH,$K109+5,INDEX('Základní list'!$B:$B,MATCH($J109,'Základní list'!$A:$A,0),1)+2))</f>
      </c>
      <c r="N109" s="128">
        <f t="shared" si="37"/>
      </c>
      <c r="O109" s="128">
        <f t="shared" si="38"/>
      </c>
      <c r="P109" s="129">
        <f t="shared" si="39"/>
      </c>
      <c r="Q109" s="129">
        <f t="shared" si="40"/>
        <v>0</v>
      </c>
      <c r="R109" s="133">
        <f t="shared" si="41"/>
      </c>
      <c r="S109" s="126">
        <f t="shared" si="42"/>
      </c>
      <c r="T109" s="131">
        <f t="shared" si="43"/>
      </c>
      <c r="U109" s="132">
        <f t="shared" si="44"/>
      </c>
    </row>
    <row r="110" spans="1:21" s="37" customFormat="1" ht="25.5" customHeight="1" hidden="1" thickBot="1">
      <c r="A110" s="134"/>
      <c r="B110" s="102"/>
      <c r="C110" s="108"/>
      <c r="D110" s="103"/>
      <c r="E110" s="77"/>
      <c r="F110" s="125"/>
      <c r="G110" s="103"/>
      <c r="H110" s="126">
        <f>IF($G110="","",INDEX('1. závod'!$A:$CH,$G110+5,INDEX('Základní list'!$B:$B,MATCH($F110,'Základní list'!$A:$A,0),1)))</f>
      </c>
      <c r="I110" s="127">
        <f>IF($G110="","",INDEX('1. závod'!$A:$CH,$G110+5,INDEX('Základní list'!$B:$B,MATCH($F110,'Základní list'!$A:$A,0),1)+2))</f>
      </c>
      <c r="J110" s="125"/>
      <c r="K110" s="103"/>
      <c r="L110" s="126">
        <f>IF($K110="","",INDEX('2. závod'!$A:$CH,$K110+5,INDEX('Základní list'!$B:$B,MATCH($J110,'Základní list'!$A:$A,0),1)))</f>
      </c>
      <c r="M110" s="127">
        <f>IF($K110="","",INDEX('2. závod'!$A:$CH,$K110+5,INDEX('Základní list'!$B:$B,MATCH($J110,'Základní list'!$A:$A,0),1)+2))</f>
      </c>
      <c r="N110" s="128">
        <f t="shared" si="37"/>
      </c>
      <c r="O110" s="128">
        <f t="shared" si="38"/>
      </c>
      <c r="P110" s="129">
        <f t="shared" si="39"/>
      </c>
      <c r="Q110" s="129">
        <f t="shared" si="40"/>
        <v>0</v>
      </c>
      <c r="R110" s="133">
        <f t="shared" si="41"/>
      </c>
      <c r="S110" s="126">
        <f t="shared" si="42"/>
      </c>
      <c r="T110" s="131">
        <f t="shared" si="43"/>
      </c>
      <c r="U110" s="132">
        <f t="shared" si="44"/>
      </c>
    </row>
    <row r="111" spans="1:21" s="37" customFormat="1" ht="25.5" customHeight="1">
      <c r="A111" s="188" t="s">
        <v>136</v>
      </c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90"/>
    </row>
    <row r="112" spans="1:21" s="37" customFormat="1" ht="25.5" customHeight="1">
      <c r="A112" s="134">
        <v>4</v>
      </c>
      <c r="B112" s="102"/>
      <c r="C112" s="108" t="s">
        <v>166</v>
      </c>
      <c r="D112" s="103" t="s">
        <v>164</v>
      </c>
      <c r="E112" s="77"/>
      <c r="F112" s="125" t="s">
        <v>56</v>
      </c>
      <c r="G112" s="103">
        <v>7</v>
      </c>
      <c r="H112" s="126">
        <f>IF($G112="","",INDEX('1. závod'!$A:$CH,$G112+5,INDEX('Základní list'!$B:$B,MATCH($F112,'Základní list'!$A:$A,0),1)))</f>
        <v>16400</v>
      </c>
      <c r="I112" s="127">
        <f>IF($G112="","",INDEX('1. závod'!$A:$CH,$G112+5,INDEX('Základní list'!$B:$B,MATCH($F112,'Základní list'!$A:$A,0),1)+2))</f>
        <v>2</v>
      </c>
      <c r="J112" s="125" t="s">
        <v>56</v>
      </c>
      <c r="K112" s="103">
        <v>1</v>
      </c>
      <c r="L112" s="126">
        <f>IF($K112="","",INDEX('2. závod'!$A:$CH,$K112+5,INDEX('Základní list'!$B:$B,MATCH($J112,'Základní list'!$A:$A,0),1)))</f>
        <v>23710</v>
      </c>
      <c r="M112" s="127">
        <f>IF($K112="","",INDEX('2. závod'!$A:$CH,$K112+5,INDEX('Základní list'!$B:$B,MATCH($J112,'Základní list'!$A:$A,0),1)+2))</f>
        <v>2</v>
      </c>
      <c r="N112" s="128" t="str">
        <f aca="true" t="shared" si="45" ref="N112:N119">CONCATENATE(F112,G112)</f>
        <v>A7</v>
      </c>
      <c r="O112" s="128" t="str">
        <f aca="true" t="shared" si="46" ref="O112:O119">CONCATENATE(J112,K112)</f>
        <v>A1</v>
      </c>
      <c r="P112" s="129">
        <f aca="true" t="shared" si="47" ref="P112:P119">IF(ISBLANK(E112),"",E112)</f>
      </c>
      <c r="Q112" s="129">
        <f aca="true" t="shared" si="48" ref="Q112:Q119">IF(C112="",0,1)</f>
        <v>1</v>
      </c>
      <c r="R112" s="130">
        <f aca="true" t="shared" si="49" ref="R112:R119">IF(ISBLANK($C112),"",COUNT(I112,M112))</f>
        <v>2</v>
      </c>
      <c r="S112" s="126">
        <f aca="true" t="shared" si="50" ref="S112:T119">IF(ISBLANK($C112),"",SUM(H112,L112))</f>
        <v>40110</v>
      </c>
      <c r="T112" s="131">
        <f t="shared" si="50"/>
        <v>4</v>
      </c>
      <c r="U112" s="132">
        <f aca="true" t="shared" si="51" ref="U112:U119">IF(ISBLANK($C112),"",IF(ISTEXT(U111),1,U111+1))</f>
        <v>1</v>
      </c>
    </row>
    <row r="113" spans="1:21" s="37" customFormat="1" ht="25.5" customHeight="1">
      <c r="A113" s="134">
        <v>5</v>
      </c>
      <c r="B113" s="102"/>
      <c r="C113" s="108" t="s">
        <v>167</v>
      </c>
      <c r="D113" s="103" t="s">
        <v>164</v>
      </c>
      <c r="E113" s="77"/>
      <c r="F113" s="125" t="s">
        <v>56</v>
      </c>
      <c r="G113" s="103">
        <v>5</v>
      </c>
      <c r="H113" s="126">
        <f>IF($G113="","",INDEX('1. závod'!$A:$CH,$G113+5,INDEX('Základní list'!$B:$B,MATCH($F113,'Základní list'!$A:$A,0),1)))</f>
        <v>16420</v>
      </c>
      <c r="I113" s="127">
        <f>IF($G113="","",INDEX('1. závod'!$A:$CH,$G113+5,INDEX('Základní list'!$B:$B,MATCH($F113,'Základní list'!$A:$A,0),1)+2))</f>
        <v>1</v>
      </c>
      <c r="J113" s="125" t="s">
        <v>56</v>
      </c>
      <c r="K113" s="103">
        <v>2</v>
      </c>
      <c r="L113" s="126">
        <f>IF($K113="","",INDEX('2. závod'!$A:$CH,$K113+5,INDEX('Základní list'!$B:$B,MATCH($J113,'Základní list'!$A:$A,0),1)))</f>
        <v>23490</v>
      </c>
      <c r="M113" s="127">
        <f>IF($K113="","",INDEX('2. závod'!$A:$CH,$K113+5,INDEX('Základní list'!$B:$B,MATCH($J113,'Základní list'!$A:$A,0),1)+2))</f>
        <v>3</v>
      </c>
      <c r="N113" s="128" t="str">
        <f t="shared" si="45"/>
        <v>A5</v>
      </c>
      <c r="O113" s="128" t="str">
        <f t="shared" si="46"/>
        <v>A2</v>
      </c>
      <c r="P113" s="129">
        <f t="shared" si="47"/>
      </c>
      <c r="Q113" s="129">
        <f t="shared" si="48"/>
        <v>1</v>
      </c>
      <c r="R113" s="133">
        <f t="shared" si="49"/>
        <v>2</v>
      </c>
      <c r="S113" s="126">
        <f t="shared" si="50"/>
        <v>39910</v>
      </c>
      <c r="T113" s="131">
        <f t="shared" si="50"/>
        <v>4</v>
      </c>
      <c r="U113" s="132">
        <f t="shared" si="51"/>
        <v>2</v>
      </c>
    </row>
    <row r="114" spans="1:21" s="37" customFormat="1" ht="25.5" customHeight="1">
      <c r="A114" s="134">
        <v>6</v>
      </c>
      <c r="B114" s="102">
        <v>201</v>
      </c>
      <c r="C114" s="108" t="s">
        <v>168</v>
      </c>
      <c r="D114" s="103" t="s">
        <v>164</v>
      </c>
      <c r="E114" s="77" t="s">
        <v>205</v>
      </c>
      <c r="F114" s="125" t="s">
        <v>56</v>
      </c>
      <c r="G114" s="103">
        <v>2</v>
      </c>
      <c r="H114" s="126">
        <f>IF($G114="","",INDEX('1. závod'!$A:$CH,$G114+5,INDEX('Základní list'!$B:$B,MATCH($F114,'Základní list'!$A:$A,0),1)))</f>
        <v>13740</v>
      </c>
      <c r="I114" s="127">
        <f>IF($G114="","",INDEX('1. závod'!$A:$CH,$G114+5,INDEX('Základní list'!$B:$B,MATCH($F114,'Základní list'!$A:$A,0),1)+2))</f>
        <v>4</v>
      </c>
      <c r="J114" s="125" t="s">
        <v>56</v>
      </c>
      <c r="K114" s="103">
        <v>7</v>
      </c>
      <c r="L114" s="126">
        <f>IF($K114="","",INDEX('2. závod'!$A:$CH,$K114+5,INDEX('Základní list'!$B:$B,MATCH($J114,'Základní list'!$A:$A,0),1)))</f>
        <v>25230</v>
      </c>
      <c r="M114" s="127">
        <f>IF($K114="","",INDEX('2. závod'!$A:$CH,$K114+5,INDEX('Základní list'!$B:$B,MATCH($J114,'Základní list'!$A:$A,0),1)+2))</f>
        <v>1</v>
      </c>
      <c r="N114" s="128" t="str">
        <f t="shared" si="45"/>
        <v>A2</v>
      </c>
      <c r="O114" s="128" t="str">
        <f t="shared" si="46"/>
        <v>A7</v>
      </c>
      <c r="P114" s="129" t="str">
        <f t="shared" si="47"/>
        <v>SÚS Ústí nad Labem</v>
      </c>
      <c r="Q114" s="129">
        <f t="shared" si="48"/>
        <v>1</v>
      </c>
      <c r="R114" s="133">
        <f t="shared" si="49"/>
        <v>2</v>
      </c>
      <c r="S114" s="126">
        <f t="shared" si="50"/>
        <v>38970</v>
      </c>
      <c r="T114" s="131">
        <f t="shared" si="50"/>
        <v>5</v>
      </c>
      <c r="U114" s="132">
        <f t="shared" si="51"/>
        <v>3</v>
      </c>
    </row>
    <row r="115" spans="1:21" s="37" customFormat="1" ht="25.5" customHeight="1">
      <c r="A115" s="134">
        <v>2</v>
      </c>
      <c r="B115" s="102">
        <v>8</v>
      </c>
      <c r="C115" s="108" t="s">
        <v>165</v>
      </c>
      <c r="D115" s="103" t="s">
        <v>164</v>
      </c>
      <c r="E115" s="77" t="s">
        <v>205</v>
      </c>
      <c r="F115" s="125" t="s">
        <v>56</v>
      </c>
      <c r="G115" s="103">
        <v>1</v>
      </c>
      <c r="H115" s="126">
        <f>IF($G115="","",INDEX('1. závod'!$A:$CH,$G115+5,INDEX('Základní list'!$B:$B,MATCH($F115,'Základní list'!$A:$A,0),1)))</f>
        <v>15480</v>
      </c>
      <c r="I115" s="127">
        <f>IF($G115="","",INDEX('1. závod'!$A:$CH,$G115+5,INDEX('Základní list'!$B:$B,MATCH($F115,'Základní list'!$A:$A,0),1)+2))</f>
        <v>3</v>
      </c>
      <c r="J115" s="125" t="s">
        <v>56</v>
      </c>
      <c r="K115" s="103">
        <v>8</v>
      </c>
      <c r="L115" s="126">
        <f>IF($K115="","",INDEX('2. závod'!$A:$CH,$K115+5,INDEX('Základní list'!$B:$B,MATCH($J115,'Základní list'!$A:$A,0),1)))</f>
        <v>17230</v>
      </c>
      <c r="M115" s="127">
        <f>IF($K115="","",INDEX('2. závod'!$A:$CH,$K115+5,INDEX('Základní list'!$B:$B,MATCH($J115,'Základní list'!$A:$A,0),1)+2))</f>
        <v>5</v>
      </c>
      <c r="N115" s="128" t="str">
        <f t="shared" si="45"/>
        <v>A1</v>
      </c>
      <c r="O115" s="128" t="str">
        <f t="shared" si="46"/>
        <v>A8</v>
      </c>
      <c r="P115" s="129" t="str">
        <f t="shared" si="47"/>
        <v>SÚS Ústí nad Labem</v>
      </c>
      <c r="Q115" s="129">
        <f t="shared" si="48"/>
        <v>1</v>
      </c>
      <c r="R115" s="133">
        <f t="shared" si="49"/>
        <v>2</v>
      </c>
      <c r="S115" s="126">
        <f t="shared" si="50"/>
        <v>32710</v>
      </c>
      <c r="T115" s="131">
        <f t="shared" si="50"/>
        <v>8</v>
      </c>
      <c r="U115" s="132">
        <f t="shared" si="51"/>
        <v>4</v>
      </c>
    </row>
    <row r="116" spans="1:21" s="37" customFormat="1" ht="25.5" customHeight="1">
      <c r="A116" s="134">
        <v>8</v>
      </c>
      <c r="B116" s="102"/>
      <c r="C116" s="108" t="s">
        <v>170</v>
      </c>
      <c r="D116" s="103" t="s">
        <v>164</v>
      </c>
      <c r="E116" s="77"/>
      <c r="F116" s="125" t="s">
        <v>56</v>
      </c>
      <c r="G116" s="103">
        <v>4</v>
      </c>
      <c r="H116" s="126">
        <f>IF($G116="","",INDEX('1. závod'!$A:$CH,$G116+5,INDEX('Základní list'!$B:$B,MATCH($F116,'Základní list'!$A:$A,0),1)))</f>
        <v>10970</v>
      </c>
      <c r="I116" s="127">
        <f>IF($G116="","",INDEX('1. závod'!$A:$CH,$G116+5,INDEX('Základní list'!$B:$B,MATCH($F116,'Základní list'!$A:$A,0),1)+2))</f>
        <v>5</v>
      </c>
      <c r="J116" s="125" t="s">
        <v>56</v>
      </c>
      <c r="K116" s="103">
        <v>6</v>
      </c>
      <c r="L116" s="126">
        <f>IF($K116="","",INDEX('2. závod'!$A:$CH,$K116+5,INDEX('Základní list'!$B:$B,MATCH($J116,'Základní list'!$A:$A,0),1)))</f>
        <v>13500</v>
      </c>
      <c r="M116" s="127">
        <f>IF($K116="","",INDEX('2. závod'!$A:$CH,$K116+5,INDEX('Základní list'!$B:$B,MATCH($J116,'Základní list'!$A:$A,0),1)+2))</f>
        <v>6</v>
      </c>
      <c r="N116" s="128" t="str">
        <f t="shared" si="45"/>
        <v>A4</v>
      </c>
      <c r="O116" s="128" t="str">
        <f t="shared" si="46"/>
        <v>A6</v>
      </c>
      <c r="P116" s="129">
        <f t="shared" si="47"/>
      </c>
      <c r="Q116" s="129">
        <f t="shared" si="48"/>
        <v>1</v>
      </c>
      <c r="R116" s="133">
        <f t="shared" si="49"/>
        <v>2</v>
      </c>
      <c r="S116" s="126">
        <f t="shared" si="50"/>
        <v>24470</v>
      </c>
      <c r="T116" s="131">
        <f t="shared" si="50"/>
        <v>11</v>
      </c>
      <c r="U116" s="132">
        <f t="shared" si="51"/>
        <v>5</v>
      </c>
    </row>
    <row r="117" spans="1:21" s="37" customFormat="1" ht="25.5" customHeight="1">
      <c r="A117" s="134">
        <v>1</v>
      </c>
      <c r="B117" s="102">
        <v>4080</v>
      </c>
      <c r="C117" s="108" t="s">
        <v>163</v>
      </c>
      <c r="D117" s="103" t="s">
        <v>164</v>
      </c>
      <c r="E117" s="77" t="s">
        <v>205</v>
      </c>
      <c r="F117" s="125" t="s">
        <v>56</v>
      </c>
      <c r="G117" s="103">
        <v>8</v>
      </c>
      <c r="H117" s="126">
        <f>IF($G117="","",INDEX('1. závod'!$A:$CH,$G117+5,INDEX('Základní list'!$B:$B,MATCH($F117,'Základní list'!$A:$A,0),1)))</f>
        <v>7205</v>
      </c>
      <c r="I117" s="127">
        <f>IF($G117="","",INDEX('1. závod'!$A:$CH,$G117+5,INDEX('Základní list'!$B:$B,MATCH($F117,'Základní list'!$A:$A,0),1)+2))</f>
        <v>8</v>
      </c>
      <c r="J117" s="125" t="s">
        <v>56</v>
      </c>
      <c r="K117" s="103">
        <v>4</v>
      </c>
      <c r="L117" s="126">
        <f>IF($K117="","",INDEX('2. závod'!$A:$CH,$K117+5,INDEX('Základní list'!$B:$B,MATCH($J117,'Základní list'!$A:$A,0),1)))</f>
        <v>19510</v>
      </c>
      <c r="M117" s="127">
        <f>IF($K117="","",INDEX('2. závod'!$A:$CH,$K117+5,INDEX('Základní list'!$B:$B,MATCH($J117,'Základní list'!$A:$A,0),1)+2))</f>
        <v>4</v>
      </c>
      <c r="N117" s="128" t="str">
        <f t="shared" si="45"/>
        <v>A8</v>
      </c>
      <c r="O117" s="128" t="str">
        <f t="shared" si="46"/>
        <v>A4</v>
      </c>
      <c r="P117" s="129" t="str">
        <f t="shared" si="47"/>
        <v>SÚS Ústí nad Labem</v>
      </c>
      <c r="Q117" s="129">
        <f t="shared" si="48"/>
        <v>1</v>
      </c>
      <c r="R117" s="133">
        <f t="shared" si="49"/>
        <v>2</v>
      </c>
      <c r="S117" s="126">
        <f t="shared" si="50"/>
        <v>26715</v>
      </c>
      <c r="T117" s="131">
        <f t="shared" si="50"/>
        <v>12</v>
      </c>
      <c r="U117" s="132">
        <f t="shared" si="51"/>
        <v>6</v>
      </c>
    </row>
    <row r="118" spans="1:21" s="37" customFormat="1" ht="25.5" customHeight="1">
      <c r="A118" s="134">
        <v>7</v>
      </c>
      <c r="B118" s="102"/>
      <c r="C118" s="108" t="s">
        <v>169</v>
      </c>
      <c r="D118" s="103" t="s">
        <v>164</v>
      </c>
      <c r="E118" s="77"/>
      <c r="F118" s="125" t="s">
        <v>56</v>
      </c>
      <c r="G118" s="103">
        <v>3</v>
      </c>
      <c r="H118" s="126">
        <f>IF($G118="","",INDEX('1. závod'!$A:$CH,$G118+5,INDEX('Základní list'!$B:$B,MATCH($F118,'Základní list'!$A:$A,0),1)))</f>
        <v>9815</v>
      </c>
      <c r="I118" s="127">
        <f>IF($G118="","",INDEX('1. závod'!$A:$CH,$G118+5,INDEX('Základní list'!$B:$B,MATCH($F118,'Základní list'!$A:$A,0),1)+2))</f>
        <v>6</v>
      </c>
      <c r="J118" s="125" t="s">
        <v>56</v>
      </c>
      <c r="K118" s="103">
        <v>5</v>
      </c>
      <c r="L118" s="126">
        <f>IF($K118="","",INDEX('2. závod'!$A:$CH,$K118+5,INDEX('Základní list'!$B:$B,MATCH($J118,'Základní list'!$A:$A,0),1)))</f>
        <v>11610</v>
      </c>
      <c r="M118" s="127">
        <f>IF($K118="","",INDEX('2. závod'!$A:$CH,$K118+5,INDEX('Základní list'!$B:$B,MATCH($J118,'Základní list'!$A:$A,0),1)+2))</f>
        <v>7</v>
      </c>
      <c r="N118" s="128" t="str">
        <f t="shared" si="45"/>
        <v>A3</v>
      </c>
      <c r="O118" s="128" t="str">
        <f t="shared" si="46"/>
        <v>A5</v>
      </c>
      <c r="P118" s="129">
        <f t="shared" si="47"/>
      </c>
      <c r="Q118" s="129">
        <f t="shared" si="48"/>
        <v>1</v>
      </c>
      <c r="R118" s="133">
        <f t="shared" si="49"/>
        <v>2</v>
      </c>
      <c r="S118" s="126">
        <f t="shared" si="50"/>
        <v>21425</v>
      </c>
      <c r="T118" s="131">
        <f t="shared" si="50"/>
        <v>13</v>
      </c>
      <c r="U118" s="132">
        <f t="shared" si="51"/>
        <v>7</v>
      </c>
    </row>
    <row r="119" spans="1:21" s="37" customFormat="1" ht="25.5" customHeight="1" thickBot="1">
      <c r="A119" s="134">
        <v>3</v>
      </c>
      <c r="B119" s="102">
        <v>285</v>
      </c>
      <c r="C119" s="108" t="s">
        <v>206</v>
      </c>
      <c r="D119" s="103" t="s">
        <v>164</v>
      </c>
      <c r="E119" s="77" t="s">
        <v>205</v>
      </c>
      <c r="F119" s="125" t="s">
        <v>56</v>
      </c>
      <c r="G119" s="103">
        <v>6</v>
      </c>
      <c r="H119" s="126">
        <f>IF($G119="","",INDEX('1. závod'!$A:$CH,$G119+5,INDEX('Základní list'!$B:$B,MATCH($F119,'Základní list'!$A:$A,0),1)))</f>
        <v>7690</v>
      </c>
      <c r="I119" s="127">
        <f>IF($G119="","",INDEX('1. závod'!$A:$CH,$G119+5,INDEX('Základní list'!$B:$B,MATCH($F119,'Základní list'!$A:$A,0),1)+2))</f>
        <v>7</v>
      </c>
      <c r="J119" s="125" t="s">
        <v>56</v>
      </c>
      <c r="K119" s="103">
        <v>3</v>
      </c>
      <c r="L119" s="126">
        <f>IF($K119="","",INDEX('2. závod'!$A:$CH,$K119+5,INDEX('Základní list'!$B:$B,MATCH($J119,'Základní list'!$A:$A,0),1)))</f>
        <v>5695</v>
      </c>
      <c r="M119" s="127">
        <f>IF($K119="","",INDEX('2. závod'!$A:$CH,$K119+5,INDEX('Základní list'!$B:$B,MATCH($J119,'Základní list'!$A:$A,0),1)+2))</f>
        <v>8</v>
      </c>
      <c r="N119" s="128" t="str">
        <f t="shared" si="45"/>
        <v>A6</v>
      </c>
      <c r="O119" s="128" t="str">
        <f t="shared" si="46"/>
        <v>A3</v>
      </c>
      <c r="P119" s="129" t="str">
        <f t="shared" si="47"/>
        <v>SÚS Ústí nad Labem</v>
      </c>
      <c r="Q119" s="129">
        <f t="shared" si="48"/>
        <v>1</v>
      </c>
      <c r="R119" s="133">
        <f t="shared" si="49"/>
        <v>2</v>
      </c>
      <c r="S119" s="126">
        <f t="shared" si="50"/>
        <v>13385</v>
      </c>
      <c r="T119" s="131">
        <f t="shared" si="50"/>
        <v>15</v>
      </c>
      <c r="U119" s="132">
        <f t="shared" si="51"/>
        <v>8</v>
      </c>
    </row>
    <row r="120" spans="1:21" s="37" customFormat="1" ht="25.5" customHeight="1" hidden="1">
      <c r="A120" s="134"/>
      <c r="B120" s="102"/>
      <c r="C120" s="108"/>
      <c r="D120" s="103"/>
      <c r="E120" s="77"/>
      <c r="F120" s="125"/>
      <c r="G120" s="103"/>
      <c r="H120" s="126">
        <f>IF($G120="","",INDEX('1. závod'!$A:$CH,$G120+5,INDEX('Základní list'!$B:$B,MATCH($F120,'Základní list'!$A:$A,0),1)))</f>
      </c>
      <c r="I120" s="127">
        <f>IF($G120="","",INDEX('1. závod'!$A:$CH,$G120+5,INDEX('Základní list'!$B:$B,MATCH($F120,'Základní list'!$A:$A,0),1)+2))</f>
      </c>
      <c r="J120" s="125"/>
      <c r="K120" s="103"/>
      <c r="L120" s="126">
        <f>IF($K120="","",INDEX('2. závod'!$A:$CH,$K120+5,INDEX('Základní list'!$B:$B,MATCH($J120,'Základní list'!$A:$A,0),1)))</f>
      </c>
      <c r="M120" s="127">
        <f>IF($K120="","",INDEX('2. závod'!$A:$CH,$K120+5,INDEX('Základní list'!$B:$B,MATCH($J120,'Základní list'!$A:$A,0),1)+2))</f>
      </c>
      <c r="N120" s="128">
        <f aca="true" t="shared" si="52" ref="N120:N161">CONCATENATE(F120,G120)</f>
      </c>
      <c r="O120" s="128">
        <f aca="true" t="shared" si="53" ref="O120:O161">CONCATENATE(J120,K120)</f>
      </c>
      <c r="P120" s="129">
        <f aca="true" t="shared" si="54" ref="P120:P161">IF(ISBLANK(E120),"",E120)</f>
      </c>
      <c r="Q120" s="129">
        <f aca="true" t="shared" si="55" ref="Q120:Q161">IF(C120="",0,1)</f>
        <v>0</v>
      </c>
      <c r="R120" s="133">
        <f aca="true" t="shared" si="56" ref="R120:R161">IF(ISBLANK($C120),"",COUNT(I120,M120))</f>
      </c>
      <c r="S120" s="126">
        <f aca="true" t="shared" si="57" ref="S120:S161">IF(ISBLANK($C120),"",SUM(H120,L120))</f>
      </c>
      <c r="T120" s="131">
        <f aca="true" t="shared" si="58" ref="T120:T161">IF(ISBLANK($C120),"",SUM(I120,M120))</f>
      </c>
      <c r="U120" s="132">
        <f aca="true" t="shared" si="59" ref="U120:U161">IF(ISBLANK($C120),"",IF(ISTEXT(U119),1,U119+1))</f>
      </c>
    </row>
    <row r="121" spans="1:21" s="37" customFormat="1" ht="25.5" customHeight="1" hidden="1">
      <c r="A121" s="134"/>
      <c r="B121" s="102"/>
      <c r="C121" s="108"/>
      <c r="D121" s="103"/>
      <c r="E121" s="77"/>
      <c r="F121" s="125"/>
      <c r="G121" s="103"/>
      <c r="H121" s="126">
        <f>IF($G121="","",INDEX('1. závod'!$A:$CH,$G121+5,INDEX('Základní list'!$B:$B,MATCH($F121,'Základní list'!$A:$A,0),1)))</f>
      </c>
      <c r="I121" s="127">
        <f>IF($G121="","",INDEX('1. závod'!$A:$CH,$G121+5,INDEX('Základní list'!$B:$B,MATCH($F121,'Základní list'!$A:$A,0),1)+2))</f>
      </c>
      <c r="J121" s="125"/>
      <c r="K121" s="103"/>
      <c r="L121" s="126">
        <f>IF($K121="","",INDEX('2. závod'!$A:$CH,$K121+5,INDEX('Základní list'!$B:$B,MATCH($J121,'Základní list'!$A:$A,0),1)))</f>
      </c>
      <c r="M121" s="127">
        <f>IF($K121="","",INDEX('2. závod'!$A:$CH,$K121+5,INDEX('Základní list'!$B:$B,MATCH($J121,'Základní list'!$A:$A,0),1)+2))</f>
      </c>
      <c r="N121" s="128">
        <f t="shared" si="52"/>
      </c>
      <c r="O121" s="128">
        <f t="shared" si="53"/>
      </c>
      <c r="P121" s="129">
        <f t="shared" si="54"/>
      </c>
      <c r="Q121" s="129">
        <f t="shared" si="55"/>
        <v>0</v>
      </c>
      <c r="R121" s="133">
        <f t="shared" si="56"/>
      </c>
      <c r="S121" s="126">
        <f t="shared" si="57"/>
      </c>
      <c r="T121" s="131">
        <f t="shared" si="58"/>
      </c>
      <c r="U121" s="132">
        <f t="shared" si="59"/>
      </c>
    </row>
    <row r="122" spans="1:21" s="37" customFormat="1" ht="25.5" customHeight="1" hidden="1">
      <c r="A122" s="134"/>
      <c r="B122" s="102"/>
      <c r="C122" s="108"/>
      <c r="D122" s="103"/>
      <c r="E122" s="77"/>
      <c r="F122" s="125"/>
      <c r="G122" s="103"/>
      <c r="H122" s="126">
        <f>IF($G122="","",INDEX('1. závod'!$A:$CH,$G122+5,INDEX('Základní list'!$B:$B,MATCH($F122,'Základní list'!$A:$A,0),1)))</f>
      </c>
      <c r="I122" s="127">
        <f>IF($G122="","",INDEX('1. závod'!$A:$CH,$G122+5,INDEX('Základní list'!$B:$B,MATCH($F122,'Základní list'!$A:$A,0),1)+2))</f>
      </c>
      <c r="J122" s="125"/>
      <c r="K122" s="103"/>
      <c r="L122" s="126">
        <f>IF($K122="","",INDEX('2. závod'!$A:$CH,$K122+5,INDEX('Základní list'!$B:$B,MATCH($J122,'Základní list'!$A:$A,0),1)))</f>
      </c>
      <c r="M122" s="127">
        <f>IF($K122="","",INDEX('2. závod'!$A:$CH,$K122+5,INDEX('Základní list'!$B:$B,MATCH($J122,'Základní list'!$A:$A,0),1)+2))</f>
      </c>
      <c r="N122" s="128">
        <f t="shared" si="52"/>
      </c>
      <c r="O122" s="128">
        <f t="shared" si="53"/>
      </c>
      <c r="P122" s="129">
        <f t="shared" si="54"/>
      </c>
      <c r="Q122" s="129">
        <f t="shared" si="55"/>
        <v>0</v>
      </c>
      <c r="R122" s="133">
        <f t="shared" si="56"/>
      </c>
      <c r="S122" s="126">
        <f t="shared" si="57"/>
      </c>
      <c r="T122" s="131">
        <f t="shared" si="58"/>
      </c>
      <c r="U122" s="132">
        <f t="shared" si="59"/>
      </c>
    </row>
    <row r="123" spans="1:21" s="37" customFormat="1" ht="25.5" customHeight="1" hidden="1">
      <c r="A123" s="134"/>
      <c r="B123" s="102"/>
      <c r="C123" s="108"/>
      <c r="D123" s="103"/>
      <c r="E123" s="77"/>
      <c r="F123" s="125"/>
      <c r="G123" s="103"/>
      <c r="H123" s="126">
        <f>IF($G123="","",INDEX('1. závod'!$A:$CH,$G123+5,INDEX('Základní list'!$B:$B,MATCH($F123,'Základní list'!$A:$A,0),1)))</f>
      </c>
      <c r="I123" s="127">
        <f>IF($G123="","",INDEX('1. závod'!$A:$CH,$G123+5,INDEX('Základní list'!$B:$B,MATCH($F123,'Základní list'!$A:$A,0),1)+2))</f>
      </c>
      <c r="J123" s="125"/>
      <c r="K123" s="103"/>
      <c r="L123" s="126">
        <f>IF($K123="","",INDEX('2. závod'!$A:$CH,$K123+5,INDEX('Základní list'!$B:$B,MATCH($J123,'Základní list'!$A:$A,0),1)))</f>
      </c>
      <c r="M123" s="127">
        <f>IF($K123="","",INDEX('2. závod'!$A:$CH,$K123+5,INDEX('Základní list'!$B:$B,MATCH($J123,'Základní list'!$A:$A,0),1)+2))</f>
      </c>
      <c r="N123" s="128">
        <f t="shared" si="52"/>
      </c>
      <c r="O123" s="128">
        <f t="shared" si="53"/>
      </c>
      <c r="P123" s="129">
        <f t="shared" si="54"/>
      </c>
      <c r="Q123" s="129">
        <f t="shared" si="55"/>
        <v>0</v>
      </c>
      <c r="R123" s="133">
        <f t="shared" si="56"/>
      </c>
      <c r="S123" s="126">
        <f t="shared" si="57"/>
      </c>
      <c r="T123" s="131">
        <f t="shared" si="58"/>
      </c>
      <c r="U123" s="132">
        <f t="shared" si="59"/>
      </c>
    </row>
    <row r="124" spans="1:21" s="37" customFormat="1" ht="25.5" customHeight="1" hidden="1">
      <c r="A124" s="134"/>
      <c r="B124" s="102"/>
      <c r="C124" s="108"/>
      <c r="D124" s="103"/>
      <c r="E124" s="77"/>
      <c r="F124" s="125"/>
      <c r="G124" s="103"/>
      <c r="H124" s="126">
        <f>IF($G124="","",INDEX('1. závod'!$A:$CH,$G124+5,INDEX('Základní list'!$B:$B,MATCH($F124,'Základní list'!$A:$A,0),1)))</f>
      </c>
      <c r="I124" s="127">
        <f>IF($G124="","",INDEX('1. závod'!$A:$CH,$G124+5,INDEX('Základní list'!$B:$B,MATCH($F124,'Základní list'!$A:$A,0),1)+2))</f>
      </c>
      <c r="J124" s="125"/>
      <c r="K124" s="103"/>
      <c r="L124" s="126">
        <f>IF($K124="","",INDEX('2. závod'!$A:$CH,$K124+5,INDEX('Základní list'!$B:$B,MATCH($J124,'Základní list'!$A:$A,0),1)))</f>
      </c>
      <c r="M124" s="127">
        <f>IF($K124="","",INDEX('2. závod'!$A:$CH,$K124+5,INDEX('Základní list'!$B:$B,MATCH($J124,'Základní list'!$A:$A,0),1)+2))</f>
      </c>
      <c r="N124" s="128">
        <f t="shared" si="52"/>
      </c>
      <c r="O124" s="128">
        <f t="shared" si="53"/>
      </c>
      <c r="P124" s="129">
        <f t="shared" si="54"/>
      </c>
      <c r="Q124" s="129">
        <f t="shared" si="55"/>
        <v>0</v>
      </c>
      <c r="R124" s="133">
        <f t="shared" si="56"/>
      </c>
      <c r="S124" s="126">
        <f t="shared" si="57"/>
      </c>
      <c r="T124" s="131">
        <f t="shared" si="58"/>
      </c>
      <c r="U124" s="132">
        <f t="shared" si="59"/>
      </c>
    </row>
    <row r="125" spans="1:21" s="37" customFormat="1" ht="27" customHeight="1" hidden="1">
      <c r="A125" s="134"/>
      <c r="B125" s="102"/>
      <c r="C125" s="108"/>
      <c r="D125" s="103"/>
      <c r="E125" s="77"/>
      <c r="F125" s="125"/>
      <c r="G125" s="103"/>
      <c r="H125" s="126">
        <f>IF($G125="","",INDEX('1. závod'!$A:$CH,$G125+5,INDEX('Základní list'!$B:$B,MATCH($F125,'Základní list'!$A:$A,0),1)))</f>
      </c>
      <c r="I125" s="127">
        <f>IF($G125="","",INDEX('1. závod'!$A:$CH,$G125+5,INDEX('Základní list'!$B:$B,MATCH($F125,'Základní list'!$A:$A,0),1)+2))</f>
      </c>
      <c r="J125" s="125"/>
      <c r="K125" s="103"/>
      <c r="L125" s="126">
        <f>IF($K125="","",INDEX('2. závod'!$A:$CH,$K125+5,INDEX('Základní list'!$B:$B,MATCH($J125,'Základní list'!$A:$A,0),1)))</f>
      </c>
      <c r="M125" s="127">
        <f>IF($K125="","",INDEX('2. závod'!$A:$CH,$K125+5,INDEX('Základní list'!$B:$B,MATCH($J125,'Základní list'!$A:$A,0),1)+2))</f>
      </c>
      <c r="N125" s="128">
        <f t="shared" si="52"/>
      </c>
      <c r="O125" s="128">
        <f t="shared" si="53"/>
      </c>
      <c r="P125" s="129">
        <f t="shared" si="54"/>
      </c>
      <c r="Q125" s="129">
        <f t="shared" si="55"/>
        <v>0</v>
      </c>
      <c r="R125" s="133">
        <f t="shared" si="56"/>
      </c>
      <c r="S125" s="126">
        <f t="shared" si="57"/>
      </c>
      <c r="T125" s="131">
        <f t="shared" si="58"/>
      </c>
      <c r="U125" s="132">
        <f t="shared" si="59"/>
      </c>
    </row>
    <row r="126" spans="1:21" s="37" customFormat="1" ht="25.5" customHeight="1" hidden="1">
      <c r="A126" s="134"/>
      <c r="B126" s="102"/>
      <c r="C126" s="108"/>
      <c r="D126" s="103"/>
      <c r="E126" s="77"/>
      <c r="F126" s="125"/>
      <c r="G126" s="103"/>
      <c r="H126" s="126">
        <f>IF($G126="","",INDEX('1. závod'!$A:$CH,$G126+5,INDEX('Základní list'!$B:$B,MATCH($F126,'Základní list'!$A:$A,0),1)))</f>
      </c>
      <c r="I126" s="127">
        <f>IF($G126="","",INDEX('1. závod'!$A:$CH,$G126+5,INDEX('Základní list'!$B:$B,MATCH($F126,'Základní list'!$A:$A,0),1)+2))</f>
      </c>
      <c r="J126" s="125"/>
      <c r="K126" s="103"/>
      <c r="L126" s="126">
        <f>IF($K126="","",INDEX('2. závod'!$A:$CH,$K126+5,INDEX('Základní list'!$B:$B,MATCH($J126,'Základní list'!$A:$A,0),1)))</f>
      </c>
      <c r="M126" s="127">
        <f>IF($K126="","",INDEX('2. závod'!$A:$CH,$K126+5,INDEX('Základní list'!$B:$B,MATCH($J126,'Základní list'!$A:$A,0),1)+2))</f>
      </c>
      <c r="N126" s="128">
        <f t="shared" si="52"/>
      </c>
      <c r="O126" s="128">
        <f t="shared" si="53"/>
      </c>
      <c r="P126" s="129">
        <f t="shared" si="54"/>
      </c>
      <c r="Q126" s="129">
        <f t="shared" si="55"/>
        <v>0</v>
      </c>
      <c r="R126" s="133">
        <f t="shared" si="56"/>
      </c>
      <c r="S126" s="126">
        <f t="shared" si="57"/>
      </c>
      <c r="T126" s="131">
        <f t="shared" si="58"/>
      </c>
      <c r="U126" s="132">
        <f t="shared" si="59"/>
      </c>
    </row>
    <row r="127" spans="1:21" s="37" customFormat="1" ht="25.5" customHeight="1" hidden="1">
      <c r="A127" s="134"/>
      <c r="B127" s="102"/>
      <c r="C127" s="108"/>
      <c r="D127" s="103"/>
      <c r="E127" s="77"/>
      <c r="F127" s="125"/>
      <c r="G127" s="103"/>
      <c r="H127" s="126">
        <f>IF($G127="","",INDEX('1. závod'!$A:$CH,$G127+5,INDEX('Základní list'!$B:$B,MATCH($F127,'Základní list'!$A:$A,0),1)))</f>
      </c>
      <c r="I127" s="127">
        <f>IF($G127="","",INDEX('1. závod'!$A:$CH,$G127+5,INDEX('Základní list'!$B:$B,MATCH($F127,'Základní list'!$A:$A,0),1)+2))</f>
      </c>
      <c r="J127" s="125"/>
      <c r="K127" s="103"/>
      <c r="L127" s="126">
        <f>IF($K127="","",INDEX('2. závod'!$A:$CH,$K127+5,INDEX('Základní list'!$B:$B,MATCH($J127,'Základní list'!$A:$A,0),1)))</f>
      </c>
      <c r="M127" s="127">
        <f>IF($K127="","",INDEX('2. závod'!$A:$CH,$K127+5,INDEX('Základní list'!$B:$B,MATCH($J127,'Základní list'!$A:$A,0),1)+2))</f>
      </c>
      <c r="N127" s="128">
        <f t="shared" si="52"/>
      </c>
      <c r="O127" s="128">
        <f t="shared" si="53"/>
      </c>
      <c r="P127" s="129">
        <f t="shared" si="54"/>
      </c>
      <c r="Q127" s="129">
        <f t="shared" si="55"/>
        <v>0</v>
      </c>
      <c r="R127" s="133">
        <f t="shared" si="56"/>
      </c>
      <c r="S127" s="126">
        <f t="shared" si="57"/>
      </c>
      <c r="T127" s="131">
        <f t="shared" si="58"/>
      </c>
      <c r="U127" s="132">
        <f t="shared" si="59"/>
      </c>
    </row>
    <row r="128" spans="1:21" s="37" customFormat="1" ht="25.5" customHeight="1" hidden="1">
      <c r="A128" s="134"/>
      <c r="B128" s="102"/>
      <c r="C128" s="108"/>
      <c r="D128" s="103"/>
      <c r="E128" s="77"/>
      <c r="F128" s="125"/>
      <c r="G128" s="103"/>
      <c r="H128" s="126">
        <f>IF($G128="","",INDEX('1. závod'!$A:$CH,$G128+5,INDEX('Základní list'!$B:$B,MATCH($F128,'Základní list'!$A:$A,0),1)))</f>
      </c>
      <c r="I128" s="127">
        <f>IF($G128="","",INDEX('1. závod'!$A:$CH,$G128+5,INDEX('Základní list'!$B:$B,MATCH($F128,'Základní list'!$A:$A,0),1)+2))</f>
      </c>
      <c r="J128" s="125"/>
      <c r="K128" s="103"/>
      <c r="L128" s="126">
        <f>IF($K128="","",INDEX('2. závod'!$A:$CH,$K128+5,INDEX('Základní list'!$B:$B,MATCH($J128,'Základní list'!$A:$A,0),1)))</f>
      </c>
      <c r="M128" s="127">
        <f>IF($K128="","",INDEX('2. závod'!$A:$CH,$K128+5,INDEX('Základní list'!$B:$B,MATCH($J128,'Základní list'!$A:$A,0),1)+2))</f>
      </c>
      <c r="N128" s="128">
        <f t="shared" si="52"/>
      </c>
      <c r="O128" s="128">
        <f t="shared" si="53"/>
      </c>
      <c r="P128" s="129">
        <f t="shared" si="54"/>
      </c>
      <c r="Q128" s="129">
        <f t="shared" si="55"/>
        <v>0</v>
      </c>
      <c r="R128" s="133">
        <f t="shared" si="56"/>
      </c>
      <c r="S128" s="126">
        <f t="shared" si="57"/>
      </c>
      <c r="T128" s="131">
        <f t="shared" si="58"/>
      </c>
      <c r="U128" s="132">
        <f t="shared" si="59"/>
      </c>
    </row>
    <row r="129" spans="1:21" s="37" customFormat="1" ht="25.5" customHeight="1" hidden="1">
      <c r="A129" s="134"/>
      <c r="B129" s="102"/>
      <c r="C129" s="108"/>
      <c r="D129" s="103"/>
      <c r="E129" s="77"/>
      <c r="F129" s="125"/>
      <c r="G129" s="103"/>
      <c r="H129" s="126">
        <f>IF($G129="","",INDEX('1. závod'!$A:$CH,$G129+5,INDEX('Základní list'!$B:$B,MATCH($F129,'Základní list'!$A:$A,0),1)))</f>
      </c>
      <c r="I129" s="127">
        <f>IF($G129="","",INDEX('1. závod'!$A:$CH,$G129+5,INDEX('Základní list'!$B:$B,MATCH($F129,'Základní list'!$A:$A,0),1)+2))</f>
      </c>
      <c r="J129" s="125"/>
      <c r="K129" s="103"/>
      <c r="L129" s="126">
        <f>IF($K129="","",INDEX('2. závod'!$A:$CH,$K129+5,INDEX('Základní list'!$B:$B,MATCH($J129,'Základní list'!$A:$A,0),1)))</f>
      </c>
      <c r="M129" s="127">
        <f>IF($K129="","",INDEX('2. závod'!$A:$CH,$K129+5,INDEX('Základní list'!$B:$B,MATCH($J129,'Základní list'!$A:$A,0),1)+2))</f>
      </c>
      <c r="N129" s="128">
        <f t="shared" si="52"/>
      </c>
      <c r="O129" s="128">
        <f t="shared" si="53"/>
      </c>
      <c r="P129" s="129">
        <f t="shared" si="54"/>
      </c>
      <c r="Q129" s="129">
        <f t="shared" si="55"/>
        <v>0</v>
      </c>
      <c r="R129" s="133">
        <f t="shared" si="56"/>
      </c>
      <c r="S129" s="126">
        <f t="shared" si="57"/>
      </c>
      <c r="T129" s="131">
        <f t="shared" si="58"/>
      </c>
      <c r="U129" s="132">
        <f t="shared" si="59"/>
      </c>
    </row>
    <row r="130" spans="1:21" s="37" customFormat="1" ht="25.5" customHeight="1" hidden="1">
      <c r="A130" s="134"/>
      <c r="B130" s="102"/>
      <c r="C130" s="108"/>
      <c r="D130" s="103"/>
      <c r="E130" s="77"/>
      <c r="F130" s="125"/>
      <c r="G130" s="103"/>
      <c r="H130" s="126">
        <f>IF($G130="","",INDEX('1. závod'!$A:$CH,$G130+5,INDEX('Základní list'!$B:$B,MATCH($F130,'Základní list'!$A:$A,0),1)))</f>
      </c>
      <c r="I130" s="127">
        <f>IF($G130="","",INDEX('1. závod'!$A:$CH,$G130+5,INDEX('Základní list'!$B:$B,MATCH($F130,'Základní list'!$A:$A,0),1)+2))</f>
      </c>
      <c r="J130" s="125"/>
      <c r="K130" s="103"/>
      <c r="L130" s="126">
        <f>IF($K130="","",INDEX('2. závod'!$A:$CH,$K130+5,INDEX('Základní list'!$B:$B,MATCH($J130,'Základní list'!$A:$A,0),1)))</f>
      </c>
      <c r="M130" s="127">
        <f>IF($K130="","",INDEX('2. závod'!$A:$CH,$K130+5,INDEX('Základní list'!$B:$B,MATCH($J130,'Základní list'!$A:$A,0),1)+2))</f>
      </c>
      <c r="N130" s="128">
        <f t="shared" si="52"/>
      </c>
      <c r="O130" s="128">
        <f t="shared" si="53"/>
      </c>
      <c r="P130" s="129">
        <f t="shared" si="54"/>
      </c>
      <c r="Q130" s="129">
        <f t="shared" si="55"/>
        <v>0</v>
      </c>
      <c r="R130" s="133">
        <f t="shared" si="56"/>
      </c>
      <c r="S130" s="126">
        <f t="shared" si="57"/>
      </c>
      <c r="T130" s="131">
        <f t="shared" si="58"/>
      </c>
      <c r="U130" s="132">
        <f t="shared" si="59"/>
      </c>
    </row>
    <row r="131" spans="1:21" s="37" customFormat="1" ht="25.5" customHeight="1" hidden="1">
      <c r="A131" s="134"/>
      <c r="B131" s="102"/>
      <c r="C131" s="108"/>
      <c r="D131" s="103"/>
      <c r="E131" s="77"/>
      <c r="F131" s="125"/>
      <c r="G131" s="103"/>
      <c r="H131" s="126">
        <f>IF($G131="","",INDEX('1. závod'!$A:$CH,$G131+5,INDEX('Základní list'!$B:$B,MATCH($F131,'Základní list'!$A:$A,0),1)))</f>
      </c>
      <c r="I131" s="127">
        <f>IF($G131="","",INDEX('1. závod'!$A:$CH,$G131+5,INDEX('Základní list'!$B:$B,MATCH($F131,'Základní list'!$A:$A,0),1)+2))</f>
      </c>
      <c r="J131" s="125"/>
      <c r="K131" s="103"/>
      <c r="L131" s="126">
        <f>IF($K131="","",INDEX('2. závod'!$A:$CH,$K131+5,INDEX('Základní list'!$B:$B,MATCH($J131,'Základní list'!$A:$A,0),1)))</f>
      </c>
      <c r="M131" s="127">
        <f>IF($K131="","",INDEX('2. závod'!$A:$CH,$K131+5,INDEX('Základní list'!$B:$B,MATCH($J131,'Základní list'!$A:$A,0),1)+2))</f>
      </c>
      <c r="N131" s="128">
        <f t="shared" si="52"/>
      </c>
      <c r="O131" s="128">
        <f t="shared" si="53"/>
      </c>
      <c r="P131" s="129">
        <f t="shared" si="54"/>
      </c>
      <c r="Q131" s="129">
        <f t="shared" si="55"/>
        <v>0</v>
      </c>
      <c r="R131" s="133">
        <f t="shared" si="56"/>
      </c>
      <c r="S131" s="126">
        <f t="shared" si="57"/>
      </c>
      <c r="T131" s="131">
        <f t="shared" si="58"/>
      </c>
      <c r="U131" s="132">
        <f t="shared" si="59"/>
      </c>
    </row>
    <row r="132" spans="1:21" s="37" customFormat="1" ht="25.5" customHeight="1" hidden="1">
      <c r="A132" s="134"/>
      <c r="B132" s="102"/>
      <c r="C132" s="108"/>
      <c r="D132" s="103"/>
      <c r="E132" s="77"/>
      <c r="F132" s="125"/>
      <c r="G132" s="103"/>
      <c r="H132" s="126">
        <f>IF($G132="","",INDEX('1. závod'!$A:$CH,$G132+5,INDEX('Základní list'!$B:$B,MATCH($F132,'Základní list'!$A:$A,0),1)))</f>
      </c>
      <c r="I132" s="127">
        <f>IF($G132="","",INDEX('1. závod'!$A:$CH,$G132+5,INDEX('Základní list'!$B:$B,MATCH($F132,'Základní list'!$A:$A,0),1)+2))</f>
      </c>
      <c r="J132" s="125"/>
      <c r="K132" s="103"/>
      <c r="L132" s="126">
        <f>IF($K132="","",INDEX('2. závod'!$A:$CH,$K132+5,INDEX('Základní list'!$B:$B,MATCH($J132,'Základní list'!$A:$A,0),1)))</f>
      </c>
      <c r="M132" s="127">
        <f>IF($K132="","",INDEX('2. závod'!$A:$CH,$K132+5,INDEX('Základní list'!$B:$B,MATCH($J132,'Základní list'!$A:$A,0),1)+2))</f>
      </c>
      <c r="N132" s="128">
        <f t="shared" si="52"/>
      </c>
      <c r="O132" s="128">
        <f t="shared" si="53"/>
      </c>
      <c r="P132" s="129">
        <f t="shared" si="54"/>
      </c>
      <c r="Q132" s="129">
        <f t="shared" si="55"/>
        <v>0</v>
      </c>
      <c r="R132" s="133">
        <f t="shared" si="56"/>
      </c>
      <c r="S132" s="126">
        <f t="shared" si="57"/>
      </c>
      <c r="T132" s="131">
        <f t="shared" si="58"/>
      </c>
      <c r="U132" s="132">
        <f t="shared" si="59"/>
      </c>
    </row>
    <row r="133" spans="1:21" s="37" customFormat="1" ht="25.5" customHeight="1" hidden="1">
      <c r="A133" s="134"/>
      <c r="B133" s="102"/>
      <c r="C133" s="108"/>
      <c r="D133" s="103"/>
      <c r="E133" s="77"/>
      <c r="F133" s="125"/>
      <c r="G133" s="103"/>
      <c r="H133" s="126">
        <f>IF($G133="","",INDEX('1. závod'!$A:$CH,$G133+5,INDEX('Základní list'!$B:$B,MATCH($F133,'Základní list'!$A:$A,0),1)))</f>
      </c>
      <c r="I133" s="127">
        <f>IF($G133="","",INDEX('1. závod'!$A:$CH,$G133+5,INDEX('Základní list'!$B:$B,MATCH($F133,'Základní list'!$A:$A,0),1)+2))</f>
      </c>
      <c r="J133" s="125"/>
      <c r="K133" s="103"/>
      <c r="L133" s="126">
        <f>IF($K133="","",INDEX('2. závod'!$A:$CH,$K133+5,INDEX('Základní list'!$B:$B,MATCH($J133,'Základní list'!$A:$A,0),1)))</f>
      </c>
      <c r="M133" s="127">
        <f>IF($K133="","",INDEX('2. závod'!$A:$CH,$K133+5,INDEX('Základní list'!$B:$B,MATCH($J133,'Základní list'!$A:$A,0),1)+2))</f>
      </c>
      <c r="N133" s="128">
        <f t="shared" si="52"/>
      </c>
      <c r="O133" s="128">
        <f t="shared" si="53"/>
      </c>
      <c r="P133" s="129">
        <f t="shared" si="54"/>
      </c>
      <c r="Q133" s="129">
        <f t="shared" si="55"/>
        <v>0</v>
      </c>
      <c r="R133" s="133">
        <f t="shared" si="56"/>
      </c>
      <c r="S133" s="126">
        <f t="shared" si="57"/>
      </c>
      <c r="T133" s="131">
        <f t="shared" si="58"/>
      </c>
      <c r="U133" s="132">
        <f t="shared" si="59"/>
      </c>
    </row>
    <row r="134" spans="1:21" s="37" customFormat="1" ht="25.5" customHeight="1" hidden="1">
      <c r="A134" s="134"/>
      <c r="B134" s="102"/>
      <c r="C134" s="108"/>
      <c r="D134" s="103"/>
      <c r="E134" s="77"/>
      <c r="F134" s="125"/>
      <c r="G134" s="103"/>
      <c r="H134" s="126">
        <f>IF($G134="","",INDEX('1. závod'!$A:$CH,$G134+5,INDEX('Základní list'!$B:$B,MATCH($F134,'Základní list'!$A:$A,0),1)))</f>
      </c>
      <c r="I134" s="127">
        <f>IF($G134="","",INDEX('1. závod'!$A:$CH,$G134+5,INDEX('Základní list'!$B:$B,MATCH($F134,'Základní list'!$A:$A,0),1)+2))</f>
      </c>
      <c r="J134" s="125"/>
      <c r="K134" s="103"/>
      <c r="L134" s="126">
        <f>IF($K134="","",INDEX('2. závod'!$A:$CH,$K134+5,INDEX('Základní list'!$B:$B,MATCH($J134,'Základní list'!$A:$A,0),1)))</f>
      </c>
      <c r="M134" s="127">
        <f>IF($K134="","",INDEX('2. závod'!$A:$CH,$K134+5,INDEX('Základní list'!$B:$B,MATCH($J134,'Základní list'!$A:$A,0),1)+2))</f>
      </c>
      <c r="N134" s="128">
        <f t="shared" si="52"/>
      </c>
      <c r="O134" s="128">
        <f t="shared" si="53"/>
      </c>
      <c r="P134" s="129">
        <f t="shared" si="54"/>
      </c>
      <c r="Q134" s="129">
        <f t="shared" si="55"/>
        <v>0</v>
      </c>
      <c r="R134" s="133">
        <f t="shared" si="56"/>
      </c>
      <c r="S134" s="126">
        <f t="shared" si="57"/>
      </c>
      <c r="T134" s="131">
        <f t="shared" si="58"/>
      </c>
      <c r="U134" s="132">
        <f t="shared" si="59"/>
      </c>
    </row>
    <row r="135" spans="1:21" s="37" customFormat="1" ht="25.5" customHeight="1" hidden="1">
      <c r="A135" s="134"/>
      <c r="B135" s="102"/>
      <c r="C135" s="108"/>
      <c r="D135" s="103"/>
      <c r="E135" s="77"/>
      <c r="F135" s="125"/>
      <c r="G135" s="103"/>
      <c r="H135" s="126">
        <f>IF($G135="","",INDEX('1. závod'!$A:$CH,$G135+5,INDEX('Základní list'!$B:$B,MATCH($F135,'Základní list'!$A:$A,0),1)))</f>
      </c>
      <c r="I135" s="127">
        <f>IF($G135="","",INDEX('1. závod'!$A:$CH,$G135+5,INDEX('Základní list'!$B:$B,MATCH($F135,'Základní list'!$A:$A,0),1)+2))</f>
      </c>
      <c r="J135" s="125"/>
      <c r="K135" s="103"/>
      <c r="L135" s="126">
        <f>IF($K135="","",INDEX('2. závod'!$A:$CH,$K135+5,INDEX('Základní list'!$B:$B,MATCH($J135,'Základní list'!$A:$A,0),1)))</f>
      </c>
      <c r="M135" s="127">
        <f>IF($K135="","",INDEX('2. závod'!$A:$CH,$K135+5,INDEX('Základní list'!$B:$B,MATCH($J135,'Základní list'!$A:$A,0),1)+2))</f>
      </c>
      <c r="N135" s="128">
        <f t="shared" si="52"/>
      </c>
      <c r="O135" s="128">
        <f t="shared" si="53"/>
      </c>
      <c r="P135" s="129">
        <f t="shared" si="54"/>
      </c>
      <c r="Q135" s="129">
        <f t="shared" si="55"/>
        <v>0</v>
      </c>
      <c r="R135" s="133">
        <f t="shared" si="56"/>
      </c>
      <c r="S135" s="126">
        <f t="shared" si="57"/>
      </c>
      <c r="T135" s="131">
        <f t="shared" si="58"/>
      </c>
      <c r="U135" s="132">
        <f t="shared" si="59"/>
      </c>
    </row>
    <row r="136" spans="1:21" s="37" customFormat="1" ht="25.5" customHeight="1" hidden="1">
      <c r="A136" s="134"/>
      <c r="B136" s="102"/>
      <c r="C136" s="108"/>
      <c r="D136" s="103"/>
      <c r="E136" s="77"/>
      <c r="F136" s="125"/>
      <c r="G136" s="103"/>
      <c r="H136" s="126">
        <f>IF($G136="","",INDEX('1. závod'!$A:$CH,$G136+5,INDEX('Základní list'!$B:$B,MATCH($F136,'Základní list'!$A:$A,0),1)))</f>
      </c>
      <c r="I136" s="127">
        <f>IF($G136="","",INDEX('1. závod'!$A:$CH,$G136+5,INDEX('Základní list'!$B:$B,MATCH($F136,'Základní list'!$A:$A,0),1)+2))</f>
      </c>
      <c r="J136" s="125"/>
      <c r="K136" s="103"/>
      <c r="L136" s="126">
        <f>IF($K136="","",INDEX('2. závod'!$A:$CH,$K136+5,INDEX('Základní list'!$B:$B,MATCH($J136,'Základní list'!$A:$A,0),1)))</f>
      </c>
      <c r="M136" s="127">
        <f>IF($K136="","",INDEX('2. závod'!$A:$CH,$K136+5,INDEX('Základní list'!$B:$B,MATCH($J136,'Základní list'!$A:$A,0),1)+2))</f>
      </c>
      <c r="N136" s="128">
        <f t="shared" si="52"/>
      </c>
      <c r="O136" s="128">
        <f t="shared" si="53"/>
      </c>
      <c r="P136" s="129">
        <f t="shared" si="54"/>
      </c>
      <c r="Q136" s="129">
        <f t="shared" si="55"/>
        <v>0</v>
      </c>
      <c r="R136" s="133">
        <f t="shared" si="56"/>
      </c>
      <c r="S136" s="126">
        <f t="shared" si="57"/>
      </c>
      <c r="T136" s="131">
        <f t="shared" si="58"/>
      </c>
      <c r="U136" s="132">
        <f t="shared" si="59"/>
      </c>
    </row>
    <row r="137" spans="1:21" s="37" customFormat="1" ht="25.5" customHeight="1" hidden="1">
      <c r="A137" s="134"/>
      <c r="B137" s="102"/>
      <c r="C137" s="108"/>
      <c r="D137" s="103"/>
      <c r="E137" s="77"/>
      <c r="F137" s="125"/>
      <c r="G137" s="103"/>
      <c r="H137" s="126">
        <f>IF($G137="","",INDEX('1. závod'!$A:$CH,$G137+5,INDEX('Základní list'!$B:$B,MATCH($F137,'Základní list'!$A:$A,0),1)))</f>
      </c>
      <c r="I137" s="127">
        <f>IF($G137="","",INDEX('1. závod'!$A:$CH,$G137+5,INDEX('Základní list'!$B:$B,MATCH($F137,'Základní list'!$A:$A,0),1)+2))</f>
      </c>
      <c r="J137" s="125"/>
      <c r="K137" s="103"/>
      <c r="L137" s="126">
        <f>IF($K137="","",INDEX('2. závod'!$A:$CH,$K137+5,INDEX('Základní list'!$B:$B,MATCH($J137,'Základní list'!$A:$A,0),1)))</f>
      </c>
      <c r="M137" s="127">
        <f>IF($K137="","",INDEX('2. závod'!$A:$CH,$K137+5,INDEX('Základní list'!$B:$B,MATCH($J137,'Základní list'!$A:$A,0),1)+2))</f>
      </c>
      <c r="N137" s="128">
        <f t="shared" si="52"/>
      </c>
      <c r="O137" s="128">
        <f t="shared" si="53"/>
      </c>
      <c r="P137" s="129">
        <f t="shared" si="54"/>
      </c>
      <c r="Q137" s="129">
        <f t="shared" si="55"/>
        <v>0</v>
      </c>
      <c r="R137" s="133">
        <f t="shared" si="56"/>
      </c>
      <c r="S137" s="126">
        <f t="shared" si="57"/>
      </c>
      <c r="T137" s="131">
        <f t="shared" si="58"/>
      </c>
      <c r="U137" s="132">
        <f t="shared" si="59"/>
      </c>
    </row>
    <row r="138" spans="1:21" s="37" customFormat="1" ht="25.5" customHeight="1" hidden="1">
      <c r="A138" s="134"/>
      <c r="B138" s="102"/>
      <c r="C138" s="108"/>
      <c r="D138" s="103"/>
      <c r="E138" s="77"/>
      <c r="F138" s="125"/>
      <c r="G138" s="103"/>
      <c r="H138" s="126">
        <f>IF($G138="","",INDEX('1. závod'!$A:$CH,$G138+5,INDEX('Základní list'!$B:$B,MATCH($F138,'Základní list'!$A:$A,0),1)))</f>
      </c>
      <c r="I138" s="127">
        <f>IF($G138="","",INDEX('1. závod'!$A:$CH,$G138+5,INDEX('Základní list'!$B:$B,MATCH($F138,'Základní list'!$A:$A,0),1)+2))</f>
      </c>
      <c r="J138" s="125"/>
      <c r="K138" s="103"/>
      <c r="L138" s="126">
        <f>IF($K138="","",INDEX('2. závod'!$A:$CH,$K138+5,INDEX('Základní list'!$B:$B,MATCH($J138,'Základní list'!$A:$A,0),1)))</f>
      </c>
      <c r="M138" s="127">
        <f>IF($K138="","",INDEX('2. závod'!$A:$CH,$K138+5,INDEX('Základní list'!$B:$B,MATCH($J138,'Základní list'!$A:$A,0),1)+2))</f>
      </c>
      <c r="N138" s="128">
        <f t="shared" si="52"/>
      </c>
      <c r="O138" s="128">
        <f t="shared" si="53"/>
      </c>
      <c r="P138" s="129">
        <f t="shared" si="54"/>
      </c>
      <c r="Q138" s="129">
        <f t="shared" si="55"/>
        <v>0</v>
      </c>
      <c r="R138" s="133">
        <f t="shared" si="56"/>
      </c>
      <c r="S138" s="126">
        <f t="shared" si="57"/>
      </c>
      <c r="T138" s="131">
        <f t="shared" si="58"/>
      </c>
      <c r="U138" s="132">
        <f t="shared" si="59"/>
      </c>
    </row>
    <row r="139" spans="1:21" s="37" customFormat="1" ht="25.5" customHeight="1" hidden="1">
      <c r="A139" s="134"/>
      <c r="B139" s="102"/>
      <c r="C139" s="108"/>
      <c r="D139" s="103"/>
      <c r="E139" s="77"/>
      <c r="F139" s="125"/>
      <c r="G139" s="103"/>
      <c r="H139" s="126">
        <f>IF($G139="","",INDEX('1. závod'!$A:$CH,$G139+5,INDEX('Základní list'!$B:$B,MATCH($F139,'Základní list'!$A:$A,0),1)))</f>
      </c>
      <c r="I139" s="127">
        <f>IF($G139="","",INDEX('1. závod'!$A:$CH,$G139+5,INDEX('Základní list'!$B:$B,MATCH($F139,'Základní list'!$A:$A,0),1)+2))</f>
      </c>
      <c r="J139" s="125"/>
      <c r="K139" s="103"/>
      <c r="L139" s="126">
        <f>IF($K139="","",INDEX('2. závod'!$A:$CH,$K139+5,INDEX('Základní list'!$B:$B,MATCH($J139,'Základní list'!$A:$A,0),1)))</f>
      </c>
      <c r="M139" s="127">
        <f>IF($K139="","",INDEX('2. závod'!$A:$CH,$K139+5,INDEX('Základní list'!$B:$B,MATCH($J139,'Základní list'!$A:$A,0),1)+2))</f>
      </c>
      <c r="N139" s="128">
        <f t="shared" si="52"/>
      </c>
      <c r="O139" s="128">
        <f t="shared" si="53"/>
      </c>
      <c r="P139" s="129">
        <f t="shared" si="54"/>
      </c>
      <c r="Q139" s="129">
        <f t="shared" si="55"/>
        <v>0</v>
      </c>
      <c r="R139" s="133">
        <f t="shared" si="56"/>
      </c>
      <c r="S139" s="126">
        <f t="shared" si="57"/>
      </c>
      <c r="T139" s="131">
        <f t="shared" si="58"/>
      </c>
      <c r="U139" s="132">
        <f t="shared" si="59"/>
      </c>
    </row>
    <row r="140" spans="1:21" s="37" customFormat="1" ht="25.5" customHeight="1" hidden="1">
      <c r="A140" s="134"/>
      <c r="B140" s="102"/>
      <c r="C140" s="108"/>
      <c r="D140" s="103"/>
      <c r="E140" s="77"/>
      <c r="F140" s="125"/>
      <c r="G140" s="103"/>
      <c r="H140" s="126">
        <f>IF($G140="","",INDEX('1. závod'!$A:$CH,$G140+5,INDEX('Základní list'!$B:$B,MATCH($F140,'Základní list'!$A:$A,0),1)))</f>
      </c>
      <c r="I140" s="127">
        <f>IF($G140="","",INDEX('1. závod'!$A:$CH,$G140+5,INDEX('Základní list'!$B:$B,MATCH($F140,'Základní list'!$A:$A,0),1)+2))</f>
      </c>
      <c r="J140" s="125"/>
      <c r="K140" s="103"/>
      <c r="L140" s="126">
        <f>IF($K140="","",INDEX('2. závod'!$A:$CH,$K140+5,INDEX('Základní list'!$B:$B,MATCH($J140,'Základní list'!$A:$A,0),1)))</f>
      </c>
      <c r="M140" s="127">
        <f>IF($K140="","",INDEX('2. závod'!$A:$CH,$K140+5,INDEX('Základní list'!$B:$B,MATCH($J140,'Základní list'!$A:$A,0),1)+2))</f>
      </c>
      <c r="N140" s="128">
        <f t="shared" si="52"/>
      </c>
      <c r="O140" s="128">
        <f t="shared" si="53"/>
      </c>
      <c r="P140" s="129">
        <f t="shared" si="54"/>
      </c>
      <c r="Q140" s="129">
        <f t="shared" si="55"/>
        <v>0</v>
      </c>
      <c r="R140" s="133">
        <f t="shared" si="56"/>
      </c>
      <c r="S140" s="126">
        <f t="shared" si="57"/>
      </c>
      <c r="T140" s="131">
        <f t="shared" si="58"/>
      </c>
      <c r="U140" s="132">
        <f t="shared" si="59"/>
      </c>
    </row>
    <row r="141" spans="1:21" s="37" customFormat="1" ht="25.5" customHeight="1" hidden="1">
      <c r="A141" s="134"/>
      <c r="B141" s="102"/>
      <c r="C141" s="108"/>
      <c r="D141" s="103"/>
      <c r="E141" s="77"/>
      <c r="F141" s="125"/>
      <c r="G141" s="103"/>
      <c r="H141" s="126">
        <f>IF($G141="","",INDEX('1. závod'!$A:$CH,$G141+5,INDEX('Základní list'!$B:$B,MATCH($F141,'Základní list'!$A:$A,0),1)))</f>
      </c>
      <c r="I141" s="127">
        <f>IF($G141="","",INDEX('1. závod'!$A:$CH,$G141+5,INDEX('Základní list'!$B:$B,MATCH($F141,'Základní list'!$A:$A,0),1)+2))</f>
      </c>
      <c r="J141" s="125"/>
      <c r="K141" s="103"/>
      <c r="L141" s="126">
        <f>IF($K141="","",INDEX('2. závod'!$A:$CH,$K141+5,INDEX('Základní list'!$B:$B,MATCH($J141,'Základní list'!$A:$A,0),1)))</f>
      </c>
      <c r="M141" s="127">
        <f>IF($K141="","",INDEX('2. závod'!$A:$CH,$K141+5,INDEX('Základní list'!$B:$B,MATCH($J141,'Základní list'!$A:$A,0),1)+2))</f>
      </c>
      <c r="N141" s="128">
        <f t="shared" si="52"/>
      </c>
      <c r="O141" s="128">
        <f t="shared" si="53"/>
      </c>
      <c r="P141" s="129">
        <f t="shared" si="54"/>
      </c>
      <c r="Q141" s="129">
        <f t="shared" si="55"/>
        <v>0</v>
      </c>
      <c r="R141" s="133">
        <f t="shared" si="56"/>
      </c>
      <c r="S141" s="126">
        <f t="shared" si="57"/>
      </c>
      <c r="T141" s="131">
        <f t="shared" si="58"/>
      </c>
      <c r="U141" s="132">
        <f t="shared" si="59"/>
      </c>
    </row>
    <row r="142" spans="1:21" s="37" customFormat="1" ht="25.5" customHeight="1" hidden="1">
      <c r="A142" s="134"/>
      <c r="B142" s="102"/>
      <c r="C142" s="108"/>
      <c r="D142" s="103"/>
      <c r="E142" s="77"/>
      <c r="F142" s="125"/>
      <c r="G142" s="103"/>
      <c r="H142" s="126">
        <f>IF($G142="","",INDEX('1. závod'!$A:$CH,$G142+5,INDEX('Základní list'!$B:$B,MATCH($F142,'Základní list'!$A:$A,0),1)))</f>
      </c>
      <c r="I142" s="127">
        <f>IF($G142="","",INDEX('1. závod'!$A:$CH,$G142+5,INDEX('Základní list'!$B:$B,MATCH($F142,'Základní list'!$A:$A,0),1)+2))</f>
      </c>
      <c r="J142" s="125"/>
      <c r="K142" s="103"/>
      <c r="L142" s="126">
        <f>IF($K142="","",INDEX('2. závod'!$A:$CH,$K142+5,INDEX('Základní list'!$B:$B,MATCH($J142,'Základní list'!$A:$A,0),1)))</f>
      </c>
      <c r="M142" s="127">
        <f>IF($K142="","",INDEX('2. závod'!$A:$CH,$K142+5,INDEX('Základní list'!$B:$B,MATCH($J142,'Základní list'!$A:$A,0),1)+2))</f>
      </c>
      <c r="N142" s="128">
        <f t="shared" si="52"/>
      </c>
      <c r="O142" s="128">
        <f t="shared" si="53"/>
      </c>
      <c r="P142" s="129">
        <f t="shared" si="54"/>
      </c>
      <c r="Q142" s="129">
        <f t="shared" si="55"/>
        <v>0</v>
      </c>
      <c r="R142" s="133">
        <f t="shared" si="56"/>
      </c>
      <c r="S142" s="126">
        <f t="shared" si="57"/>
      </c>
      <c r="T142" s="131">
        <f t="shared" si="58"/>
      </c>
      <c r="U142" s="132">
        <f t="shared" si="59"/>
      </c>
    </row>
    <row r="143" spans="1:21" s="37" customFormat="1" ht="25.5" customHeight="1" hidden="1">
      <c r="A143" s="134"/>
      <c r="B143" s="102"/>
      <c r="C143" s="108"/>
      <c r="D143" s="103"/>
      <c r="E143" s="77"/>
      <c r="F143" s="125"/>
      <c r="G143" s="103"/>
      <c r="H143" s="126">
        <f>IF($G143="","",INDEX('1. závod'!$A:$CH,$G143+5,INDEX('Základní list'!$B:$B,MATCH($F143,'Základní list'!$A:$A,0),1)))</f>
      </c>
      <c r="I143" s="127">
        <f>IF($G143="","",INDEX('1. závod'!$A:$CH,$G143+5,INDEX('Základní list'!$B:$B,MATCH($F143,'Základní list'!$A:$A,0),1)+2))</f>
      </c>
      <c r="J143" s="125"/>
      <c r="K143" s="103"/>
      <c r="L143" s="126">
        <f>IF($K143="","",INDEX('2. závod'!$A:$CH,$K143+5,INDEX('Základní list'!$B:$B,MATCH($J143,'Základní list'!$A:$A,0),1)))</f>
      </c>
      <c r="M143" s="127">
        <f>IF($K143="","",INDEX('2. závod'!$A:$CH,$K143+5,INDEX('Základní list'!$B:$B,MATCH($J143,'Základní list'!$A:$A,0),1)+2))</f>
      </c>
      <c r="N143" s="128">
        <f t="shared" si="52"/>
      </c>
      <c r="O143" s="128">
        <f t="shared" si="53"/>
      </c>
      <c r="P143" s="129">
        <f t="shared" si="54"/>
      </c>
      <c r="Q143" s="129">
        <f t="shared" si="55"/>
        <v>0</v>
      </c>
      <c r="R143" s="133">
        <f t="shared" si="56"/>
      </c>
      <c r="S143" s="126">
        <f t="shared" si="57"/>
      </c>
      <c r="T143" s="131">
        <f t="shared" si="58"/>
      </c>
      <c r="U143" s="132">
        <f t="shared" si="59"/>
      </c>
    </row>
    <row r="144" spans="1:21" s="37" customFormat="1" ht="25.5" customHeight="1" hidden="1">
      <c r="A144" s="134"/>
      <c r="B144" s="102"/>
      <c r="C144" s="108"/>
      <c r="D144" s="103"/>
      <c r="E144" s="77"/>
      <c r="F144" s="125"/>
      <c r="G144" s="103"/>
      <c r="H144" s="126">
        <f>IF($G144="","",INDEX('1. závod'!$A:$CH,$G144+5,INDEX('Základní list'!$B:$B,MATCH($F144,'Základní list'!$A:$A,0),1)))</f>
      </c>
      <c r="I144" s="127">
        <f>IF($G144="","",INDEX('1. závod'!$A:$CH,$G144+5,INDEX('Základní list'!$B:$B,MATCH($F144,'Základní list'!$A:$A,0),1)+2))</f>
      </c>
      <c r="J144" s="125"/>
      <c r="K144" s="103"/>
      <c r="L144" s="126">
        <f>IF($K144="","",INDEX('2. závod'!$A:$CH,$K144+5,INDEX('Základní list'!$B:$B,MATCH($J144,'Základní list'!$A:$A,0),1)))</f>
      </c>
      <c r="M144" s="127">
        <f>IF($K144="","",INDEX('2. závod'!$A:$CH,$K144+5,INDEX('Základní list'!$B:$B,MATCH($J144,'Základní list'!$A:$A,0),1)+2))</f>
      </c>
      <c r="N144" s="128">
        <f t="shared" si="52"/>
      </c>
      <c r="O144" s="128">
        <f t="shared" si="53"/>
      </c>
      <c r="P144" s="129">
        <f t="shared" si="54"/>
      </c>
      <c r="Q144" s="129">
        <f t="shared" si="55"/>
        <v>0</v>
      </c>
      <c r="R144" s="133">
        <f t="shared" si="56"/>
      </c>
      <c r="S144" s="126">
        <f t="shared" si="57"/>
      </c>
      <c r="T144" s="131">
        <f t="shared" si="58"/>
      </c>
      <c r="U144" s="132">
        <f t="shared" si="59"/>
      </c>
    </row>
    <row r="145" spans="1:21" s="37" customFormat="1" ht="25.5" customHeight="1" hidden="1">
      <c r="A145" s="134"/>
      <c r="B145" s="102"/>
      <c r="C145" s="108"/>
      <c r="D145" s="103"/>
      <c r="E145" s="77"/>
      <c r="F145" s="125"/>
      <c r="G145" s="103"/>
      <c r="H145" s="126">
        <f>IF($G145="","",INDEX('1. závod'!$A:$CH,$G145+5,INDEX('Základní list'!$B:$B,MATCH($F145,'Základní list'!$A:$A,0),1)))</f>
      </c>
      <c r="I145" s="127">
        <f>IF($G145="","",INDEX('1. závod'!$A:$CH,$G145+5,INDEX('Základní list'!$B:$B,MATCH($F145,'Základní list'!$A:$A,0),1)+2))</f>
      </c>
      <c r="J145" s="125"/>
      <c r="K145" s="103"/>
      <c r="L145" s="126">
        <f>IF($K145="","",INDEX('2. závod'!$A:$CH,$K145+5,INDEX('Základní list'!$B:$B,MATCH($J145,'Základní list'!$A:$A,0),1)))</f>
      </c>
      <c r="M145" s="127">
        <f>IF($K145="","",INDEX('2. závod'!$A:$CH,$K145+5,INDEX('Základní list'!$B:$B,MATCH($J145,'Základní list'!$A:$A,0),1)+2))</f>
      </c>
      <c r="N145" s="128">
        <f t="shared" si="52"/>
      </c>
      <c r="O145" s="128">
        <f t="shared" si="53"/>
      </c>
      <c r="P145" s="129">
        <f t="shared" si="54"/>
      </c>
      <c r="Q145" s="129">
        <f t="shared" si="55"/>
        <v>0</v>
      </c>
      <c r="R145" s="133">
        <f t="shared" si="56"/>
      </c>
      <c r="S145" s="126">
        <f t="shared" si="57"/>
      </c>
      <c r="T145" s="131">
        <f t="shared" si="58"/>
      </c>
      <c r="U145" s="132">
        <f t="shared" si="59"/>
      </c>
    </row>
    <row r="146" spans="1:21" s="37" customFormat="1" ht="25.5" customHeight="1" hidden="1">
      <c r="A146" s="134"/>
      <c r="B146" s="102"/>
      <c r="C146" s="108"/>
      <c r="D146" s="103"/>
      <c r="E146" s="77"/>
      <c r="F146" s="125"/>
      <c r="G146" s="103"/>
      <c r="H146" s="126">
        <f>IF($G146="","",INDEX('1. závod'!$A:$CH,$G146+5,INDEX('Základní list'!$B:$B,MATCH($F146,'Základní list'!$A:$A,0),1)))</f>
      </c>
      <c r="I146" s="127">
        <f>IF($G146="","",INDEX('1. závod'!$A:$CH,$G146+5,INDEX('Základní list'!$B:$B,MATCH($F146,'Základní list'!$A:$A,0),1)+2))</f>
      </c>
      <c r="J146" s="125"/>
      <c r="K146" s="103"/>
      <c r="L146" s="126">
        <f>IF($K146="","",INDEX('2. závod'!$A:$CH,$K146+5,INDEX('Základní list'!$B:$B,MATCH($J146,'Základní list'!$A:$A,0),1)))</f>
      </c>
      <c r="M146" s="127">
        <f>IF($K146="","",INDEX('2. závod'!$A:$CH,$K146+5,INDEX('Základní list'!$B:$B,MATCH($J146,'Základní list'!$A:$A,0),1)+2))</f>
      </c>
      <c r="N146" s="128">
        <f t="shared" si="52"/>
      </c>
      <c r="O146" s="128">
        <f t="shared" si="53"/>
      </c>
      <c r="P146" s="129">
        <f t="shared" si="54"/>
      </c>
      <c r="Q146" s="129">
        <f t="shared" si="55"/>
        <v>0</v>
      </c>
      <c r="R146" s="133">
        <f t="shared" si="56"/>
      </c>
      <c r="S146" s="126">
        <f t="shared" si="57"/>
      </c>
      <c r="T146" s="131">
        <f t="shared" si="58"/>
      </c>
      <c r="U146" s="132">
        <f t="shared" si="59"/>
      </c>
    </row>
    <row r="147" spans="1:21" s="37" customFormat="1" ht="25.5" customHeight="1" hidden="1">
      <c r="A147" s="134"/>
      <c r="B147" s="102"/>
      <c r="C147" s="108"/>
      <c r="D147" s="103"/>
      <c r="E147" s="77"/>
      <c r="F147" s="125"/>
      <c r="G147" s="103"/>
      <c r="H147" s="126">
        <f>IF($G147="","",INDEX('1. závod'!$A:$CH,$G147+5,INDEX('Základní list'!$B:$B,MATCH($F147,'Základní list'!$A:$A,0),1)))</f>
      </c>
      <c r="I147" s="127">
        <f>IF($G147="","",INDEX('1. závod'!$A:$CH,$G147+5,INDEX('Základní list'!$B:$B,MATCH($F147,'Základní list'!$A:$A,0),1)+2))</f>
      </c>
      <c r="J147" s="125"/>
      <c r="K147" s="103"/>
      <c r="L147" s="126">
        <f>IF($K147="","",INDEX('2. závod'!$A:$CH,$K147+5,INDEX('Základní list'!$B:$B,MATCH($J147,'Základní list'!$A:$A,0),1)))</f>
      </c>
      <c r="M147" s="127">
        <f>IF($K147="","",INDEX('2. závod'!$A:$CH,$K147+5,INDEX('Základní list'!$B:$B,MATCH($J147,'Základní list'!$A:$A,0),1)+2))</f>
      </c>
      <c r="N147" s="128">
        <f t="shared" si="52"/>
      </c>
      <c r="O147" s="128">
        <f t="shared" si="53"/>
      </c>
      <c r="P147" s="129">
        <f t="shared" si="54"/>
      </c>
      <c r="Q147" s="129">
        <f t="shared" si="55"/>
        <v>0</v>
      </c>
      <c r="R147" s="133">
        <f t="shared" si="56"/>
      </c>
      <c r="S147" s="126">
        <f t="shared" si="57"/>
      </c>
      <c r="T147" s="131">
        <f t="shared" si="58"/>
      </c>
      <c r="U147" s="132">
        <f t="shared" si="59"/>
      </c>
    </row>
    <row r="148" spans="1:21" s="37" customFormat="1" ht="25.5" customHeight="1" hidden="1">
      <c r="A148" s="134"/>
      <c r="B148" s="102"/>
      <c r="C148" s="108"/>
      <c r="D148" s="103"/>
      <c r="E148" s="77"/>
      <c r="F148" s="125"/>
      <c r="G148" s="103"/>
      <c r="H148" s="126">
        <f>IF($G148="","",INDEX('1. závod'!$A:$CH,$G148+5,INDEX('Základní list'!$B:$B,MATCH($F148,'Základní list'!$A:$A,0),1)))</f>
      </c>
      <c r="I148" s="127">
        <f>IF($G148="","",INDEX('1. závod'!$A:$CH,$G148+5,INDEX('Základní list'!$B:$B,MATCH($F148,'Základní list'!$A:$A,0),1)+2))</f>
      </c>
      <c r="J148" s="125"/>
      <c r="K148" s="103"/>
      <c r="L148" s="126">
        <f>IF($K148="","",INDEX('2. závod'!$A:$CH,$K148+5,INDEX('Základní list'!$B:$B,MATCH($J148,'Základní list'!$A:$A,0),1)))</f>
      </c>
      <c r="M148" s="127">
        <f>IF($K148="","",INDEX('2. závod'!$A:$CH,$K148+5,INDEX('Základní list'!$B:$B,MATCH($J148,'Základní list'!$A:$A,0),1)+2))</f>
      </c>
      <c r="N148" s="128">
        <f t="shared" si="52"/>
      </c>
      <c r="O148" s="128">
        <f t="shared" si="53"/>
      </c>
      <c r="P148" s="129">
        <f t="shared" si="54"/>
      </c>
      <c r="Q148" s="129">
        <f t="shared" si="55"/>
        <v>0</v>
      </c>
      <c r="R148" s="133">
        <f t="shared" si="56"/>
      </c>
      <c r="S148" s="126">
        <f t="shared" si="57"/>
      </c>
      <c r="T148" s="131">
        <f t="shared" si="58"/>
      </c>
      <c r="U148" s="132">
        <f t="shared" si="59"/>
      </c>
    </row>
    <row r="149" spans="1:21" s="37" customFormat="1" ht="25.5" customHeight="1" hidden="1">
      <c r="A149" s="134"/>
      <c r="B149" s="102"/>
      <c r="C149" s="108"/>
      <c r="D149" s="103"/>
      <c r="E149" s="77"/>
      <c r="F149" s="125"/>
      <c r="G149" s="103"/>
      <c r="H149" s="126">
        <f>IF($G149="","",INDEX('1. závod'!$A:$CH,$G149+5,INDEX('Základní list'!$B:$B,MATCH($F149,'Základní list'!$A:$A,0),1)))</f>
      </c>
      <c r="I149" s="127">
        <f>IF($G149="","",INDEX('1. závod'!$A:$CH,$G149+5,INDEX('Základní list'!$B:$B,MATCH($F149,'Základní list'!$A:$A,0),1)+2))</f>
      </c>
      <c r="J149" s="125"/>
      <c r="K149" s="103"/>
      <c r="L149" s="126">
        <f>IF($K149="","",INDEX('2. závod'!$A:$CH,$K149+5,INDEX('Základní list'!$B:$B,MATCH($J149,'Základní list'!$A:$A,0),1)))</f>
      </c>
      <c r="M149" s="127">
        <f>IF($K149="","",INDEX('2. závod'!$A:$CH,$K149+5,INDEX('Základní list'!$B:$B,MATCH($J149,'Základní list'!$A:$A,0),1)+2))</f>
      </c>
      <c r="N149" s="128">
        <f t="shared" si="52"/>
      </c>
      <c r="O149" s="128">
        <f t="shared" si="53"/>
      </c>
      <c r="P149" s="129">
        <f t="shared" si="54"/>
      </c>
      <c r="Q149" s="129">
        <f t="shared" si="55"/>
        <v>0</v>
      </c>
      <c r="R149" s="133">
        <f t="shared" si="56"/>
      </c>
      <c r="S149" s="126">
        <f t="shared" si="57"/>
      </c>
      <c r="T149" s="131">
        <f t="shared" si="58"/>
      </c>
      <c r="U149" s="132">
        <f t="shared" si="59"/>
      </c>
    </row>
    <row r="150" spans="1:21" s="37" customFormat="1" ht="25.5" customHeight="1" hidden="1">
      <c r="A150" s="134"/>
      <c r="B150" s="102"/>
      <c r="C150" s="108"/>
      <c r="D150" s="103"/>
      <c r="E150" s="77"/>
      <c r="F150" s="125"/>
      <c r="G150" s="103"/>
      <c r="H150" s="126">
        <f>IF($G150="","",INDEX('1. závod'!$A:$CH,$G150+5,INDEX('Základní list'!$B:$B,MATCH($F150,'Základní list'!$A:$A,0),1)))</f>
      </c>
      <c r="I150" s="127">
        <f>IF($G150="","",INDEX('1. závod'!$A:$CH,$G150+5,INDEX('Základní list'!$B:$B,MATCH($F150,'Základní list'!$A:$A,0),1)+2))</f>
      </c>
      <c r="J150" s="125"/>
      <c r="K150" s="103"/>
      <c r="L150" s="126">
        <f>IF($K150="","",INDEX('2. závod'!$A:$CH,$K150+5,INDEX('Základní list'!$B:$B,MATCH($J150,'Základní list'!$A:$A,0),1)))</f>
      </c>
      <c r="M150" s="127">
        <f>IF($K150="","",INDEX('2. závod'!$A:$CH,$K150+5,INDEX('Základní list'!$B:$B,MATCH($J150,'Základní list'!$A:$A,0),1)+2))</f>
      </c>
      <c r="N150" s="128">
        <f t="shared" si="52"/>
      </c>
      <c r="O150" s="128">
        <f t="shared" si="53"/>
      </c>
      <c r="P150" s="129">
        <f t="shared" si="54"/>
      </c>
      <c r="Q150" s="129">
        <f t="shared" si="55"/>
        <v>0</v>
      </c>
      <c r="R150" s="133">
        <f t="shared" si="56"/>
      </c>
      <c r="S150" s="126">
        <f t="shared" si="57"/>
      </c>
      <c r="T150" s="131">
        <f t="shared" si="58"/>
      </c>
      <c r="U150" s="132">
        <f t="shared" si="59"/>
      </c>
    </row>
    <row r="151" spans="1:21" s="37" customFormat="1" ht="25.5" customHeight="1" hidden="1">
      <c r="A151" s="134"/>
      <c r="B151" s="102"/>
      <c r="C151" s="108"/>
      <c r="D151" s="103"/>
      <c r="E151" s="77"/>
      <c r="F151" s="125"/>
      <c r="G151" s="103"/>
      <c r="H151" s="126">
        <f>IF($G151="","",INDEX('1. závod'!$A:$CH,$G151+5,INDEX('Základní list'!$B:$B,MATCH($F151,'Základní list'!$A:$A,0),1)))</f>
      </c>
      <c r="I151" s="127">
        <f>IF($G151="","",INDEX('1. závod'!$A:$CH,$G151+5,INDEX('Základní list'!$B:$B,MATCH($F151,'Základní list'!$A:$A,0),1)+2))</f>
      </c>
      <c r="J151" s="125"/>
      <c r="K151" s="103"/>
      <c r="L151" s="126">
        <f>IF($K151="","",INDEX('2. závod'!$A:$CH,$K151+5,INDEX('Základní list'!$B:$B,MATCH($J151,'Základní list'!$A:$A,0),1)))</f>
      </c>
      <c r="M151" s="127">
        <f>IF($K151="","",INDEX('2. závod'!$A:$CH,$K151+5,INDEX('Základní list'!$B:$B,MATCH($J151,'Základní list'!$A:$A,0),1)+2))</f>
      </c>
      <c r="N151" s="128">
        <f t="shared" si="52"/>
      </c>
      <c r="O151" s="128">
        <f t="shared" si="53"/>
      </c>
      <c r="P151" s="129">
        <f t="shared" si="54"/>
      </c>
      <c r="Q151" s="129">
        <f t="shared" si="55"/>
        <v>0</v>
      </c>
      <c r="R151" s="133">
        <f t="shared" si="56"/>
      </c>
      <c r="S151" s="126">
        <f t="shared" si="57"/>
      </c>
      <c r="T151" s="131">
        <f t="shared" si="58"/>
      </c>
      <c r="U151" s="132">
        <f t="shared" si="59"/>
      </c>
    </row>
    <row r="152" spans="1:21" s="37" customFormat="1" ht="25.5" customHeight="1" hidden="1">
      <c r="A152" s="134"/>
      <c r="B152" s="102"/>
      <c r="C152" s="108"/>
      <c r="D152" s="103"/>
      <c r="E152" s="77"/>
      <c r="F152" s="125"/>
      <c r="G152" s="103"/>
      <c r="H152" s="126">
        <f>IF($G152="","",INDEX('1. závod'!$A:$CH,$G152+5,INDEX('Základní list'!$B:$B,MATCH($F152,'Základní list'!$A:$A,0),1)))</f>
      </c>
      <c r="I152" s="127">
        <f>IF($G152="","",INDEX('1. závod'!$A:$CH,$G152+5,INDEX('Základní list'!$B:$B,MATCH($F152,'Základní list'!$A:$A,0),1)+2))</f>
      </c>
      <c r="J152" s="125"/>
      <c r="K152" s="103"/>
      <c r="L152" s="126">
        <f>IF($K152="","",INDEX('2. závod'!$A:$CH,$K152+5,INDEX('Základní list'!$B:$B,MATCH($J152,'Základní list'!$A:$A,0),1)))</f>
      </c>
      <c r="M152" s="127">
        <f>IF($K152="","",INDEX('2. závod'!$A:$CH,$K152+5,INDEX('Základní list'!$B:$B,MATCH($J152,'Základní list'!$A:$A,0),1)+2))</f>
      </c>
      <c r="N152" s="128">
        <f t="shared" si="52"/>
      </c>
      <c r="O152" s="128">
        <f t="shared" si="53"/>
      </c>
      <c r="P152" s="129">
        <f t="shared" si="54"/>
      </c>
      <c r="Q152" s="129">
        <f t="shared" si="55"/>
        <v>0</v>
      </c>
      <c r="R152" s="133">
        <f t="shared" si="56"/>
      </c>
      <c r="S152" s="126">
        <f t="shared" si="57"/>
      </c>
      <c r="T152" s="131">
        <f t="shared" si="58"/>
      </c>
      <c r="U152" s="132">
        <f t="shared" si="59"/>
      </c>
    </row>
    <row r="153" spans="1:21" s="37" customFormat="1" ht="25.5" customHeight="1" hidden="1">
      <c r="A153" s="134"/>
      <c r="B153" s="102"/>
      <c r="C153" s="108"/>
      <c r="D153" s="103"/>
      <c r="E153" s="77"/>
      <c r="F153" s="125"/>
      <c r="G153" s="103"/>
      <c r="H153" s="126">
        <f>IF($G153="","",INDEX('1. závod'!$A:$CH,$G153+5,INDEX('Základní list'!$B:$B,MATCH($F153,'Základní list'!$A:$A,0),1)))</f>
      </c>
      <c r="I153" s="127">
        <f>IF($G153="","",INDEX('1. závod'!$A:$CH,$G153+5,INDEX('Základní list'!$B:$B,MATCH($F153,'Základní list'!$A:$A,0),1)+2))</f>
      </c>
      <c r="J153" s="125"/>
      <c r="K153" s="103"/>
      <c r="L153" s="126">
        <f>IF($K153="","",INDEX('2. závod'!$A:$CH,$K153+5,INDEX('Základní list'!$B:$B,MATCH($J153,'Základní list'!$A:$A,0),1)))</f>
      </c>
      <c r="M153" s="127">
        <f>IF($K153="","",INDEX('2. závod'!$A:$CH,$K153+5,INDEX('Základní list'!$B:$B,MATCH($J153,'Základní list'!$A:$A,0),1)+2))</f>
      </c>
      <c r="N153" s="128">
        <f t="shared" si="52"/>
      </c>
      <c r="O153" s="128">
        <f t="shared" si="53"/>
      </c>
      <c r="P153" s="129">
        <f t="shared" si="54"/>
      </c>
      <c r="Q153" s="129">
        <f t="shared" si="55"/>
        <v>0</v>
      </c>
      <c r="R153" s="133">
        <f t="shared" si="56"/>
      </c>
      <c r="S153" s="126">
        <f t="shared" si="57"/>
      </c>
      <c r="T153" s="131">
        <f t="shared" si="58"/>
      </c>
      <c r="U153" s="132">
        <f t="shared" si="59"/>
      </c>
    </row>
    <row r="154" spans="1:21" s="37" customFormat="1" ht="25.5" customHeight="1" hidden="1">
      <c r="A154" s="134"/>
      <c r="B154" s="102"/>
      <c r="C154" s="108"/>
      <c r="D154" s="103"/>
      <c r="E154" s="77"/>
      <c r="F154" s="125"/>
      <c r="G154" s="103"/>
      <c r="H154" s="126">
        <f>IF($G154="","",INDEX('1. závod'!$A:$CH,$G154+5,INDEX('Základní list'!$B:$B,MATCH($F154,'Základní list'!$A:$A,0),1)))</f>
      </c>
      <c r="I154" s="127">
        <f>IF($G154="","",INDEX('1. závod'!$A:$CH,$G154+5,INDEX('Základní list'!$B:$B,MATCH($F154,'Základní list'!$A:$A,0),1)+2))</f>
      </c>
      <c r="J154" s="125"/>
      <c r="K154" s="103"/>
      <c r="L154" s="126">
        <f>IF($K154="","",INDEX('2. závod'!$A:$CH,$K154+5,INDEX('Základní list'!$B:$B,MATCH($J154,'Základní list'!$A:$A,0),1)))</f>
      </c>
      <c r="M154" s="127">
        <f>IF($K154="","",INDEX('2. závod'!$A:$CH,$K154+5,INDEX('Základní list'!$B:$B,MATCH($J154,'Základní list'!$A:$A,0),1)+2))</f>
      </c>
      <c r="N154" s="128">
        <f t="shared" si="52"/>
      </c>
      <c r="O154" s="128">
        <f t="shared" si="53"/>
      </c>
      <c r="P154" s="129">
        <f t="shared" si="54"/>
      </c>
      <c r="Q154" s="129">
        <f t="shared" si="55"/>
        <v>0</v>
      </c>
      <c r="R154" s="133">
        <f t="shared" si="56"/>
      </c>
      <c r="S154" s="126">
        <f t="shared" si="57"/>
      </c>
      <c r="T154" s="131">
        <f t="shared" si="58"/>
      </c>
      <c r="U154" s="132">
        <f t="shared" si="59"/>
      </c>
    </row>
    <row r="155" spans="1:21" s="37" customFormat="1" ht="25.5" customHeight="1" hidden="1">
      <c r="A155" s="134"/>
      <c r="B155" s="145"/>
      <c r="C155" s="108"/>
      <c r="D155" s="103"/>
      <c r="E155" s="77"/>
      <c r="F155" s="125"/>
      <c r="G155" s="103"/>
      <c r="H155" s="126">
        <f>IF($G155="","",INDEX('1. závod'!$A:$CH,$G155+5,INDEX('Základní list'!$B:$B,MATCH($F155,'Základní list'!$A:$A,0),1)))</f>
      </c>
      <c r="I155" s="127">
        <f>IF($G155="","",INDEX('1. závod'!$A:$CH,$G155+5,INDEX('Základní list'!$B:$B,MATCH($F155,'Základní list'!$A:$A,0),1)+2))</f>
      </c>
      <c r="J155" s="125"/>
      <c r="K155" s="103"/>
      <c r="L155" s="126">
        <f>IF($K155="","",INDEX('2. závod'!$A:$CH,$K155+5,INDEX('Základní list'!$B:$B,MATCH($J155,'Základní list'!$A:$A,0),1)))</f>
      </c>
      <c r="M155" s="127">
        <f>IF($K155="","",INDEX('2. závod'!$A:$CH,$K155+5,INDEX('Základní list'!$B:$B,MATCH($J155,'Základní list'!$A:$A,0),1)+2))</f>
      </c>
      <c r="N155" s="128">
        <f t="shared" si="52"/>
      </c>
      <c r="O155" s="128">
        <f t="shared" si="53"/>
      </c>
      <c r="P155" s="129">
        <f t="shared" si="54"/>
      </c>
      <c r="Q155" s="129">
        <f t="shared" si="55"/>
        <v>0</v>
      </c>
      <c r="R155" s="133">
        <f t="shared" si="56"/>
      </c>
      <c r="S155" s="126">
        <f t="shared" si="57"/>
      </c>
      <c r="T155" s="131">
        <f t="shared" si="58"/>
      </c>
      <c r="U155" s="132">
        <f t="shared" si="59"/>
      </c>
    </row>
    <row r="156" spans="1:21" s="37" customFormat="1" ht="25.5" customHeight="1" hidden="1">
      <c r="A156" s="134"/>
      <c r="B156" s="102"/>
      <c r="C156" s="108"/>
      <c r="D156" s="103"/>
      <c r="E156" s="77"/>
      <c r="F156" s="125"/>
      <c r="G156" s="103"/>
      <c r="H156" s="126">
        <f>IF($G156="","",INDEX('1. závod'!$A:$CH,$G156+5,INDEX('Základní list'!$B:$B,MATCH($F156,'Základní list'!$A:$A,0),1)))</f>
      </c>
      <c r="I156" s="127">
        <f>IF($G156="","",INDEX('1. závod'!$A:$CH,$G156+5,INDEX('Základní list'!$B:$B,MATCH($F156,'Základní list'!$A:$A,0),1)+2))</f>
      </c>
      <c r="J156" s="125"/>
      <c r="K156" s="103"/>
      <c r="L156" s="126">
        <f>IF($K156="","",INDEX('2. závod'!$A:$CH,$K156+5,INDEX('Základní list'!$B:$B,MATCH($J156,'Základní list'!$A:$A,0),1)))</f>
      </c>
      <c r="M156" s="127">
        <f>IF($K156="","",INDEX('2. závod'!$A:$CH,$K156+5,INDEX('Základní list'!$B:$B,MATCH($J156,'Základní list'!$A:$A,0),1)+2))</f>
      </c>
      <c r="N156" s="128">
        <f t="shared" si="52"/>
      </c>
      <c r="O156" s="128">
        <f t="shared" si="53"/>
      </c>
      <c r="P156" s="129">
        <f t="shared" si="54"/>
      </c>
      <c r="Q156" s="129">
        <f t="shared" si="55"/>
        <v>0</v>
      </c>
      <c r="R156" s="133">
        <f t="shared" si="56"/>
      </c>
      <c r="S156" s="126">
        <f t="shared" si="57"/>
      </c>
      <c r="T156" s="131">
        <f t="shared" si="58"/>
      </c>
      <c r="U156" s="132">
        <f t="shared" si="59"/>
      </c>
    </row>
    <row r="157" spans="1:21" s="37" customFormat="1" ht="25.5" customHeight="1" hidden="1">
      <c r="A157" s="134"/>
      <c r="B157" s="102"/>
      <c r="C157" s="108"/>
      <c r="D157" s="103"/>
      <c r="E157" s="77"/>
      <c r="F157" s="125"/>
      <c r="G157" s="103"/>
      <c r="H157" s="126">
        <f>IF($G157="","",INDEX('1. závod'!$A:$CH,$G157+5,INDEX('Základní list'!$B:$B,MATCH($F157,'Základní list'!$A:$A,0),1)))</f>
      </c>
      <c r="I157" s="127">
        <f>IF($G157="","",INDEX('1. závod'!$A:$CH,$G157+5,INDEX('Základní list'!$B:$B,MATCH($F157,'Základní list'!$A:$A,0),1)+2))</f>
      </c>
      <c r="J157" s="125"/>
      <c r="K157" s="103"/>
      <c r="L157" s="126">
        <f>IF($K157="","",INDEX('2. závod'!$A:$CH,$K157+5,INDEX('Základní list'!$B:$B,MATCH($J157,'Základní list'!$A:$A,0),1)))</f>
      </c>
      <c r="M157" s="127">
        <f>IF($K157="","",INDEX('2. závod'!$A:$CH,$K157+5,INDEX('Základní list'!$B:$B,MATCH($J157,'Základní list'!$A:$A,0),1)+2))</f>
      </c>
      <c r="N157" s="128">
        <f t="shared" si="52"/>
      </c>
      <c r="O157" s="128">
        <f t="shared" si="53"/>
      </c>
      <c r="P157" s="129">
        <f t="shared" si="54"/>
      </c>
      <c r="Q157" s="129">
        <f t="shared" si="55"/>
        <v>0</v>
      </c>
      <c r="R157" s="133">
        <f t="shared" si="56"/>
      </c>
      <c r="S157" s="126">
        <f t="shared" si="57"/>
      </c>
      <c r="T157" s="131">
        <f t="shared" si="58"/>
      </c>
      <c r="U157" s="132">
        <f t="shared" si="59"/>
      </c>
    </row>
    <row r="158" spans="1:21" s="37" customFormat="1" ht="25.5" customHeight="1" hidden="1">
      <c r="A158" s="134"/>
      <c r="B158" s="102"/>
      <c r="C158" s="108"/>
      <c r="D158" s="103"/>
      <c r="E158" s="77"/>
      <c r="F158" s="125"/>
      <c r="G158" s="103"/>
      <c r="H158" s="126">
        <f>IF($G158="","",INDEX('1. závod'!$A:$CH,$G158+5,INDEX('Základní list'!$B:$B,MATCH($F158,'Základní list'!$A:$A,0),1)))</f>
      </c>
      <c r="I158" s="127">
        <f>IF($G158="","",INDEX('1. závod'!$A:$CH,$G158+5,INDEX('Základní list'!$B:$B,MATCH($F158,'Základní list'!$A:$A,0),1)+2))</f>
      </c>
      <c r="J158" s="125"/>
      <c r="K158" s="103"/>
      <c r="L158" s="126">
        <f>IF($K158="","",INDEX('2. závod'!$A:$CH,$K158+5,INDEX('Základní list'!$B:$B,MATCH($J158,'Základní list'!$A:$A,0),1)))</f>
      </c>
      <c r="M158" s="127">
        <f>IF($K158="","",INDEX('2. závod'!$A:$CH,$K158+5,INDEX('Základní list'!$B:$B,MATCH($J158,'Základní list'!$A:$A,0),1)+2))</f>
      </c>
      <c r="N158" s="128">
        <f t="shared" si="52"/>
      </c>
      <c r="O158" s="128">
        <f t="shared" si="53"/>
      </c>
      <c r="P158" s="129">
        <f t="shared" si="54"/>
      </c>
      <c r="Q158" s="129">
        <f t="shared" si="55"/>
        <v>0</v>
      </c>
      <c r="R158" s="133">
        <f t="shared" si="56"/>
      </c>
      <c r="S158" s="126">
        <f t="shared" si="57"/>
      </c>
      <c r="T158" s="131">
        <f t="shared" si="58"/>
      </c>
      <c r="U158" s="132">
        <f t="shared" si="59"/>
      </c>
    </row>
    <row r="159" spans="1:21" s="37" customFormat="1" ht="25.5" customHeight="1" hidden="1">
      <c r="A159" s="134"/>
      <c r="B159" s="102"/>
      <c r="C159" s="108"/>
      <c r="D159" s="103"/>
      <c r="E159" s="77"/>
      <c r="F159" s="125"/>
      <c r="G159" s="103"/>
      <c r="H159" s="126">
        <f>IF($G159="","",INDEX('1. závod'!$A:$CH,$G159+5,INDEX('Základní list'!$B:$B,MATCH($F159,'Základní list'!$A:$A,0),1)))</f>
      </c>
      <c r="I159" s="127">
        <f>IF($G159="","",INDEX('1. závod'!$A:$CH,$G159+5,INDEX('Základní list'!$B:$B,MATCH($F159,'Základní list'!$A:$A,0),1)+2))</f>
      </c>
      <c r="J159" s="125"/>
      <c r="K159" s="103"/>
      <c r="L159" s="126">
        <f>IF($K159="","",INDEX('2. závod'!$A:$CH,$K159+5,INDEX('Základní list'!$B:$B,MATCH($J159,'Základní list'!$A:$A,0),1)))</f>
      </c>
      <c r="M159" s="127">
        <f>IF($K159="","",INDEX('2. závod'!$A:$CH,$K159+5,INDEX('Základní list'!$B:$B,MATCH($J159,'Základní list'!$A:$A,0),1)+2))</f>
      </c>
      <c r="N159" s="128">
        <f t="shared" si="52"/>
      </c>
      <c r="O159" s="128">
        <f t="shared" si="53"/>
      </c>
      <c r="P159" s="129">
        <f t="shared" si="54"/>
      </c>
      <c r="Q159" s="129">
        <f t="shared" si="55"/>
        <v>0</v>
      </c>
      <c r="R159" s="133">
        <f t="shared" si="56"/>
      </c>
      <c r="S159" s="126">
        <f t="shared" si="57"/>
      </c>
      <c r="T159" s="131">
        <f t="shared" si="58"/>
      </c>
      <c r="U159" s="132">
        <f t="shared" si="59"/>
      </c>
    </row>
    <row r="160" spans="1:21" s="37" customFormat="1" ht="25.5" customHeight="1" hidden="1">
      <c r="A160" s="134"/>
      <c r="B160" s="102"/>
      <c r="C160" s="108"/>
      <c r="D160" s="103"/>
      <c r="E160" s="77"/>
      <c r="F160" s="125"/>
      <c r="G160" s="103"/>
      <c r="H160" s="126">
        <f>IF($G160="","",INDEX('1. závod'!$A:$CH,$G160+5,INDEX('Základní list'!$B:$B,MATCH($F160,'Základní list'!$A:$A,0),1)))</f>
      </c>
      <c r="I160" s="127">
        <f>IF($G160="","",INDEX('1. závod'!$A:$CH,$G160+5,INDEX('Základní list'!$B:$B,MATCH($F160,'Základní list'!$A:$A,0),1)+2))</f>
      </c>
      <c r="J160" s="125"/>
      <c r="K160" s="103"/>
      <c r="L160" s="126">
        <f>IF($K160="","",INDEX('2. závod'!$A:$CH,$K160+5,INDEX('Základní list'!$B:$B,MATCH($J160,'Základní list'!$A:$A,0),1)))</f>
      </c>
      <c r="M160" s="127">
        <f>IF($K160="","",INDEX('2. závod'!$A:$CH,$K160+5,INDEX('Základní list'!$B:$B,MATCH($J160,'Základní list'!$A:$A,0),1)+2))</f>
      </c>
      <c r="N160" s="128">
        <f t="shared" si="52"/>
      </c>
      <c r="O160" s="128">
        <f t="shared" si="53"/>
      </c>
      <c r="P160" s="129">
        <f t="shared" si="54"/>
      </c>
      <c r="Q160" s="129">
        <f t="shared" si="55"/>
        <v>0</v>
      </c>
      <c r="R160" s="133">
        <f t="shared" si="56"/>
      </c>
      <c r="S160" s="126">
        <f t="shared" si="57"/>
      </c>
      <c r="T160" s="131">
        <f t="shared" si="58"/>
      </c>
      <c r="U160" s="132">
        <f t="shared" si="59"/>
      </c>
    </row>
    <row r="161" spans="1:21" s="37" customFormat="1" ht="25.5" customHeight="1" hidden="1" thickBot="1">
      <c r="A161" s="134"/>
      <c r="B161" s="102"/>
      <c r="C161" s="108"/>
      <c r="D161" s="103"/>
      <c r="E161" s="77"/>
      <c r="F161" s="125"/>
      <c r="G161" s="103"/>
      <c r="H161" s="126">
        <f>IF($G161="","",INDEX('1. závod'!$A:$CH,$G161+5,INDEX('Základní list'!$B:$B,MATCH($F161,'Základní list'!$A:$A,0),1)))</f>
      </c>
      <c r="I161" s="127">
        <f>IF($G161="","",INDEX('1. závod'!$A:$CH,$G161+5,INDEX('Základní list'!$B:$B,MATCH($F161,'Základní list'!$A:$A,0),1)+2))</f>
      </c>
      <c r="J161" s="125"/>
      <c r="K161" s="103"/>
      <c r="L161" s="126">
        <f>IF($K161="","",INDEX('2. závod'!$A:$CH,$K161+5,INDEX('Základní list'!$B:$B,MATCH($J161,'Základní list'!$A:$A,0),1)))</f>
      </c>
      <c r="M161" s="127">
        <f>IF($K161="","",INDEX('2. závod'!$A:$CH,$K161+5,INDEX('Základní list'!$B:$B,MATCH($J161,'Základní list'!$A:$A,0),1)+2))</f>
      </c>
      <c r="N161" s="128">
        <f t="shared" si="52"/>
      </c>
      <c r="O161" s="128">
        <f t="shared" si="53"/>
      </c>
      <c r="P161" s="129">
        <f t="shared" si="54"/>
      </c>
      <c r="Q161" s="129">
        <f t="shared" si="55"/>
        <v>0</v>
      </c>
      <c r="R161" s="133">
        <f t="shared" si="56"/>
      </c>
      <c r="S161" s="126">
        <f t="shared" si="57"/>
      </c>
      <c r="T161" s="131">
        <f t="shared" si="58"/>
      </c>
      <c r="U161" s="132">
        <f t="shared" si="59"/>
      </c>
    </row>
    <row r="162" spans="1:21" s="37" customFormat="1" ht="25.5" customHeight="1">
      <c r="A162" s="188" t="s">
        <v>137</v>
      </c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90"/>
    </row>
    <row r="163" spans="1:21" s="37" customFormat="1" ht="25.5" customHeight="1">
      <c r="A163" s="134">
        <v>15</v>
      </c>
      <c r="B163" s="102"/>
      <c r="C163" s="108" t="s">
        <v>186</v>
      </c>
      <c r="D163" s="103" t="s">
        <v>172</v>
      </c>
      <c r="E163" s="77"/>
      <c r="F163" s="125" t="s">
        <v>59</v>
      </c>
      <c r="G163" s="103">
        <v>10</v>
      </c>
      <c r="H163" s="126">
        <f>IF($G163="","",INDEX('1. závod'!$A:$CH,$G163+5,INDEX('Základní list'!$B:$B,MATCH($F163,'Základní list'!$A:$A,0),1)))</f>
        <v>23640</v>
      </c>
      <c r="I163" s="127">
        <f>IF($G163="","",INDEX('1. závod'!$A:$CH,$G163+5,INDEX('Základní list'!$B:$B,MATCH($F163,'Základní list'!$A:$A,0),1)+2))</f>
        <v>1</v>
      </c>
      <c r="J163" s="125" t="s">
        <v>59</v>
      </c>
      <c r="K163" s="103">
        <v>19</v>
      </c>
      <c r="L163" s="126">
        <f>IF($K163="","",INDEX('2. závod'!$A:$CH,$K163+5,INDEX('Základní list'!$B:$B,MATCH($J163,'Základní list'!$A:$A,0),1)))</f>
        <v>24280</v>
      </c>
      <c r="M163" s="127">
        <f>IF($K163="","",INDEX('2. závod'!$A:$CH,$K163+5,INDEX('Základní list'!$B:$B,MATCH($J163,'Základní list'!$A:$A,0),1)+2))</f>
        <v>2</v>
      </c>
      <c r="N163" s="128" t="str">
        <f aca="true" t="shared" si="60" ref="N163:N181">CONCATENATE(F163,G163)</f>
        <v>D10</v>
      </c>
      <c r="O163" s="128" t="str">
        <f aca="true" t="shared" si="61" ref="O163:O181">CONCATENATE(J163,K163)</f>
        <v>D19</v>
      </c>
      <c r="P163" s="129">
        <f aca="true" t="shared" si="62" ref="P163:P181">IF(ISBLANK(E163),"",E163)</f>
      </c>
      <c r="Q163" s="129">
        <f aca="true" t="shared" si="63" ref="Q163:Q181">IF(C163="",0,1)</f>
        <v>1</v>
      </c>
      <c r="R163" s="130">
        <f aca="true" t="shared" si="64" ref="R163:R181">IF(ISBLANK($C163),"",COUNT(I163,M163))</f>
        <v>2</v>
      </c>
      <c r="S163" s="126">
        <f aca="true" t="shared" si="65" ref="S163:S181">IF(ISBLANK($C163),"",SUM(H163,L163))</f>
        <v>47920</v>
      </c>
      <c r="T163" s="131">
        <f aca="true" t="shared" si="66" ref="T163:T181">IF(ISBLANK($C163),"",SUM(I163,M163))</f>
        <v>3</v>
      </c>
      <c r="U163" s="132">
        <f aca="true" t="shared" si="67" ref="U163:U181">IF(ISBLANK($C163),"",IF(ISTEXT(U162),1,U162+1))</f>
        <v>1</v>
      </c>
    </row>
    <row r="164" spans="1:21" s="37" customFormat="1" ht="25.5" customHeight="1">
      <c r="A164" s="134">
        <v>5</v>
      </c>
      <c r="B164" s="102">
        <v>1321</v>
      </c>
      <c r="C164" s="108" t="s">
        <v>176</v>
      </c>
      <c r="D164" s="103" t="s">
        <v>172</v>
      </c>
      <c r="E164" s="77"/>
      <c r="F164" s="125" t="s">
        <v>59</v>
      </c>
      <c r="G164" s="103">
        <v>19</v>
      </c>
      <c r="H164" s="126">
        <f>IF($G164="","",INDEX('1. závod'!$A:$CH,$G164+5,INDEX('Základní list'!$B:$B,MATCH($F164,'Základní list'!$A:$A,0),1)))</f>
        <v>14090</v>
      </c>
      <c r="I164" s="127">
        <f>IF($G164="","",INDEX('1. závod'!$A:$CH,$G164+5,INDEX('Základní list'!$B:$B,MATCH($F164,'Základní list'!$A:$A,0),1)+2))</f>
        <v>2</v>
      </c>
      <c r="J164" s="125" t="s">
        <v>59</v>
      </c>
      <c r="K164" s="103">
        <v>2</v>
      </c>
      <c r="L164" s="126">
        <f>IF($K164="","",INDEX('2. závod'!$A:$CH,$K164+5,INDEX('Základní list'!$B:$B,MATCH($J164,'Základní list'!$A:$A,0),1)))</f>
        <v>26210</v>
      </c>
      <c r="M164" s="127">
        <f>IF($K164="","",INDEX('2. závod'!$A:$CH,$K164+5,INDEX('Základní list'!$B:$B,MATCH($J164,'Základní list'!$A:$A,0),1)+2))</f>
        <v>1</v>
      </c>
      <c r="N164" s="128" t="str">
        <f t="shared" si="60"/>
        <v>D19</v>
      </c>
      <c r="O164" s="128" t="str">
        <f t="shared" si="61"/>
        <v>D2</v>
      </c>
      <c r="P164" s="129">
        <f t="shared" si="62"/>
      </c>
      <c r="Q164" s="129">
        <f t="shared" si="63"/>
        <v>1</v>
      </c>
      <c r="R164" s="133">
        <f t="shared" si="64"/>
        <v>2</v>
      </c>
      <c r="S164" s="126">
        <f t="shared" si="65"/>
        <v>40300</v>
      </c>
      <c r="T164" s="131">
        <f t="shared" si="66"/>
        <v>3</v>
      </c>
      <c r="U164" s="132">
        <f t="shared" si="67"/>
        <v>2</v>
      </c>
    </row>
    <row r="165" spans="1:21" s="37" customFormat="1" ht="25.5" customHeight="1">
      <c r="A165" s="134">
        <v>12</v>
      </c>
      <c r="B165" s="102">
        <v>1730</v>
      </c>
      <c r="C165" s="108" t="s">
        <v>183</v>
      </c>
      <c r="D165" s="103" t="s">
        <v>172</v>
      </c>
      <c r="E165" s="77"/>
      <c r="F165" s="125" t="s">
        <v>59</v>
      </c>
      <c r="G165" s="103">
        <v>1</v>
      </c>
      <c r="H165" s="126">
        <f>IF($G165="","",INDEX('1. závod'!$A:$CH,$G165+5,INDEX('Základní list'!$B:$B,MATCH($F165,'Základní list'!$A:$A,0),1)))</f>
        <v>8425</v>
      </c>
      <c r="I165" s="127">
        <f>IF($G165="","",INDEX('1. závod'!$A:$CH,$G165+5,INDEX('Základní list'!$B:$B,MATCH($F165,'Základní list'!$A:$A,0),1)+2))</f>
        <v>4</v>
      </c>
      <c r="J165" s="125" t="s">
        <v>59</v>
      </c>
      <c r="K165" s="103">
        <v>12</v>
      </c>
      <c r="L165" s="126">
        <f>IF($K165="","",INDEX('2. závod'!$A:$CH,$K165+5,INDEX('Základní list'!$B:$B,MATCH($J165,'Základní list'!$A:$A,0),1)))</f>
        <v>15000</v>
      </c>
      <c r="M165" s="127">
        <f>IF($K165="","",INDEX('2. závod'!$A:$CH,$K165+5,INDEX('Základní list'!$B:$B,MATCH($J165,'Základní list'!$A:$A,0),1)+2))</f>
        <v>8</v>
      </c>
      <c r="N165" s="128" t="str">
        <f t="shared" si="60"/>
        <v>D1</v>
      </c>
      <c r="O165" s="128" t="str">
        <f t="shared" si="61"/>
        <v>D12</v>
      </c>
      <c r="P165" s="129">
        <f t="shared" si="62"/>
      </c>
      <c r="Q165" s="129">
        <f t="shared" si="63"/>
        <v>1</v>
      </c>
      <c r="R165" s="133">
        <f t="shared" si="64"/>
        <v>2</v>
      </c>
      <c r="S165" s="126">
        <f t="shared" si="65"/>
        <v>23425</v>
      </c>
      <c r="T165" s="131">
        <f t="shared" si="66"/>
        <v>12</v>
      </c>
      <c r="U165" s="132">
        <f t="shared" si="67"/>
        <v>3</v>
      </c>
    </row>
    <row r="166" spans="1:21" s="37" customFormat="1" ht="25.5" customHeight="1">
      <c r="A166" s="134">
        <v>2</v>
      </c>
      <c r="B166" s="102">
        <v>3899</v>
      </c>
      <c r="C166" s="108" t="s">
        <v>173</v>
      </c>
      <c r="D166" s="103" t="s">
        <v>172</v>
      </c>
      <c r="E166" s="77"/>
      <c r="F166" s="125" t="s">
        <v>59</v>
      </c>
      <c r="G166" s="103">
        <v>12</v>
      </c>
      <c r="H166" s="126">
        <f>IF($G166="","",INDEX('1. závod'!$A:$CH,$G166+5,INDEX('Základní list'!$B:$B,MATCH($F166,'Základní list'!$A:$A,0),1)))</f>
        <v>7120</v>
      </c>
      <c r="I166" s="127">
        <f>IF($G166="","",INDEX('1. závod'!$A:$CH,$G166+5,INDEX('Základní list'!$B:$B,MATCH($F166,'Základní list'!$A:$A,0),1)+2))</f>
        <v>9</v>
      </c>
      <c r="J166" s="125" t="s">
        <v>59</v>
      </c>
      <c r="K166" s="103">
        <v>6</v>
      </c>
      <c r="L166" s="126">
        <f>IF($K166="","",INDEX('2. závod'!$A:$CH,$K166+5,INDEX('Základní list'!$B:$B,MATCH($J166,'Základní list'!$A:$A,0),1)))</f>
        <v>18380</v>
      </c>
      <c r="M166" s="127">
        <f>IF($K166="","",INDEX('2. závod'!$A:$CH,$K166+5,INDEX('Základní list'!$B:$B,MATCH($J166,'Základní list'!$A:$A,0),1)+2))</f>
        <v>5</v>
      </c>
      <c r="N166" s="128" t="str">
        <f t="shared" si="60"/>
        <v>D12</v>
      </c>
      <c r="O166" s="128" t="str">
        <f t="shared" si="61"/>
        <v>D6</v>
      </c>
      <c r="P166" s="129">
        <f t="shared" si="62"/>
      </c>
      <c r="Q166" s="129">
        <f t="shared" si="63"/>
        <v>1</v>
      </c>
      <c r="R166" s="133">
        <f t="shared" si="64"/>
        <v>2</v>
      </c>
      <c r="S166" s="126">
        <f t="shared" si="65"/>
        <v>25500</v>
      </c>
      <c r="T166" s="131">
        <f t="shared" si="66"/>
        <v>14</v>
      </c>
      <c r="U166" s="132">
        <f t="shared" si="67"/>
        <v>4</v>
      </c>
    </row>
    <row r="167" spans="1:21" s="37" customFormat="1" ht="25.5" customHeight="1">
      <c r="A167" s="134">
        <v>6</v>
      </c>
      <c r="B167" s="102">
        <v>1140</v>
      </c>
      <c r="C167" s="108" t="s">
        <v>177</v>
      </c>
      <c r="D167" s="103" t="s">
        <v>172</v>
      </c>
      <c r="E167" s="77"/>
      <c r="F167" s="125" t="s">
        <v>59</v>
      </c>
      <c r="G167" s="103">
        <v>13</v>
      </c>
      <c r="H167" s="126">
        <f>IF($G167="","",INDEX('1. závod'!$A:$CH,$G167+5,INDEX('Základní list'!$B:$B,MATCH($F167,'Základní list'!$A:$A,0),1)))</f>
        <v>10680</v>
      </c>
      <c r="I167" s="127">
        <f>IF($G167="","",INDEX('1. závod'!$A:$CH,$G167+5,INDEX('Základní list'!$B:$B,MATCH($F167,'Základní list'!$A:$A,0),1)+2))</f>
        <v>3</v>
      </c>
      <c r="J167" s="125" t="s">
        <v>59</v>
      </c>
      <c r="K167" s="103">
        <v>10</v>
      </c>
      <c r="L167" s="126">
        <f>IF($K167="","",INDEX('2. závod'!$A:$CH,$K167+5,INDEX('Základní list'!$B:$B,MATCH($J167,'Základní list'!$A:$A,0),1)))</f>
        <v>12410</v>
      </c>
      <c r="M167" s="127">
        <f>IF($K167="","",INDEX('2. závod'!$A:$CH,$K167+5,INDEX('Základní list'!$B:$B,MATCH($J167,'Základní list'!$A:$A,0),1)+2))</f>
        <v>11</v>
      </c>
      <c r="N167" s="128" t="str">
        <f t="shared" si="60"/>
        <v>D13</v>
      </c>
      <c r="O167" s="128" t="str">
        <f t="shared" si="61"/>
        <v>D10</v>
      </c>
      <c r="P167" s="129">
        <f t="shared" si="62"/>
      </c>
      <c r="Q167" s="129">
        <f t="shared" si="63"/>
        <v>1</v>
      </c>
      <c r="R167" s="133">
        <f t="shared" si="64"/>
        <v>2</v>
      </c>
      <c r="S167" s="126">
        <f t="shared" si="65"/>
        <v>23090</v>
      </c>
      <c r="T167" s="131">
        <f t="shared" si="66"/>
        <v>14</v>
      </c>
      <c r="U167" s="132">
        <f t="shared" si="67"/>
        <v>5</v>
      </c>
    </row>
    <row r="168" spans="1:21" s="37" customFormat="1" ht="25.5" customHeight="1">
      <c r="A168" s="134">
        <v>17</v>
      </c>
      <c r="B168" s="102"/>
      <c r="C168" s="108" t="s">
        <v>188</v>
      </c>
      <c r="D168" s="103" t="s">
        <v>172</v>
      </c>
      <c r="E168" s="77"/>
      <c r="F168" s="125" t="s">
        <v>59</v>
      </c>
      <c r="G168" s="103">
        <v>6</v>
      </c>
      <c r="H168" s="126">
        <f>IF($G168="","",INDEX('1. závod'!$A:$CH,$G168+5,INDEX('Základní list'!$B:$B,MATCH($F168,'Základní list'!$A:$A,0),1)))</f>
        <v>6690</v>
      </c>
      <c r="I168" s="127">
        <f>IF($G168="","",INDEX('1. závod'!$A:$CH,$G168+5,INDEX('Základní list'!$B:$B,MATCH($F168,'Základní list'!$A:$A,0),1)+2))</f>
        <v>10</v>
      </c>
      <c r="J168" s="125" t="s">
        <v>59</v>
      </c>
      <c r="K168" s="103">
        <v>5</v>
      </c>
      <c r="L168" s="126">
        <f>IF($K168="","",INDEX('2. závod'!$A:$CH,$K168+5,INDEX('Základní list'!$B:$B,MATCH($J168,'Základní list'!$A:$A,0),1)))</f>
        <v>17080</v>
      </c>
      <c r="M168" s="127">
        <f>IF($K168="","",INDEX('2. závod'!$A:$CH,$K168+5,INDEX('Základní list'!$B:$B,MATCH($J168,'Základní list'!$A:$A,0),1)+2))</f>
        <v>6</v>
      </c>
      <c r="N168" s="128" t="str">
        <f t="shared" si="60"/>
        <v>D6</v>
      </c>
      <c r="O168" s="128" t="str">
        <f t="shared" si="61"/>
        <v>D5</v>
      </c>
      <c r="P168" s="129">
        <f t="shared" si="62"/>
      </c>
      <c r="Q168" s="129">
        <f t="shared" si="63"/>
        <v>1</v>
      </c>
      <c r="R168" s="133">
        <f t="shared" si="64"/>
        <v>2</v>
      </c>
      <c r="S168" s="126">
        <f t="shared" si="65"/>
        <v>23770</v>
      </c>
      <c r="T168" s="131">
        <f t="shared" si="66"/>
        <v>16</v>
      </c>
      <c r="U168" s="132">
        <f t="shared" si="67"/>
        <v>6</v>
      </c>
    </row>
    <row r="169" spans="1:21" s="37" customFormat="1" ht="25.5" customHeight="1">
      <c r="A169" s="134">
        <v>7</v>
      </c>
      <c r="B169" s="102">
        <v>3645</v>
      </c>
      <c r="C169" s="108" t="s">
        <v>178</v>
      </c>
      <c r="D169" s="103" t="s">
        <v>172</v>
      </c>
      <c r="E169" s="77"/>
      <c r="F169" s="125" t="s">
        <v>59</v>
      </c>
      <c r="G169" s="103">
        <v>3</v>
      </c>
      <c r="H169" s="126">
        <f>IF($G169="","",INDEX('1. závod'!$A:$CH,$G169+5,INDEX('Základní list'!$B:$B,MATCH($F169,'Základní list'!$A:$A,0),1)))</f>
        <v>4870</v>
      </c>
      <c r="I169" s="127">
        <f>IF($G169="","",INDEX('1. závod'!$A:$CH,$G169+5,INDEX('Základní list'!$B:$B,MATCH($F169,'Základní list'!$A:$A,0),1)+2))</f>
        <v>14</v>
      </c>
      <c r="J169" s="125" t="s">
        <v>59</v>
      </c>
      <c r="K169" s="103">
        <v>7</v>
      </c>
      <c r="L169" s="126">
        <f>IF($K169="","",INDEX('2. závod'!$A:$CH,$K169+5,INDEX('Základní list'!$B:$B,MATCH($J169,'Základní list'!$A:$A,0),1)))</f>
        <v>20160</v>
      </c>
      <c r="M169" s="127">
        <f>IF($K169="","",INDEX('2. závod'!$A:$CH,$K169+5,INDEX('Základní list'!$B:$B,MATCH($J169,'Základní list'!$A:$A,0),1)+2))</f>
        <v>3</v>
      </c>
      <c r="N169" s="128" t="str">
        <f t="shared" si="60"/>
        <v>D3</v>
      </c>
      <c r="O169" s="128" t="str">
        <f t="shared" si="61"/>
        <v>D7</v>
      </c>
      <c r="P169" s="129">
        <f t="shared" si="62"/>
      </c>
      <c r="Q169" s="129">
        <f t="shared" si="63"/>
        <v>1</v>
      </c>
      <c r="R169" s="133">
        <f t="shared" si="64"/>
        <v>2</v>
      </c>
      <c r="S169" s="126">
        <f t="shared" si="65"/>
        <v>25030</v>
      </c>
      <c r="T169" s="131">
        <f t="shared" si="66"/>
        <v>17</v>
      </c>
      <c r="U169" s="132">
        <f t="shared" si="67"/>
        <v>7</v>
      </c>
    </row>
    <row r="170" spans="1:21" s="37" customFormat="1" ht="25.5" customHeight="1">
      <c r="A170" s="134">
        <v>11</v>
      </c>
      <c r="B170" s="102">
        <v>4073</v>
      </c>
      <c r="C170" s="108" t="s">
        <v>182</v>
      </c>
      <c r="D170" s="103" t="s">
        <v>172</v>
      </c>
      <c r="E170" s="77"/>
      <c r="F170" s="125" t="s">
        <v>59</v>
      </c>
      <c r="G170" s="103">
        <v>11</v>
      </c>
      <c r="H170" s="126">
        <f>IF($G170="","",INDEX('1. závod'!$A:$CH,$G170+5,INDEX('Základní list'!$B:$B,MATCH($F170,'Základní list'!$A:$A,0),1)))</f>
        <v>7210</v>
      </c>
      <c r="I170" s="127">
        <f>IF($G170="","",INDEX('1. závod'!$A:$CH,$G170+5,INDEX('Základní list'!$B:$B,MATCH($F170,'Základní list'!$A:$A,0),1)+2))</f>
        <v>8</v>
      </c>
      <c r="J170" s="125" t="s">
        <v>59</v>
      </c>
      <c r="K170" s="103">
        <v>15</v>
      </c>
      <c r="L170" s="126">
        <f>IF($K170="","",INDEX('2. závod'!$A:$CH,$K170+5,INDEX('Základní list'!$B:$B,MATCH($J170,'Základní list'!$A:$A,0),1)))</f>
        <v>14750</v>
      </c>
      <c r="M170" s="127">
        <f>IF($K170="","",INDEX('2. závod'!$A:$CH,$K170+5,INDEX('Základní list'!$B:$B,MATCH($J170,'Základní list'!$A:$A,0),1)+2))</f>
        <v>9</v>
      </c>
      <c r="N170" s="128" t="str">
        <f t="shared" si="60"/>
        <v>D11</v>
      </c>
      <c r="O170" s="128" t="str">
        <f t="shared" si="61"/>
        <v>D15</v>
      </c>
      <c r="P170" s="129">
        <f t="shared" si="62"/>
      </c>
      <c r="Q170" s="129">
        <f t="shared" si="63"/>
        <v>1</v>
      </c>
      <c r="R170" s="133">
        <f t="shared" si="64"/>
        <v>2</v>
      </c>
      <c r="S170" s="126">
        <f t="shared" si="65"/>
        <v>21960</v>
      </c>
      <c r="T170" s="131">
        <f t="shared" si="66"/>
        <v>17</v>
      </c>
      <c r="U170" s="132">
        <f t="shared" si="67"/>
        <v>8</v>
      </c>
    </row>
    <row r="171" spans="1:21" s="37" customFormat="1" ht="25.5" customHeight="1">
      <c r="A171" s="134">
        <v>14</v>
      </c>
      <c r="B171" s="102"/>
      <c r="C171" s="108" t="s">
        <v>185</v>
      </c>
      <c r="D171" s="103" t="s">
        <v>172</v>
      </c>
      <c r="E171" s="77"/>
      <c r="F171" s="125" t="s">
        <v>59</v>
      </c>
      <c r="G171" s="103">
        <v>15</v>
      </c>
      <c r="H171" s="126">
        <f>IF($G171="","",INDEX('1. závod'!$A:$CH,$G171+5,INDEX('Základní list'!$B:$B,MATCH($F171,'Základní list'!$A:$A,0),1)))</f>
        <v>8085</v>
      </c>
      <c r="I171" s="127">
        <f>IF($G171="","",INDEX('1. závod'!$A:$CH,$G171+5,INDEX('Základní list'!$B:$B,MATCH($F171,'Základní list'!$A:$A,0),1)+2))</f>
        <v>5</v>
      </c>
      <c r="J171" s="125" t="s">
        <v>59</v>
      </c>
      <c r="K171" s="103">
        <v>16</v>
      </c>
      <c r="L171" s="126">
        <f>IF($K171="","",INDEX('2. závod'!$A:$CH,$K171+5,INDEX('Základní list'!$B:$B,MATCH($J171,'Základní list'!$A:$A,0),1)))</f>
        <v>7985</v>
      </c>
      <c r="M171" s="127">
        <f>IF($K171="","",INDEX('2. závod'!$A:$CH,$K171+5,INDEX('Základní list'!$B:$B,MATCH($J171,'Základní list'!$A:$A,0),1)+2))</f>
        <v>13</v>
      </c>
      <c r="N171" s="128" t="str">
        <f t="shared" si="60"/>
        <v>D15</v>
      </c>
      <c r="O171" s="128" t="str">
        <f t="shared" si="61"/>
        <v>D16</v>
      </c>
      <c r="P171" s="129">
        <f t="shared" si="62"/>
      </c>
      <c r="Q171" s="129">
        <f t="shared" si="63"/>
        <v>1</v>
      </c>
      <c r="R171" s="133">
        <f t="shared" si="64"/>
        <v>2</v>
      </c>
      <c r="S171" s="126">
        <f t="shared" si="65"/>
        <v>16070</v>
      </c>
      <c r="T171" s="131">
        <f t="shared" si="66"/>
        <v>18</v>
      </c>
      <c r="U171" s="132">
        <f t="shared" si="67"/>
        <v>9</v>
      </c>
    </row>
    <row r="172" spans="1:21" s="37" customFormat="1" ht="25.5" customHeight="1">
      <c r="A172" s="134">
        <v>1</v>
      </c>
      <c r="B172" s="102">
        <v>3715</v>
      </c>
      <c r="C172" s="108" t="s">
        <v>171</v>
      </c>
      <c r="D172" s="103" t="s">
        <v>172</v>
      </c>
      <c r="E172" s="77"/>
      <c r="F172" s="125" t="s">
        <v>59</v>
      </c>
      <c r="G172" s="103">
        <v>2</v>
      </c>
      <c r="H172" s="126">
        <f>IF($G172="","",INDEX('1. závod'!$A:$CH,$G172+5,INDEX('Základní list'!$B:$B,MATCH($F172,'Základní list'!$A:$A,0),1)))</f>
        <v>4195</v>
      </c>
      <c r="I172" s="127">
        <f>IF($G172="","",INDEX('1. závod'!$A:$CH,$G172+5,INDEX('Základní list'!$B:$B,MATCH($F172,'Základní list'!$A:$A,0),1)+2))</f>
        <v>15</v>
      </c>
      <c r="J172" s="125" t="s">
        <v>59</v>
      </c>
      <c r="K172" s="103">
        <v>11</v>
      </c>
      <c r="L172" s="126">
        <f>IF($K172="","",INDEX('2. závod'!$A:$CH,$K172+5,INDEX('Základní list'!$B:$B,MATCH($J172,'Základní list'!$A:$A,0),1)))</f>
        <v>19080</v>
      </c>
      <c r="M172" s="127">
        <f>IF($K172="","",INDEX('2. závod'!$A:$CH,$K172+5,INDEX('Základní list'!$B:$B,MATCH($J172,'Základní list'!$A:$A,0),1)+2))</f>
        <v>4</v>
      </c>
      <c r="N172" s="128" t="str">
        <f t="shared" si="60"/>
        <v>D2</v>
      </c>
      <c r="O172" s="128" t="str">
        <f t="shared" si="61"/>
        <v>D11</v>
      </c>
      <c r="P172" s="129">
        <f t="shared" si="62"/>
      </c>
      <c r="Q172" s="129">
        <f t="shared" si="63"/>
        <v>1</v>
      </c>
      <c r="R172" s="133">
        <f t="shared" si="64"/>
        <v>2</v>
      </c>
      <c r="S172" s="126">
        <f t="shared" si="65"/>
        <v>23275</v>
      </c>
      <c r="T172" s="131">
        <f t="shared" si="66"/>
        <v>19</v>
      </c>
      <c r="U172" s="132">
        <f t="shared" si="67"/>
        <v>10</v>
      </c>
    </row>
    <row r="173" spans="1:21" s="37" customFormat="1" ht="25.5" customHeight="1">
      <c r="A173" s="134">
        <v>3</v>
      </c>
      <c r="B173" s="102">
        <v>5939</v>
      </c>
      <c r="C173" s="108" t="s">
        <v>174</v>
      </c>
      <c r="D173" s="103" t="s">
        <v>172</v>
      </c>
      <c r="E173" s="77"/>
      <c r="F173" s="125" t="s">
        <v>59</v>
      </c>
      <c r="G173" s="103">
        <v>18</v>
      </c>
      <c r="H173" s="126">
        <f>IF($G173="","",INDEX('1. závod'!$A:$CH,$G173+5,INDEX('Základní list'!$B:$B,MATCH($F173,'Základní list'!$A:$A,0),1)))</f>
        <v>7785</v>
      </c>
      <c r="I173" s="127">
        <f>IF($G173="","",INDEX('1. závod'!$A:$CH,$G173+5,INDEX('Základní list'!$B:$B,MATCH($F173,'Základní list'!$A:$A,0),1)+2))</f>
        <v>6</v>
      </c>
      <c r="J173" s="125" t="s">
        <v>59</v>
      </c>
      <c r="K173" s="103">
        <v>3</v>
      </c>
      <c r="L173" s="126">
        <f>IF($K173="","",INDEX('2. závod'!$A:$CH,$K173+5,INDEX('Základní list'!$B:$B,MATCH($J173,'Základní list'!$A:$A,0),1)))</f>
        <v>7385</v>
      </c>
      <c r="M173" s="127">
        <f>IF($K173="","",INDEX('2. závod'!$A:$CH,$K173+5,INDEX('Základní list'!$B:$B,MATCH($J173,'Základní list'!$A:$A,0),1)+2))</f>
        <v>14</v>
      </c>
      <c r="N173" s="128" t="str">
        <f t="shared" si="60"/>
        <v>D18</v>
      </c>
      <c r="O173" s="128" t="str">
        <f t="shared" si="61"/>
        <v>D3</v>
      </c>
      <c r="P173" s="129">
        <f t="shared" si="62"/>
      </c>
      <c r="Q173" s="129">
        <f t="shared" si="63"/>
        <v>1</v>
      </c>
      <c r="R173" s="133">
        <f t="shared" si="64"/>
        <v>2</v>
      </c>
      <c r="S173" s="126">
        <f t="shared" si="65"/>
        <v>15170</v>
      </c>
      <c r="T173" s="131">
        <f t="shared" si="66"/>
        <v>20</v>
      </c>
      <c r="U173" s="132">
        <f t="shared" si="67"/>
        <v>11</v>
      </c>
    </row>
    <row r="174" spans="1:21" s="37" customFormat="1" ht="25.5" customHeight="1">
      <c r="A174" s="134">
        <v>10</v>
      </c>
      <c r="B174" s="102">
        <v>3706</v>
      </c>
      <c r="C174" s="108" t="s">
        <v>181</v>
      </c>
      <c r="D174" s="103" t="s">
        <v>172</v>
      </c>
      <c r="E174" s="77"/>
      <c r="F174" s="125" t="s">
        <v>59</v>
      </c>
      <c r="G174" s="103">
        <v>4</v>
      </c>
      <c r="H174" s="126">
        <f>IF($G174="","",INDEX('1. závod'!$A:$CH,$G174+5,INDEX('Základní list'!$B:$B,MATCH($F174,'Základní list'!$A:$A,0),1)))</f>
        <v>4030</v>
      </c>
      <c r="I174" s="127">
        <f>IF($G174="","",INDEX('1. závod'!$A:$CH,$G174+5,INDEX('Základní list'!$B:$B,MATCH($F174,'Základní list'!$A:$A,0),1)+2))</f>
        <v>16</v>
      </c>
      <c r="J174" s="125" t="s">
        <v>59</v>
      </c>
      <c r="K174" s="103">
        <v>18</v>
      </c>
      <c r="L174" s="126">
        <f>IF($K174="","",INDEX('2. závod'!$A:$CH,$K174+5,INDEX('Základní list'!$B:$B,MATCH($J174,'Základní list'!$A:$A,0),1)))</f>
        <v>16180</v>
      </c>
      <c r="M174" s="127">
        <f>IF($K174="","",INDEX('2. závod'!$A:$CH,$K174+5,INDEX('Základní list'!$B:$B,MATCH($J174,'Základní list'!$A:$A,0),1)+2))</f>
        <v>7</v>
      </c>
      <c r="N174" s="128" t="str">
        <f t="shared" si="60"/>
        <v>D4</v>
      </c>
      <c r="O174" s="128" t="str">
        <f t="shared" si="61"/>
        <v>D18</v>
      </c>
      <c r="P174" s="129">
        <f t="shared" si="62"/>
      </c>
      <c r="Q174" s="129">
        <f t="shared" si="63"/>
        <v>1</v>
      </c>
      <c r="R174" s="133">
        <f t="shared" si="64"/>
        <v>2</v>
      </c>
      <c r="S174" s="126">
        <f t="shared" si="65"/>
        <v>20210</v>
      </c>
      <c r="T174" s="131">
        <f t="shared" si="66"/>
        <v>23</v>
      </c>
      <c r="U174" s="132">
        <f t="shared" si="67"/>
        <v>12</v>
      </c>
    </row>
    <row r="175" spans="1:21" s="37" customFormat="1" ht="25.5" customHeight="1">
      <c r="A175" s="134">
        <v>19</v>
      </c>
      <c r="B175" s="102"/>
      <c r="C175" s="108" t="s">
        <v>190</v>
      </c>
      <c r="D175" s="103" t="s">
        <v>172</v>
      </c>
      <c r="E175" s="77"/>
      <c r="F175" s="125" t="s">
        <v>59</v>
      </c>
      <c r="G175" s="103">
        <v>7</v>
      </c>
      <c r="H175" s="126">
        <f>IF($G175="","",INDEX('1. závod'!$A:$CH,$G175+5,INDEX('Základní list'!$B:$B,MATCH($F175,'Základní list'!$A:$A,0),1)))</f>
        <v>5935</v>
      </c>
      <c r="I175" s="127">
        <f>IF($G175="","",INDEX('1. závod'!$A:$CH,$G175+5,INDEX('Základní list'!$B:$B,MATCH($F175,'Základní list'!$A:$A,0),1)+2))</f>
        <v>13</v>
      </c>
      <c r="J175" s="125" t="s">
        <v>59</v>
      </c>
      <c r="K175" s="103">
        <v>9</v>
      </c>
      <c r="L175" s="126">
        <f>IF($K175="","",INDEX('2. závod'!$A:$CH,$K175+5,INDEX('Základní list'!$B:$B,MATCH($J175,'Základní list'!$A:$A,0),1)))</f>
        <v>12940</v>
      </c>
      <c r="M175" s="127">
        <f>IF($K175="","",INDEX('2. závod'!$A:$CH,$K175+5,INDEX('Základní list'!$B:$B,MATCH($J175,'Základní list'!$A:$A,0),1)+2))</f>
        <v>10</v>
      </c>
      <c r="N175" s="128" t="str">
        <f t="shared" si="60"/>
        <v>D7</v>
      </c>
      <c r="O175" s="128" t="str">
        <f t="shared" si="61"/>
        <v>D9</v>
      </c>
      <c r="P175" s="129">
        <f t="shared" si="62"/>
      </c>
      <c r="Q175" s="129">
        <f t="shared" si="63"/>
        <v>1</v>
      </c>
      <c r="R175" s="133">
        <f t="shared" si="64"/>
        <v>2</v>
      </c>
      <c r="S175" s="126">
        <f t="shared" si="65"/>
        <v>18875</v>
      </c>
      <c r="T175" s="131">
        <f t="shared" si="66"/>
        <v>23</v>
      </c>
      <c r="U175" s="132">
        <f t="shared" si="67"/>
        <v>13</v>
      </c>
    </row>
    <row r="176" spans="1:21" s="37" customFormat="1" ht="27" customHeight="1">
      <c r="A176" s="134">
        <v>13</v>
      </c>
      <c r="B176" s="102"/>
      <c r="C176" s="108" t="s">
        <v>184</v>
      </c>
      <c r="D176" s="103" t="s">
        <v>172</v>
      </c>
      <c r="E176" s="77"/>
      <c r="F176" s="125" t="s">
        <v>59</v>
      </c>
      <c r="G176" s="103">
        <v>14</v>
      </c>
      <c r="H176" s="126">
        <f>IF($G176="","",INDEX('1. závod'!$A:$CH,$G176+5,INDEX('Základní list'!$B:$B,MATCH($F176,'Základní list'!$A:$A,0),1)))</f>
        <v>7420</v>
      </c>
      <c r="I176" s="127">
        <f>IF($G176="","",INDEX('1. závod'!$A:$CH,$G176+5,INDEX('Základní list'!$B:$B,MATCH($F176,'Základní list'!$A:$A,0),1)+2))</f>
        <v>7</v>
      </c>
      <c r="J176" s="125" t="s">
        <v>59</v>
      </c>
      <c r="K176" s="103">
        <v>17</v>
      </c>
      <c r="L176" s="126">
        <f>IF($K176="","",INDEX('2. závod'!$A:$CH,$K176+5,INDEX('Základní list'!$B:$B,MATCH($J176,'Základní list'!$A:$A,0),1)))</f>
        <v>6960</v>
      </c>
      <c r="M176" s="127">
        <f>IF($K176="","",INDEX('2. závod'!$A:$CH,$K176+5,INDEX('Základní list'!$B:$B,MATCH($J176,'Základní list'!$A:$A,0),1)+2))</f>
        <v>16</v>
      </c>
      <c r="N176" s="128" t="str">
        <f t="shared" si="60"/>
        <v>D14</v>
      </c>
      <c r="O176" s="128" t="str">
        <f t="shared" si="61"/>
        <v>D17</v>
      </c>
      <c r="P176" s="129">
        <f t="shared" si="62"/>
      </c>
      <c r="Q176" s="129">
        <f t="shared" si="63"/>
        <v>1</v>
      </c>
      <c r="R176" s="133">
        <f t="shared" si="64"/>
        <v>2</v>
      </c>
      <c r="S176" s="126">
        <f t="shared" si="65"/>
        <v>14380</v>
      </c>
      <c r="T176" s="131">
        <f t="shared" si="66"/>
        <v>23</v>
      </c>
      <c r="U176" s="132">
        <f t="shared" si="67"/>
        <v>14</v>
      </c>
    </row>
    <row r="177" spans="1:21" s="37" customFormat="1" ht="25.5" customHeight="1">
      <c r="A177" s="134">
        <v>8</v>
      </c>
      <c r="B177" s="102">
        <v>2818</v>
      </c>
      <c r="C177" s="108" t="s">
        <v>179</v>
      </c>
      <c r="D177" s="103" t="s">
        <v>172</v>
      </c>
      <c r="E177" s="77"/>
      <c r="F177" s="125" t="s">
        <v>59</v>
      </c>
      <c r="G177" s="103">
        <v>9</v>
      </c>
      <c r="H177" s="126">
        <f>IF($G177="","",INDEX('1. závod'!$A:$CH,$G177+5,INDEX('Základní list'!$B:$B,MATCH($F177,'Základní list'!$A:$A,0),1)))</f>
        <v>6425</v>
      </c>
      <c r="I177" s="127">
        <f>IF($G177="","",INDEX('1. závod'!$A:$CH,$G177+5,INDEX('Základní list'!$B:$B,MATCH($F177,'Základní list'!$A:$A,0),1)+2))</f>
        <v>12</v>
      </c>
      <c r="J177" s="125" t="s">
        <v>59</v>
      </c>
      <c r="K177" s="103">
        <v>8</v>
      </c>
      <c r="L177" s="126">
        <f>IF($K177="","",INDEX('2. závod'!$A:$CH,$K177+5,INDEX('Základní list'!$B:$B,MATCH($J177,'Základní list'!$A:$A,0),1)))</f>
        <v>11550</v>
      </c>
      <c r="M177" s="127">
        <f>IF($K177="","",INDEX('2. závod'!$A:$CH,$K177+5,INDEX('Základní list'!$B:$B,MATCH($J177,'Základní list'!$A:$A,0),1)+2))</f>
        <v>12</v>
      </c>
      <c r="N177" s="128" t="str">
        <f t="shared" si="60"/>
        <v>D9</v>
      </c>
      <c r="O177" s="128" t="str">
        <f t="shared" si="61"/>
        <v>D8</v>
      </c>
      <c r="P177" s="129">
        <f t="shared" si="62"/>
      </c>
      <c r="Q177" s="129">
        <f t="shared" si="63"/>
        <v>1</v>
      </c>
      <c r="R177" s="133">
        <f t="shared" si="64"/>
        <v>2</v>
      </c>
      <c r="S177" s="126">
        <f t="shared" si="65"/>
        <v>17975</v>
      </c>
      <c r="T177" s="131">
        <f t="shared" si="66"/>
        <v>24</v>
      </c>
      <c r="U177" s="132">
        <f t="shared" si="67"/>
        <v>15</v>
      </c>
    </row>
    <row r="178" spans="1:21" s="37" customFormat="1" ht="25.5" customHeight="1">
      <c r="A178" s="134">
        <v>18</v>
      </c>
      <c r="B178" s="102"/>
      <c r="C178" s="108" t="s">
        <v>189</v>
      </c>
      <c r="D178" s="103" t="s">
        <v>172</v>
      </c>
      <c r="E178" s="77"/>
      <c r="F178" s="125" t="s">
        <v>59</v>
      </c>
      <c r="G178" s="103">
        <v>17</v>
      </c>
      <c r="H178" s="126">
        <f>IF($G178="","",INDEX('1. závod'!$A:$CH,$G178+5,INDEX('Základní list'!$B:$B,MATCH($F178,'Základní list'!$A:$A,0),1)))</f>
        <v>6490</v>
      </c>
      <c r="I178" s="127">
        <f>IF($G178="","",INDEX('1. závod'!$A:$CH,$G178+5,INDEX('Základní list'!$B:$B,MATCH($F178,'Základní list'!$A:$A,0),1)+2))</f>
        <v>11</v>
      </c>
      <c r="J178" s="125" t="s">
        <v>59</v>
      </c>
      <c r="K178" s="103">
        <v>13</v>
      </c>
      <c r="L178" s="126">
        <f>IF($K178="","",INDEX('2. závod'!$A:$CH,$K178+5,INDEX('Základní list'!$B:$B,MATCH($J178,'Základní list'!$A:$A,0),1)))</f>
        <v>6985</v>
      </c>
      <c r="M178" s="127">
        <f>IF($K178="","",INDEX('2. závod'!$A:$CH,$K178+5,INDEX('Základní list'!$B:$B,MATCH($J178,'Základní list'!$A:$A,0),1)+2))</f>
        <v>15</v>
      </c>
      <c r="N178" s="128" t="str">
        <f t="shared" si="60"/>
        <v>D17</v>
      </c>
      <c r="O178" s="128" t="str">
        <f t="shared" si="61"/>
        <v>D13</v>
      </c>
      <c r="P178" s="129">
        <f t="shared" si="62"/>
      </c>
      <c r="Q178" s="129">
        <f t="shared" si="63"/>
        <v>1</v>
      </c>
      <c r="R178" s="133">
        <f t="shared" si="64"/>
        <v>2</v>
      </c>
      <c r="S178" s="126">
        <f t="shared" si="65"/>
        <v>13475</v>
      </c>
      <c r="T178" s="131">
        <f t="shared" si="66"/>
        <v>26</v>
      </c>
      <c r="U178" s="132">
        <f t="shared" si="67"/>
        <v>16</v>
      </c>
    </row>
    <row r="179" spans="1:21" s="37" customFormat="1" ht="25.5" customHeight="1">
      <c r="A179" s="134">
        <v>16</v>
      </c>
      <c r="B179" s="102"/>
      <c r="C179" s="108" t="s">
        <v>187</v>
      </c>
      <c r="D179" s="103" t="s">
        <v>172</v>
      </c>
      <c r="E179" s="77"/>
      <c r="F179" s="125" t="s">
        <v>59</v>
      </c>
      <c r="G179" s="103">
        <v>5</v>
      </c>
      <c r="H179" s="126">
        <f>IF($G179="","",INDEX('1. závod'!$A:$CH,$G179+5,INDEX('Základní list'!$B:$B,MATCH($F179,'Základní list'!$A:$A,0),1)))</f>
        <v>1300</v>
      </c>
      <c r="I179" s="127">
        <f>IF($G179="","",INDEX('1. závod'!$A:$CH,$G179+5,INDEX('Základní list'!$B:$B,MATCH($F179,'Základní list'!$A:$A,0),1)+2))</f>
        <v>17</v>
      </c>
      <c r="J179" s="125" t="s">
        <v>59</v>
      </c>
      <c r="K179" s="103">
        <v>14</v>
      </c>
      <c r="L179" s="126">
        <f>IF($K179="","",INDEX('2. závod'!$A:$CH,$K179+5,INDEX('Základní list'!$B:$B,MATCH($J179,'Základní list'!$A:$A,0),1)))</f>
        <v>4635</v>
      </c>
      <c r="M179" s="127">
        <f>IF($K179="","",INDEX('2. závod'!$A:$CH,$K179+5,INDEX('Základní list'!$B:$B,MATCH($J179,'Základní list'!$A:$A,0),1)+2))</f>
        <v>17</v>
      </c>
      <c r="N179" s="128" t="str">
        <f t="shared" si="60"/>
        <v>D5</v>
      </c>
      <c r="O179" s="128" t="str">
        <f t="shared" si="61"/>
        <v>D14</v>
      </c>
      <c r="P179" s="129">
        <f t="shared" si="62"/>
      </c>
      <c r="Q179" s="129">
        <f t="shared" si="63"/>
        <v>1</v>
      </c>
      <c r="R179" s="133">
        <f t="shared" si="64"/>
        <v>2</v>
      </c>
      <c r="S179" s="126">
        <f t="shared" si="65"/>
        <v>5935</v>
      </c>
      <c r="T179" s="131">
        <f t="shared" si="66"/>
        <v>34</v>
      </c>
      <c r="U179" s="132">
        <f t="shared" si="67"/>
        <v>17</v>
      </c>
    </row>
    <row r="180" spans="1:21" s="37" customFormat="1" ht="25.5" customHeight="1">
      <c r="A180" s="134">
        <v>4</v>
      </c>
      <c r="B180" s="102"/>
      <c r="C180" s="108" t="s">
        <v>175</v>
      </c>
      <c r="D180" s="103" t="s">
        <v>172</v>
      </c>
      <c r="E180" s="77"/>
      <c r="F180" s="125" t="s">
        <v>59</v>
      </c>
      <c r="G180" s="103">
        <v>16</v>
      </c>
      <c r="H180" s="126">
        <f>IF($G180="","",INDEX('1. závod'!$A:$CH,$G180+5,INDEX('Základní list'!$B:$B,MATCH($F180,'Základní list'!$A:$A,0),1)))</f>
        <v>620</v>
      </c>
      <c r="I180" s="127">
        <f>IF($G180="","",INDEX('1. závod'!$A:$CH,$G180+5,INDEX('Základní list'!$B:$B,MATCH($F180,'Základní list'!$A:$A,0),1)+2))</f>
        <v>18</v>
      </c>
      <c r="J180" s="125" t="s">
        <v>59</v>
      </c>
      <c r="K180" s="103">
        <v>1</v>
      </c>
      <c r="L180" s="126">
        <f>IF($K180="","",INDEX('2. závod'!$A:$CH,$K180+5,INDEX('Základní list'!$B:$B,MATCH($J180,'Základní list'!$A:$A,0),1)))</f>
        <v>3980</v>
      </c>
      <c r="M180" s="127">
        <f>IF($K180="","",INDEX('2. závod'!$A:$CH,$K180+5,INDEX('Základní list'!$B:$B,MATCH($J180,'Základní list'!$A:$A,0),1)+2))</f>
        <v>18</v>
      </c>
      <c r="N180" s="128" t="str">
        <f t="shared" si="60"/>
        <v>D16</v>
      </c>
      <c r="O180" s="128" t="str">
        <f t="shared" si="61"/>
        <v>D1</v>
      </c>
      <c r="P180" s="129">
        <f t="shared" si="62"/>
      </c>
      <c r="Q180" s="129">
        <f t="shared" si="63"/>
        <v>1</v>
      </c>
      <c r="R180" s="133">
        <f t="shared" si="64"/>
        <v>2</v>
      </c>
      <c r="S180" s="126">
        <f t="shared" si="65"/>
        <v>4600</v>
      </c>
      <c r="T180" s="131">
        <f t="shared" si="66"/>
        <v>36</v>
      </c>
      <c r="U180" s="132">
        <f t="shared" si="67"/>
        <v>18</v>
      </c>
    </row>
    <row r="181" spans="1:21" s="37" customFormat="1" ht="25.5" customHeight="1" thickBot="1">
      <c r="A181" s="134">
        <v>9</v>
      </c>
      <c r="B181" s="102">
        <v>2355</v>
      </c>
      <c r="C181" s="108" t="s">
        <v>180</v>
      </c>
      <c r="D181" s="103" t="s">
        <v>172</v>
      </c>
      <c r="E181" s="77"/>
      <c r="F181" s="125" t="s">
        <v>59</v>
      </c>
      <c r="G181" s="103">
        <v>8</v>
      </c>
      <c r="H181" s="126">
        <f>IF($G181="","",INDEX('1. závod'!$A:$CH,$G181+5,INDEX('Základní list'!$B:$B,MATCH($F181,'Základní list'!$A:$A,0),1)))</f>
        <v>0</v>
      </c>
      <c r="I181" s="127">
        <f>IF($G181="","",INDEX('1. závod'!$A:$CH,$G181+5,INDEX('Základní list'!$B:$B,MATCH($F181,'Základní list'!$A:$A,0),1)+2))</f>
        <v>19</v>
      </c>
      <c r="J181" s="125" t="s">
        <v>59</v>
      </c>
      <c r="K181" s="103">
        <v>4</v>
      </c>
      <c r="L181" s="126">
        <f>IF($K181="","",INDEX('2. závod'!$A:$CH,$K181+5,INDEX('Základní list'!$B:$B,MATCH($J181,'Základní list'!$A:$A,0),1)))</f>
        <v>0</v>
      </c>
      <c r="M181" s="127">
        <f>IF($K181="","",INDEX('2. závod'!$A:$CH,$K181+5,INDEX('Základní list'!$B:$B,MATCH($J181,'Základní list'!$A:$A,0),1)+2))</f>
        <v>19</v>
      </c>
      <c r="N181" s="128" t="str">
        <f t="shared" si="60"/>
        <v>D8</v>
      </c>
      <c r="O181" s="128" t="str">
        <f t="shared" si="61"/>
        <v>D4</v>
      </c>
      <c r="P181" s="129">
        <f t="shared" si="62"/>
      </c>
      <c r="Q181" s="129">
        <f t="shared" si="63"/>
        <v>1</v>
      </c>
      <c r="R181" s="133">
        <f t="shared" si="64"/>
        <v>2</v>
      </c>
      <c r="S181" s="126">
        <f t="shared" si="65"/>
        <v>0</v>
      </c>
      <c r="T181" s="131">
        <f t="shared" si="66"/>
        <v>38</v>
      </c>
      <c r="U181" s="132">
        <f t="shared" si="67"/>
        <v>19</v>
      </c>
    </row>
    <row r="182" spans="1:21" s="37" customFormat="1" ht="25.5" customHeight="1" hidden="1">
      <c r="A182" s="134"/>
      <c r="B182" s="102"/>
      <c r="C182" s="108"/>
      <c r="D182" s="103"/>
      <c r="E182" s="77"/>
      <c r="F182" s="125"/>
      <c r="G182" s="103"/>
      <c r="H182" s="126">
        <f>IF($G182="","",INDEX('1. závod'!$A:$CH,$G182+5,INDEX('Základní list'!$B:$B,MATCH($F182,'Základní list'!$A:$A,0),1)))</f>
      </c>
      <c r="I182" s="127">
        <f>IF($G182="","",INDEX('1. závod'!$A:$CH,$G182+5,INDEX('Základní list'!$B:$B,MATCH($F182,'Základní list'!$A:$A,0),1)+2))</f>
      </c>
      <c r="J182" s="125"/>
      <c r="K182" s="103"/>
      <c r="L182" s="126">
        <f>IF($K182="","",INDEX('2. závod'!$A:$CH,$K182+5,INDEX('Základní list'!$B:$B,MATCH($J182,'Základní list'!$A:$A,0),1)))</f>
      </c>
      <c r="M182" s="127">
        <f>IF($K182="","",INDEX('2. závod'!$A:$CH,$K182+5,INDEX('Základní list'!$B:$B,MATCH($J182,'Základní list'!$A:$A,0),1)+2))</f>
      </c>
      <c r="N182" s="128">
        <f aca="true" t="shared" si="68" ref="N182:N212">CONCATENATE(F182,G182)</f>
      </c>
      <c r="O182" s="128">
        <f aca="true" t="shared" si="69" ref="O182:O212">CONCATENATE(J182,K182)</f>
      </c>
      <c r="P182" s="129">
        <f aca="true" t="shared" si="70" ref="P182:P212">IF(ISBLANK(E182),"",E182)</f>
      </c>
      <c r="Q182" s="129">
        <f aca="true" t="shared" si="71" ref="Q182:Q212">IF(C182="",0,1)</f>
        <v>0</v>
      </c>
      <c r="R182" s="133">
        <f aca="true" t="shared" si="72" ref="R182:R212">IF(ISBLANK($C182),"",COUNT(I182,M182))</f>
      </c>
      <c r="S182" s="126">
        <f aca="true" t="shared" si="73" ref="S182:S212">IF(ISBLANK($C182),"",SUM(H182,L182))</f>
      </c>
      <c r="T182" s="131">
        <f aca="true" t="shared" si="74" ref="T182:T212">IF(ISBLANK($C182),"",SUM(I182,M182))</f>
      </c>
      <c r="U182" s="132">
        <f aca="true" t="shared" si="75" ref="U182:U212">IF(ISBLANK($C182),"",IF(ISTEXT(U181),1,U181+1))</f>
      </c>
    </row>
    <row r="183" spans="1:21" s="37" customFormat="1" ht="25.5" customHeight="1" hidden="1">
      <c r="A183" s="134"/>
      <c r="B183" s="102"/>
      <c r="C183" s="108"/>
      <c r="D183" s="103"/>
      <c r="E183" s="77"/>
      <c r="F183" s="125"/>
      <c r="G183" s="103"/>
      <c r="H183" s="126">
        <f>IF($G183="","",INDEX('1. závod'!$A:$CH,$G183+5,INDEX('Základní list'!$B:$B,MATCH($F183,'Základní list'!$A:$A,0),1)))</f>
      </c>
      <c r="I183" s="127">
        <f>IF($G183="","",INDEX('1. závod'!$A:$CH,$G183+5,INDEX('Základní list'!$B:$B,MATCH($F183,'Základní list'!$A:$A,0),1)+2))</f>
      </c>
      <c r="J183" s="125"/>
      <c r="K183" s="103"/>
      <c r="L183" s="126">
        <f>IF($K183="","",INDEX('2. závod'!$A:$CH,$K183+5,INDEX('Základní list'!$B:$B,MATCH($J183,'Základní list'!$A:$A,0),1)))</f>
      </c>
      <c r="M183" s="127">
        <f>IF($K183="","",INDEX('2. závod'!$A:$CH,$K183+5,INDEX('Základní list'!$B:$B,MATCH($J183,'Základní list'!$A:$A,0),1)+2))</f>
      </c>
      <c r="N183" s="128">
        <f t="shared" si="68"/>
      </c>
      <c r="O183" s="128">
        <f t="shared" si="69"/>
      </c>
      <c r="P183" s="129">
        <f t="shared" si="70"/>
      </c>
      <c r="Q183" s="129">
        <f t="shared" si="71"/>
        <v>0</v>
      </c>
      <c r="R183" s="133">
        <f t="shared" si="72"/>
      </c>
      <c r="S183" s="126">
        <f t="shared" si="73"/>
      </c>
      <c r="T183" s="131">
        <f t="shared" si="74"/>
      </c>
      <c r="U183" s="132">
        <f t="shared" si="75"/>
      </c>
    </row>
    <row r="184" spans="1:21" s="37" customFormat="1" ht="25.5" customHeight="1" hidden="1">
      <c r="A184" s="134"/>
      <c r="B184" s="102"/>
      <c r="C184" s="108"/>
      <c r="D184" s="103"/>
      <c r="E184" s="77"/>
      <c r="F184" s="125"/>
      <c r="G184" s="103"/>
      <c r="H184" s="126">
        <f>IF($G184="","",INDEX('1. závod'!$A:$CH,$G184+5,INDEX('Základní list'!$B:$B,MATCH($F184,'Základní list'!$A:$A,0),1)))</f>
      </c>
      <c r="I184" s="127">
        <f>IF($G184="","",INDEX('1. závod'!$A:$CH,$G184+5,INDEX('Základní list'!$B:$B,MATCH($F184,'Základní list'!$A:$A,0),1)+2))</f>
      </c>
      <c r="J184" s="125"/>
      <c r="K184" s="103"/>
      <c r="L184" s="126">
        <f>IF($K184="","",INDEX('2. závod'!$A:$CH,$K184+5,INDEX('Základní list'!$B:$B,MATCH($J184,'Základní list'!$A:$A,0),1)))</f>
      </c>
      <c r="M184" s="127">
        <f>IF($K184="","",INDEX('2. závod'!$A:$CH,$K184+5,INDEX('Základní list'!$B:$B,MATCH($J184,'Základní list'!$A:$A,0),1)+2))</f>
      </c>
      <c r="N184" s="128">
        <f t="shared" si="68"/>
      </c>
      <c r="O184" s="128">
        <f t="shared" si="69"/>
      </c>
      <c r="P184" s="129">
        <f t="shared" si="70"/>
      </c>
      <c r="Q184" s="129">
        <f t="shared" si="71"/>
        <v>0</v>
      </c>
      <c r="R184" s="133">
        <f t="shared" si="72"/>
      </c>
      <c r="S184" s="126">
        <f t="shared" si="73"/>
      </c>
      <c r="T184" s="131">
        <f t="shared" si="74"/>
      </c>
      <c r="U184" s="132">
        <f t="shared" si="75"/>
      </c>
    </row>
    <row r="185" spans="1:21" s="37" customFormat="1" ht="25.5" customHeight="1" hidden="1">
      <c r="A185" s="134"/>
      <c r="B185" s="102"/>
      <c r="C185" s="108"/>
      <c r="D185" s="103"/>
      <c r="E185" s="77"/>
      <c r="F185" s="125"/>
      <c r="G185" s="103"/>
      <c r="H185" s="126">
        <f>IF($G185="","",INDEX('1. závod'!$A:$CH,$G185+5,INDEX('Základní list'!$B:$B,MATCH($F185,'Základní list'!$A:$A,0),1)))</f>
      </c>
      <c r="I185" s="127">
        <f>IF($G185="","",INDEX('1. závod'!$A:$CH,$G185+5,INDEX('Základní list'!$B:$B,MATCH($F185,'Základní list'!$A:$A,0),1)+2))</f>
      </c>
      <c r="J185" s="125"/>
      <c r="K185" s="103"/>
      <c r="L185" s="126">
        <f>IF($K185="","",INDEX('2. závod'!$A:$CH,$K185+5,INDEX('Základní list'!$B:$B,MATCH($J185,'Základní list'!$A:$A,0),1)))</f>
      </c>
      <c r="M185" s="127">
        <f>IF($K185="","",INDEX('2. závod'!$A:$CH,$K185+5,INDEX('Základní list'!$B:$B,MATCH($J185,'Základní list'!$A:$A,0),1)+2))</f>
      </c>
      <c r="N185" s="128">
        <f t="shared" si="68"/>
      </c>
      <c r="O185" s="128">
        <f t="shared" si="69"/>
      </c>
      <c r="P185" s="129">
        <f t="shared" si="70"/>
      </c>
      <c r="Q185" s="129">
        <f t="shared" si="71"/>
        <v>0</v>
      </c>
      <c r="R185" s="133">
        <f t="shared" si="72"/>
      </c>
      <c r="S185" s="126">
        <f t="shared" si="73"/>
      </c>
      <c r="T185" s="131">
        <f t="shared" si="74"/>
      </c>
      <c r="U185" s="132">
        <f t="shared" si="75"/>
      </c>
    </row>
    <row r="186" spans="1:21" s="37" customFormat="1" ht="25.5" customHeight="1" hidden="1">
      <c r="A186" s="134"/>
      <c r="B186" s="102"/>
      <c r="C186" s="108"/>
      <c r="D186" s="103"/>
      <c r="E186" s="77"/>
      <c r="F186" s="125"/>
      <c r="G186" s="103"/>
      <c r="H186" s="126">
        <f>IF($G186="","",INDEX('1. závod'!$A:$CH,$G186+5,INDEX('Základní list'!$B:$B,MATCH($F186,'Základní list'!$A:$A,0),1)))</f>
      </c>
      <c r="I186" s="127">
        <f>IF($G186="","",INDEX('1. závod'!$A:$CH,$G186+5,INDEX('Základní list'!$B:$B,MATCH($F186,'Základní list'!$A:$A,0),1)+2))</f>
      </c>
      <c r="J186" s="125"/>
      <c r="K186" s="103"/>
      <c r="L186" s="126">
        <f>IF($K186="","",INDEX('2. závod'!$A:$CH,$K186+5,INDEX('Základní list'!$B:$B,MATCH($J186,'Základní list'!$A:$A,0),1)))</f>
      </c>
      <c r="M186" s="127">
        <f>IF($K186="","",INDEX('2. závod'!$A:$CH,$K186+5,INDEX('Základní list'!$B:$B,MATCH($J186,'Základní list'!$A:$A,0),1)+2))</f>
      </c>
      <c r="N186" s="128">
        <f t="shared" si="68"/>
      </c>
      <c r="O186" s="128">
        <f t="shared" si="69"/>
      </c>
      <c r="P186" s="129">
        <f t="shared" si="70"/>
      </c>
      <c r="Q186" s="129">
        <f t="shared" si="71"/>
        <v>0</v>
      </c>
      <c r="R186" s="133">
        <f t="shared" si="72"/>
      </c>
      <c r="S186" s="126">
        <f t="shared" si="73"/>
      </c>
      <c r="T186" s="131">
        <f t="shared" si="74"/>
      </c>
      <c r="U186" s="132">
        <f t="shared" si="75"/>
      </c>
    </row>
    <row r="187" spans="1:21" s="37" customFormat="1" ht="25.5" customHeight="1" hidden="1">
      <c r="A187" s="134"/>
      <c r="B187" s="102"/>
      <c r="C187" s="108"/>
      <c r="D187" s="103"/>
      <c r="E187" s="77"/>
      <c r="F187" s="125"/>
      <c r="G187" s="103"/>
      <c r="H187" s="126">
        <f>IF($G187="","",INDEX('1. závod'!$A:$CH,$G187+5,INDEX('Základní list'!$B:$B,MATCH($F187,'Základní list'!$A:$A,0),1)))</f>
      </c>
      <c r="I187" s="127">
        <f>IF($G187="","",INDEX('1. závod'!$A:$CH,$G187+5,INDEX('Základní list'!$B:$B,MATCH($F187,'Základní list'!$A:$A,0),1)+2))</f>
      </c>
      <c r="J187" s="125"/>
      <c r="K187" s="103"/>
      <c r="L187" s="126">
        <f>IF($K187="","",INDEX('2. závod'!$A:$CH,$K187+5,INDEX('Základní list'!$B:$B,MATCH($J187,'Základní list'!$A:$A,0),1)))</f>
      </c>
      <c r="M187" s="127">
        <f>IF($K187="","",INDEX('2. závod'!$A:$CH,$K187+5,INDEX('Základní list'!$B:$B,MATCH($J187,'Základní list'!$A:$A,0),1)+2))</f>
      </c>
      <c r="N187" s="128">
        <f t="shared" si="68"/>
      </c>
      <c r="O187" s="128">
        <f t="shared" si="69"/>
      </c>
      <c r="P187" s="129">
        <f t="shared" si="70"/>
      </c>
      <c r="Q187" s="129">
        <f t="shared" si="71"/>
        <v>0</v>
      </c>
      <c r="R187" s="133">
        <f t="shared" si="72"/>
      </c>
      <c r="S187" s="126">
        <f t="shared" si="73"/>
      </c>
      <c r="T187" s="131">
        <f t="shared" si="74"/>
      </c>
      <c r="U187" s="132">
        <f t="shared" si="75"/>
      </c>
    </row>
    <row r="188" spans="1:21" s="37" customFormat="1" ht="25.5" customHeight="1" hidden="1">
      <c r="A188" s="134"/>
      <c r="B188" s="102"/>
      <c r="C188" s="108"/>
      <c r="D188" s="103"/>
      <c r="E188" s="77"/>
      <c r="F188" s="125"/>
      <c r="G188" s="103"/>
      <c r="H188" s="126">
        <f>IF($G188="","",INDEX('1. závod'!$A:$CH,$G188+5,INDEX('Základní list'!$B:$B,MATCH($F188,'Základní list'!$A:$A,0),1)))</f>
      </c>
      <c r="I188" s="127">
        <f>IF($G188="","",INDEX('1. závod'!$A:$CH,$G188+5,INDEX('Základní list'!$B:$B,MATCH($F188,'Základní list'!$A:$A,0),1)+2))</f>
      </c>
      <c r="J188" s="125"/>
      <c r="K188" s="103"/>
      <c r="L188" s="126">
        <f>IF($K188="","",INDEX('2. závod'!$A:$CH,$K188+5,INDEX('Základní list'!$B:$B,MATCH($J188,'Základní list'!$A:$A,0),1)))</f>
      </c>
      <c r="M188" s="127">
        <f>IF($K188="","",INDEX('2. závod'!$A:$CH,$K188+5,INDEX('Základní list'!$B:$B,MATCH($J188,'Základní list'!$A:$A,0),1)+2))</f>
      </c>
      <c r="N188" s="128">
        <f t="shared" si="68"/>
      </c>
      <c r="O188" s="128">
        <f t="shared" si="69"/>
      </c>
      <c r="P188" s="129">
        <f t="shared" si="70"/>
      </c>
      <c r="Q188" s="129">
        <f t="shared" si="71"/>
        <v>0</v>
      </c>
      <c r="R188" s="133">
        <f t="shared" si="72"/>
      </c>
      <c r="S188" s="126">
        <f t="shared" si="73"/>
      </c>
      <c r="T188" s="131">
        <f t="shared" si="74"/>
      </c>
      <c r="U188" s="132">
        <f t="shared" si="75"/>
      </c>
    </row>
    <row r="189" spans="1:21" s="37" customFormat="1" ht="25.5" customHeight="1" hidden="1">
      <c r="A189" s="134"/>
      <c r="B189" s="102"/>
      <c r="C189" s="108"/>
      <c r="D189" s="103"/>
      <c r="E189" s="77"/>
      <c r="F189" s="125"/>
      <c r="G189" s="103"/>
      <c r="H189" s="126">
        <f>IF($G189="","",INDEX('1. závod'!$A:$CH,$G189+5,INDEX('Základní list'!$B:$B,MATCH($F189,'Základní list'!$A:$A,0),1)))</f>
      </c>
      <c r="I189" s="127">
        <f>IF($G189="","",INDEX('1. závod'!$A:$CH,$G189+5,INDEX('Základní list'!$B:$B,MATCH($F189,'Základní list'!$A:$A,0),1)+2))</f>
      </c>
      <c r="J189" s="125"/>
      <c r="K189" s="103"/>
      <c r="L189" s="126">
        <f>IF($K189="","",INDEX('2. závod'!$A:$CH,$K189+5,INDEX('Základní list'!$B:$B,MATCH($J189,'Základní list'!$A:$A,0),1)))</f>
      </c>
      <c r="M189" s="127">
        <f>IF($K189="","",INDEX('2. závod'!$A:$CH,$K189+5,INDEX('Základní list'!$B:$B,MATCH($J189,'Základní list'!$A:$A,0),1)+2))</f>
      </c>
      <c r="N189" s="128">
        <f t="shared" si="68"/>
      </c>
      <c r="O189" s="128">
        <f t="shared" si="69"/>
      </c>
      <c r="P189" s="129">
        <f t="shared" si="70"/>
      </c>
      <c r="Q189" s="129">
        <f t="shared" si="71"/>
        <v>0</v>
      </c>
      <c r="R189" s="133">
        <f t="shared" si="72"/>
      </c>
      <c r="S189" s="126">
        <f t="shared" si="73"/>
      </c>
      <c r="T189" s="131">
        <f t="shared" si="74"/>
      </c>
      <c r="U189" s="132">
        <f t="shared" si="75"/>
      </c>
    </row>
    <row r="190" spans="1:21" s="37" customFormat="1" ht="25.5" customHeight="1" hidden="1">
      <c r="A190" s="134"/>
      <c r="B190" s="102"/>
      <c r="C190" s="108"/>
      <c r="D190" s="103"/>
      <c r="E190" s="77"/>
      <c r="F190" s="125"/>
      <c r="G190" s="103"/>
      <c r="H190" s="126">
        <f>IF($G190="","",INDEX('1. závod'!$A:$CH,$G190+5,INDEX('Základní list'!$B:$B,MATCH($F190,'Základní list'!$A:$A,0),1)))</f>
      </c>
      <c r="I190" s="127">
        <f>IF($G190="","",INDEX('1. závod'!$A:$CH,$G190+5,INDEX('Základní list'!$B:$B,MATCH($F190,'Základní list'!$A:$A,0),1)+2))</f>
      </c>
      <c r="J190" s="125"/>
      <c r="K190" s="103"/>
      <c r="L190" s="126">
        <f>IF($K190="","",INDEX('2. závod'!$A:$CH,$K190+5,INDEX('Základní list'!$B:$B,MATCH($J190,'Základní list'!$A:$A,0),1)))</f>
      </c>
      <c r="M190" s="127">
        <f>IF($K190="","",INDEX('2. závod'!$A:$CH,$K190+5,INDEX('Základní list'!$B:$B,MATCH($J190,'Základní list'!$A:$A,0),1)+2))</f>
      </c>
      <c r="N190" s="128">
        <f t="shared" si="68"/>
      </c>
      <c r="O190" s="128">
        <f t="shared" si="69"/>
      </c>
      <c r="P190" s="129">
        <f t="shared" si="70"/>
      </c>
      <c r="Q190" s="129">
        <f t="shared" si="71"/>
        <v>0</v>
      </c>
      <c r="R190" s="133">
        <f t="shared" si="72"/>
      </c>
      <c r="S190" s="126">
        <f t="shared" si="73"/>
      </c>
      <c r="T190" s="131">
        <f t="shared" si="74"/>
      </c>
      <c r="U190" s="132">
        <f t="shared" si="75"/>
      </c>
    </row>
    <row r="191" spans="1:21" s="37" customFormat="1" ht="25.5" customHeight="1" hidden="1">
      <c r="A191" s="134"/>
      <c r="B191" s="102"/>
      <c r="C191" s="108"/>
      <c r="D191" s="103"/>
      <c r="E191" s="77"/>
      <c r="F191" s="125"/>
      <c r="G191" s="103"/>
      <c r="H191" s="126">
        <f>IF($G191="","",INDEX('1. závod'!$A:$CH,$G191+5,INDEX('Základní list'!$B:$B,MATCH($F191,'Základní list'!$A:$A,0),1)))</f>
      </c>
      <c r="I191" s="127">
        <f>IF($G191="","",INDEX('1. závod'!$A:$CH,$G191+5,INDEX('Základní list'!$B:$B,MATCH($F191,'Základní list'!$A:$A,0),1)+2))</f>
      </c>
      <c r="J191" s="125"/>
      <c r="K191" s="103"/>
      <c r="L191" s="126">
        <f>IF($K191="","",INDEX('2. závod'!$A:$CH,$K191+5,INDEX('Základní list'!$B:$B,MATCH($J191,'Základní list'!$A:$A,0),1)))</f>
      </c>
      <c r="M191" s="127">
        <f>IF($K191="","",INDEX('2. závod'!$A:$CH,$K191+5,INDEX('Základní list'!$B:$B,MATCH($J191,'Základní list'!$A:$A,0),1)+2))</f>
      </c>
      <c r="N191" s="128">
        <f t="shared" si="68"/>
      </c>
      <c r="O191" s="128">
        <f t="shared" si="69"/>
      </c>
      <c r="P191" s="129">
        <f t="shared" si="70"/>
      </c>
      <c r="Q191" s="129">
        <f t="shared" si="71"/>
        <v>0</v>
      </c>
      <c r="R191" s="133">
        <f t="shared" si="72"/>
      </c>
      <c r="S191" s="126">
        <f t="shared" si="73"/>
      </c>
      <c r="T191" s="131">
        <f t="shared" si="74"/>
      </c>
      <c r="U191" s="132">
        <f t="shared" si="75"/>
      </c>
    </row>
    <row r="192" spans="1:21" s="37" customFormat="1" ht="25.5" customHeight="1" hidden="1">
      <c r="A192" s="134"/>
      <c r="B192" s="102"/>
      <c r="C192" s="108"/>
      <c r="D192" s="103"/>
      <c r="E192" s="77"/>
      <c r="F192" s="125"/>
      <c r="G192" s="103"/>
      <c r="H192" s="126">
        <f>IF($G192="","",INDEX('1. závod'!$A:$CH,$G192+5,INDEX('Základní list'!$B:$B,MATCH($F192,'Základní list'!$A:$A,0),1)))</f>
      </c>
      <c r="I192" s="127">
        <f>IF($G192="","",INDEX('1. závod'!$A:$CH,$G192+5,INDEX('Základní list'!$B:$B,MATCH($F192,'Základní list'!$A:$A,0),1)+2))</f>
      </c>
      <c r="J192" s="125"/>
      <c r="K192" s="103"/>
      <c r="L192" s="126">
        <f>IF($K192="","",INDEX('2. závod'!$A:$CH,$K192+5,INDEX('Základní list'!$B:$B,MATCH($J192,'Základní list'!$A:$A,0),1)))</f>
      </c>
      <c r="M192" s="127">
        <f>IF($K192="","",INDEX('2. závod'!$A:$CH,$K192+5,INDEX('Základní list'!$B:$B,MATCH($J192,'Základní list'!$A:$A,0),1)+2))</f>
      </c>
      <c r="N192" s="128">
        <f t="shared" si="68"/>
      </c>
      <c r="O192" s="128">
        <f t="shared" si="69"/>
      </c>
      <c r="P192" s="129">
        <f t="shared" si="70"/>
      </c>
      <c r="Q192" s="129">
        <f t="shared" si="71"/>
        <v>0</v>
      </c>
      <c r="R192" s="133">
        <f t="shared" si="72"/>
      </c>
      <c r="S192" s="126">
        <f t="shared" si="73"/>
      </c>
      <c r="T192" s="131">
        <f t="shared" si="74"/>
      </c>
      <c r="U192" s="132">
        <f t="shared" si="75"/>
      </c>
    </row>
    <row r="193" spans="1:21" s="37" customFormat="1" ht="25.5" customHeight="1" hidden="1">
      <c r="A193" s="134"/>
      <c r="B193" s="102"/>
      <c r="C193" s="108"/>
      <c r="D193" s="103"/>
      <c r="E193" s="77"/>
      <c r="F193" s="125"/>
      <c r="G193" s="103"/>
      <c r="H193" s="126">
        <f>IF($G193="","",INDEX('1. závod'!$A:$CH,$G193+5,INDEX('Základní list'!$B:$B,MATCH($F193,'Základní list'!$A:$A,0),1)))</f>
      </c>
      <c r="I193" s="127">
        <f>IF($G193="","",INDEX('1. závod'!$A:$CH,$G193+5,INDEX('Základní list'!$B:$B,MATCH($F193,'Základní list'!$A:$A,0),1)+2))</f>
      </c>
      <c r="J193" s="125"/>
      <c r="K193" s="103"/>
      <c r="L193" s="126">
        <f>IF($K193="","",INDEX('2. závod'!$A:$CH,$K193+5,INDEX('Základní list'!$B:$B,MATCH($J193,'Základní list'!$A:$A,0),1)))</f>
      </c>
      <c r="M193" s="127">
        <f>IF($K193="","",INDEX('2. závod'!$A:$CH,$K193+5,INDEX('Základní list'!$B:$B,MATCH($J193,'Základní list'!$A:$A,0),1)+2))</f>
      </c>
      <c r="N193" s="128">
        <f t="shared" si="68"/>
      </c>
      <c r="O193" s="128">
        <f t="shared" si="69"/>
      </c>
      <c r="P193" s="129">
        <f t="shared" si="70"/>
      </c>
      <c r="Q193" s="129">
        <f t="shared" si="71"/>
        <v>0</v>
      </c>
      <c r="R193" s="133">
        <f t="shared" si="72"/>
      </c>
      <c r="S193" s="126">
        <f t="shared" si="73"/>
      </c>
      <c r="T193" s="131">
        <f t="shared" si="74"/>
      </c>
      <c r="U193" s="132">
        <f t="shared" si="75"/>
      </c>
    </row>
    <row r="194" spans="1:21" s="37" customFormat="1" ht="25.5" customHeight="1" hidden="1">
      <c r="A194" s="134"/>
      <c r="B194" s="102"/>
      <c r="C194" s="108"/>
      <c r="D194" s="103"/>
      <c r="E194" s="77"/>
      <c r="F194" s="125"/>
      <c r="G194" s="103"/>
      <c r="H194" s="126">
        <f>IF($G194="","",INDEX('1. závod'!$A:$CH,$G194+5,INDEX('Základní list'!$B:$B,MATCH($F194,'Základní list'!$A:$A,0),1)))</f>
      </c>
      <c r="I194" s="127">
        <f>IF($G194="","",INDEX('1. závod'!$A:$CH,$G194+5,INDEX('Základní list'!$B:$B,MATCH($F194,'Základní list'!$A:$A,0),1)+2))</f>
      </c>
      <c r="J194" s="125"/>
      <c r="K194" s="103"/>
      <c r="L194" s="126">
        <f>IF($K194="","",INDEX('2. závod'!$A:$CH,$K194+5,INDEX('Základní list'!$B:$B,MATCH($J194,'Základní list'!$A:$A,0),1)))</f>
      </c>
      <c r="M194" s="127">
        <f>IF($K194="","",INDEX('2. závod'!$A:$CH,$K194+5,INDEX('Základní list'!$B:$B,MATCH($J194,'Základní list'!$A:$A,0),1)+2))</f>
      </c>
      <c r="N194" s="128">
        <f t="shared" si="68"/>
      </c>
      <c r="O194" s="128">
        <f t="shared" si="69"/>
      </c>
      <c r="P194" s="129">
        <f t="shared" si="70"/>
      </c>
      <c r="Q194" s="129">
        <f t="shared" si="71"/>
        <v>0</v>
      </c>
      <c r="R194" s="133">
        <f t="shared" si="72"/>
      </c>
      <c r="S194" s="126">
        <f t="shared" si="73"/>
      </c>
      <c r="T194" s="131">
        <f t="shared" si="74"/>
      </c>
      <c r="U194" s="132">
        <f t="shared" si="75"/>
      </c>
    </row>
    <row r="195" spans="1:21" s="37" customFormat="1" ht="25.5" customHeight="1" hidden="1">
      <c r="A195" s="134"/>
      <c r="B195" s="102"/>
      <c r="C195" s="108"/>
      <c r="D195" s="103"/>
      <c r="E195" s="77"/>
      <c r="F195" s="125"/>
      <c r="G195" s="103"/>
      <c r="H195" s="126">
        <f>IF($G195="","",INDEX('1. závod'!$A:$CH,$G195+5,INDEX('Základní list'!$B:$B,MATCH($F195,'Základní list'!$A:$A,0),1)))</f>
      </c>
      <c r="I195" s="127">
        <f>IF($G195="","",INDEX('1. závod'!$A:$CH,$G195+5,INDEX('Základní list'!$B:$B,MATCH($F195,'Základní list'!$A:$A,0),1)+2))</f>
      </c>
      <c r="J195" s="125"/>
      <c r="K195" s="103"/>
      <c r="L195" s="126">
        <f>IF($K195="","",INDEX('2. závod'!$A:$CH,$K195+5,INDEX('Základní list'!$B:$B,MATCH($J195,'Základní list'!$A:$A,0),1)))</f>
      </c>
      <c r="M195" s="127">
        <f>IF($K195="","",INDEX('2. závod'!$A:$CH,$K195+5,INDEX('Základní list'!$B:$B,MATCH($J195,'Základní list'!$A:$A,0),1)+2))</f>
      </c>
      <c r="N195" s="128">
        <f t="shared" si="68"/>
      </c>
      <c r="O195" s="128">
        <f t="shared" si="69"/>
      </c>
      <c r="P195" s="129">
        <f t="shared" si="70"/>
      </c>
      <c r="Q195" s="129">
        <f t="shared" si="71"/>
        <v>0</v>
      </c>
      <c r="R195" s="133">
        <f t="shared" si="72"/>
      </c>
      <c r="S195" s="126">
        <f t="shared" si="73"/>
      </c>
      <c r="T195" s="131">
        <f t="shared" si="74"/>
      </c>
      <c r="U195" s="132">
        <f t="shared" si="75"/>
      </c>
    </row>
    <row r="196" spans="1:21" s="37" customFormat="1" ht="25.5" customHeight="1" hidden="1">
      <c r="A196" s="134"/>
      <c r="B196" s="102"/>
      <c r="C196" s="108"/>
      <c r="D196" s="103"/>
      <c r="E196" s="77"/>
      <c r="F196" s="125"/>
      <c r="G196" s="103"/>
      <c r="H196" s="126">
        <f>IF($G196="","",INDEX('1. závod'!$A:$CH,$G196+5,INDEX('Základní list'!$B:$B,MATCH($F196,'Základní list'!$A:$A,0),1)))</f>
      </c>
      <c r="I196" s="127">
        <f>IF($G196="","",INDEX('1. závod'!$A:$CH,$G196+5,INDEX('Základní list'!$B:$B,MATCH($F196,'Základní list'!$A:$A,0),1)+2))</f>
      </c>
      <c r="J196" s="125"/>
      <c r="K196" s="103"/>
      <c r="L196" s="126">
        <f>IF($K196="","",INDEX('2. závod'!$A:$CH,$K196+5,INDEX('Základní list'!$B:$B,MATCH($J196,'Základní list'!$A:$A,0),1)))</f>
      </c>
      <c r="M196" s="127">
        <f>IF($K196="","",INDEX('2. závod'!$A:$CH,$K196+5,INDEX('Základní list'!$B:$B,MATCH($J196,'Základní list'!$A:$A,0),1)+2))</f>
      </c>
      <c r="N196" s="128">
        <f t="shared" si="68"/>
      </c>
      <c r="O196" s="128">
        <f t="shared" si="69"/>
      </c>
      <c r="P196" s="129">
        <f t="shared" si="70"/>
      </c>
      <c r="Q196" s="129">
        <f t="shared" si="71"/>
        <v>0</v>
      </c>
      <c r="R196" s="133">
        <f t="shared" si="72"/>
      </c>
      <c r="S196" s="126">
        <f t="shared" si="73"/>
      </c>
      <c r="T196" s="131">
        <f t="shared" si="74"/>
      </c>
      <c r="U196" s="132">
        <f t="shared" si="75"/>
      </c>
    </row>
    <row r="197" spans="1:21" s="37" customFormat="1" ht="25.5" customHeight="1" hidden="1">
      <c r="A197" s="134"/>
      <c r="B197" s="102"/>
      <c r="C197" s="108"/>
      <c r="D197" s="103"/>
      <c r="E197" s="77"/>
      <c r="F197" s="125"/>
      <c r="G197" s="103"/>
      <c r="H197" s="126">
        <f>IF($G197="","",INDEX('1. závod'!$A:$CH,$G197+5,INDEX('Základní list'!$B:$B,MATCH($F197,'Základní list'!$A:$A,0),1)))</f>
      </c>
      <c r="I197" s="127">
        <f>IF($G197="","",INDEX('1. závod'!$A:$CH,$G197+5,INDEX('Základní list'!$B:$B,MATCH($F197,'Základní list'!$A:$A,0),1)+2))</f>
      </c>
      <c r="J197" s="125"/>
      <c r="K197" s="103"/>
      <c r="L197" s="126">
        <f>IF($K197="","",INDEX('2. závod'!$A:$CH,$K197+5,INDEX('Základní list'!$B:$B,MATCH($J197,'Základní list'!$A:$A,0),1)))</f>
      </c>
      <c r="M197" s="127">
        <f>IF($K197="","",INDEX('2. závod'!$A:$CH,$K197+5,INDEX('Základní list'!$B:$B,MATCH($J197,'Základní list'!$A:$A,0),1)+2))</f>
      </c>
      <c r="N197" s="128">
        <f t="shared" si="68"/>
      </c>
      <c r="O197" s="128">
        <f t="shared" si="69"/>
      </c>
      <c r="P197" s="129">
        <f t="shared" si="70"/>
      </c>
      <c r="Q197" s="129">
        <f t="shared" si="71"/>
        <v>0</v>
      </c>
      <c r="R197" s="133">
        <f t="shared" si="72"/>
      </c>
      <c r="S197" s="126">
        <f t="shared" si="73"/>
      </c>
      <c r="T197" s="131">
        <f t="shared" si="74"/>
      </c>
      <c r="U197" s="132">
        <f t="shared" si="75"/>
      </c>
    </row>
    <row r="198" spans="1:21" s="37" customFormat="1" ht="25.5" customHeight="1" hidden="1">
      <c r="A198" s="134"/>
      <c r="B198" s="102"/>
      <c r="C198" s="108"/>
      <c r="D198" s="103"/>
      <c r="E198" s="77"/>
      <c r="F198" s="125"/>
      <c r="G198" s="103"/>
      <c r="H198" s="126">
        <f>IF($G198="","",INDEX('1. závod'!$A:$CH,$G198+5,INDEX('Základní list'!$B:$B,MATCH($F198,'Základní list'!$A:$A,0),1)))</f>
      </c>
      <c r="I198" s="127">
        <f>IF($G198="","",INDEX('1. závod'!$A:$CH,$G198+5,INDEX('Základní list'!$B:$B,MATCH($F198,'Základní list'!$A:$A,0),1)+2))</f>
      </c>
      <c r="J198" s="125"/>
      <c r="K198" s="103"/>
      <c r="L198" s="126">
        <f>IF($K198="","",INDEX('2. závod'!$A:$CH,$K198+5,INDEX('Základní list'!$B:$B,MATCH($J198,'Základní list'!$A:$A,0),1)))</f>
      </c>
      <c r="M198" s="127">
        <f>IF($K198="","",INDEX('2. závod'!$A:$CH,$K198+5,INDEX('Základní list'!$B:$B,MATCH($J198,'Základní list'!$A:$A,0),1)+2))</f>
      </c>
      <c r="N198" s="128">
        <f t="shared" si="68"/>
      </c>
      <c r="O198" s="128">
        <f t="shared" si="69"/>
      </c>
      <c r="P198" s="129">
        <f t="shared" si="70"/>
      </c>
      <c r="Q198" s="129">
        <f t="shared" si="71"/>
        <v>0</v>
      </c>
      <c r="R198" s="133">
        <f t="shared" si="72"/>
      </c>
      <c r="S198" s="126">
        <f t="shared" si="73"/>
      </c>
      <c r="T198" s="131">
        <f t="shared" si="74"/>
      </c>
      <c r="U198" s="132">
        <f t="shared" si="75"/>
      </c>
    </row>
    <row r="199" spans="1:21" s="37" customFormat="1" ht="25.5" customHeight="1" hidden="1">
      <c r="A199" s="134"/>
      <c r="B199" s="102"/>
      <c r="C199" s="108"/>
      <c r="D199" s="103"/>
      <c r="E199" s="77"/>
      <c r="F199" s="125"/>
      <c r="G199" s="103"/>
      <c r="H199" s="126">
        <f>IF($G199="","",INDEX('1. závod'!$A:$CH,$G199+5,INDEX('Základní list'!$B:$B,MATCH($F199,'Základní list'!$A:$A,0),1)))</f>
      </c>
      <c r="I199" s="127">
        <f>IF($G199="","",INDEX('1. závod'!$A:$CH,$G199+5,INDEX('Základní list'!$B:$B,MATCH($F199,'Základní list'!$A:$A,0),1)+2))</f>
      </c>
      <c r="J199" s="125"/>
      <c r="K199" s="103"/>
      <c r="L199" s="126">
        <f>IF($K199="","",INDEX('2. závod'!$A:$CH,$K199+5,INDEX('Základní list'!$B:$B,MATCH($J199,'Základní list'!$A:$A,0),1)))</f>
      </c>
      <c r="M199" s="127">
        <f>IF($K199="","",INDEX('2. závod'!$A:$CH,$K199+5,INDEX('Základní list'!$B:$B,MATCH($J199,'Základní list'!$A:$A,0),1)+2))</f>
      </c>
      <c r="N199" s="128">
        <f t="shared" si="68"/>
      </c>
      <c r="O199" s="128">
        <f t="shared" si="69"/>
      </c>
      <c r="P199" s="129">
        <f t="shared" si="70"/>
      </c>
      <c r="Q199" s="129">
        <f t="shared" si="71"/>
        <v>0</v>
      </c>
      <c r="R199" s="133">
        <f t="shared" si="72"/>
      </c>
      <c r="S199" s="126">
        <f t="shared" si="73"/>
      </c>
      <c r="T199" s="131">
        <f t="shared" si="74"/>
      </c>
      <c r="U199" s="132">
        <f t="shared" si="75"/>
      </c>
    </row>
    <row r="200" spans="1:21" s="37" customFormat="1" ht="25.5" customHeight="1" hidden="1">
      <c r="A200" s="134"/>
      <c r="B200" s="102"/>
      <c r="C200" s="108"/>
      <c r="D200" s="103"/>
      <c r="E200" s="77"/>
      <c r="F200" s="125"/>
      <c r="G200" s="103"/>
      <c r="H200" s="126">
        <f>IF($G200="","",INDEX('1. závod'!$A:$CH,$G200+5,INDEX('Základní list'!$B:$B,MATCH($F200,'Základní list'!$A:$A,0),1)))</f>
      </c>
      <c r="I200" s="127">
        <f>IF($G200="","",INDEX('1. závod'!$A:$CH,$G200+5,INDEX('Základní list'!$B:$B,MATCH($F200,'Základní list'!$A:$A,0),1)+2))</f>
      </c>
      <c r="J200" s="125"/>
      <c r="K200" s="103"/>
      <c r="L200" s="126">
        <f>IF($K200="","",INDEX('2. závod'!$A:$CH,$K200+5,INDEX('Základní list'!$B:$B,MATCH($J200,'Základní list'!$A:$A,0),1)))</f>
      </c>
      <c r="M200" s="127">
        <f>IF($K200="","",INDEX('2. závod'!$A:$CH,$K200+5,INDEX('Základní list'!$B:$B,MATCH($J200,'Základní list'!$A:$A,0),1)+2))</f>
      </c>
      <c r="N200" s="128">
        <f t="shared" si="68"/>
      </c>
      <c r="O200" s="128">
        <f t="shared" si="69"/>
      </c>
      <c r="P200" s="129">
        <f t="shared" si="70"/>
      </c>
      <c r="Q200" s="129">
        <f t="shared" si="71"/>
        <v>0</v>
      </c>
      <c r="R200" s="133">
        <f t="shared" si="72"/>
      </c>
      <c r="S200" s="126">
        <f t="shared" si="73"/>
      </c>
      <c r="T200" s="131">
        <f t="shared" si="74"/>
      </c>
      <c r="U200" s="132">
        <f t="shared" si="75"/>
      </c>
    </row>
    <row r="201" spans="1:21" s="37" customFormat="1" ht="25.5" customHeight="1" hidden="1">
      <c r="A201" s="134"/>
      <c r="B201" s="102"/>
      <c r="C201" s="108"/>
      <c r="D201" s="103"/>
      <c r="E201" s="77"/>
      <c r="F201" s="125"/>
      <c r="G201" s="103"/>
      <c r="H201" s="126">
        <f>IF($G201="","",INDEX('1. závod'!$A:$CH,$G201+5,INDEX('Základní list'!$B:$B,MATCH($F201,'Základní list'!$A:$A,0),1)))</f>
      </c>
      <c r="I201" s="127">
        <f>IF($G201="","",INDEX('1. závod'!$A:$CH,$G201+5,INDEX('Základní list'!$B:$B,MATCH($F201,'Základní list'!$A:$A,0),1)+2))</f>
      </c>
      <c r="J201" s="125"/>
      <c r="K201" s="103"/>
      <c r="L201" s="126">
        <f>IF($K201="","",INDEX('2. závod'!$A:$CH,$K201+5,INDEX('Základní list'!$B:$B,MATCH($J201,'Základní list'!$A:$A,0),1)))</f>
      </c>
      <c r="M201" s="127">
        <f>IF($K201="","",INDEX('2. závod'!$A:$CH,$K201+5,INDEX('Základní list'!$B:$B,MATCH($J201,'Základní list'!$A:$A,0),1)+2))</f>
      </c>
      <c r="N201" s="128">
        <f t="shared" si="68"/>
      </c>
      <c r="O201" s="128">
        <f t="shared" si="69"/>
      </c>
      <c r="P201" s="129">
        <f t="shared" si="70"/>
      </c>
      <c r="Q201" s="129">
        <f t="shared" si="71"/>
        <v>0</v>
      </c>
      <c r="R201" s="133">
        <f t="shared" si="72"/>
      </c>
      <c r="S201" s="126">
        <f t="shared" si="73"/>
      </c>
      <c r="T201" s="131">
        <f t="shared" si="74"/>
      </c>
      <c r="U201" s="132">
        <f t="shared" si="75"/>
      </c>
    </row>
    <row r="202" spans="1:21" s="37" customFormat="1" ht="25.5" customHeight="1" hidden="1">
      <c r="A202" s="134"/>
      <c r="B202" s="102"/>
      <c r="C202" s="108"/>
      <c r="D202" s="103"/>
      <c r="E202" s="77"/>
      <c r="F202" s="125"/>
      <c r="G202" s="103"/>
      <c r="H202" s="126">
        <f>IF($G202="","",INDEX('1. závod'!$A:$CH,$G202+5,INDEX('Základní list'!$B:$B,MATCH($F202,'Základní list'!$A:$A,0),1)))</f>
      </c>
      <c r="I202" s="127">
        <f>IF($G202="","",INDEX('1. závod'!$A:$CH,$G202+5,INDEX('Základní list'!$B:$B,MATCH($F202,'Základní list'!$A:$A,0),1)+2))</f>
      </c>
      <c r="J202" s="125"/>
      <c r="K202" s="103"/>
      <c r="L202" s="126">
        <f>IF($K202="","",INDEX('2. závod'!$A:$CH,$K202+5,INDEX('Základní list'!$B:$B,MATCH($J202,'Základní list'!$A:$A,0),1)))</f>
      </c>
      <c r="M202" s="127">
        <f>IF($K202="","",INDEX('2. závod'!$A:$CH,$K202+5,INDEX('Základní list'!$B:$B,MATCH($J202,'Základní list'!$A:$A,0),1)+2))</f>
      </c>
      <c r="N202" s="128">
        <f t="shared" si="68"/>
      </c>
      <c r="O202" s="128">
        <f t="shared" si="69"/>
      </c>
      <c r="P202" s="129">
        <f t="shared" si="70"/>
      </c>
      <c r="Q202" s="129">
        <f t="shared" si="71"/>
        <v>0</v>
      </c>
      <c r="R202" s="133">
        <f t="shared" si="72"/>
      </c>
      <c r="S202" s="126">
        <f t="shared" si="73"/>
      </c>
      <c r="T202" s="131">
        <f t="shared" si="74"/>
      </c>
      <c r="U202" s="132">
        <f t="shared" si="75"/>
      </c>
    </row>
    <row r="203" spans="1:21" s="37" customFormat="1" ht="25.5" customHeight="1" hidden="1">
      <c r="A203" s="134"/>
      <c r="B203" s="102"/>
      <c r="C203" s="108"/>
      <c r="D203" s="103"/>
      <c r="E203" s="77"/>
      <c r="F203" s="125"/>
      <c r="G203" s="103"/>
      <c r="H203" s="126">
        <f>IF($G203="","",INDEX('1. závod'!$A:$CH,$G203+5,INDEX('Základní list'!$B:$B,MATCH($F203,'Základní list'!$A:$A,0),1)))</f>
      </c>
      <c r="I203" s="127">
        <f>IF($G203="","",INDEX('1. závod'!$A:$CH,$G203+5,INDEX('Základní list'!$B:$B,MATCH($F203,'Základní list'!$A:$A,0),1)+2))</f>
      </c>
      <c r="J203" s="125"/>
      <c r="K203" s="103"/>
      <c r="L203" s="126">
        <f>IF($K203="","",INDEX('2. závod'!$A:$CH,$K203+5,INDEX('Základní list'!$B:$B,MATCH($J203,'Základní list'!$A:$A,0),1)))</f>
      </c>
      <c r="M203" s="127">
        <f>IF($K203="","",INDEX('2. závod'!$A:$CH,$K203+5,INDEX('Základní list'!$B:$B,MATCH($J203,'Základní list'!$A:$A,0),1)+2))</f>
      </c>
      <c r="N203" s="128">
        <f t="shared" si="68"/>
      </c>
      <c r="O203" s="128">
        <f t="shared" si="69"/>
      </c>
      <c r="P203" s="129">
        <f t="shared" si="70"/>
      </c>
      <c r="Q203" s="129">
        <f t="shared" si="71"/>
        <v>0</v>
      </c>
      <c r="R203" s="133">
        <f t="shared" si="72"/>
      </c>
      <c r="S203" s="126">
        <f t="shared" si="73"/>
      </c>
      <c r="T203" s="131">
        <f t="shared" si="74"/>
      </c>
      <c r="U203" s="132">
        <f t="shared" si="75"/>
      </c>
    </row>
    <row r="204" spans="1:21" s="37" customFormat="1" ht="25.5" customHeight="1" hidden="1">
      <c r="A204" s="134"/>
      <c r="B204" s="102"/>
      <c r="C204" s="108"/>
      <c r="D204" s="103"/>
      <c r="E204" s="77"/>
      <c r="F204" s="125"/>
      <c r="G204" s="103"/>
      <c r="H204" s="126">
        <f>IF($G204="","",INDEX('1. závod'!$A:$CH,$G204+5,INDEX('Základní list'!$B:$B,MATCH($F204,'Základní list'!$A:$A,0),1)))</f>
      </c>
      <c r="I204" s="127">
        <f>IF($G204="","",INDEX('1. závod'!$A:$CH,$G204+5,INDEX('Základní list'!$B:$B,MATCH($F204,'Základní list'!$A:$A,0),1)+2))</f>
      </c>
      <c r="J204" s="125"/>
      <c r="K204" s="103"/>
      <c r="L204" s="126">
        <f>IF($K204="","",INDEX('2. závod'!$A:$CH,$K204+5,INDEX('Základní list'!$B:$B,MATCH($J204,'Základní list'!$A:$A,0),1)))</f>
      </c>
      <c r="M204" s="127">
        <f>IF($K204="","",INDEX('2. závod'!$A:$CH,$K204+5,INDEX('Základní list'!$B:$B,MATCH($J204,'Základní list'!$A:$A,0),1)+2))</f>
      </c>
      <c r="N204" s="128">
        <f t="shared" si="68"/>
      </c>
      <c r="O204" s="128">
        <f t="shared" si="69"/>
      </c>
      <c r="P204" s="129">
        <f t="shared" si="70"/>
      </c>
      <c r="Q204" s="129">
        <f t="shared" si="71"/>
        <v>0</v>
      </c>
      <c r="R204" s="133">
        <f t="shared" si="72"/>
      </c>
      <c r="S204" s="126">
        <f t="shared" si="73"/>
      </c>
      <c r="T204" s="131">
        <f t="shared" si="74"/>
      </c>
      <c r="U204" s="132">
        <f t="shared" si="75"/>
      </c>
    </row>
    <row r="205" spans="1:21" s="37" customFormat="1" ht="25.5" customHeight="1" hidden="1">
      <c r="A205" s="134"/>
      <c r="B205" s="102"/>
      <c r="C205" s="108"/>
      <c r="D205" s="103"/>
      <c r="E205" s="77"/>
      <c r="F205" s="125"/>
      <c r="G205" s="103"/>
      <c r="H205" s="126">
        <f>IF($G205="","",INDEX('1. závod'!$A:$CH,$G205+5,INDEX('Základní list'!$B:$B,MATCH($F205,'Základní list'!$A:$A,0),1)))</f>
      </c>
      <c r="I205" s="127">
        <f>IF($G205="","",INDEX('1. závod'!$A:$CH,$G205+5,INDEX('Základní list'!$B:$B,MATCH($F205,'Základní list'!$A:$A,0),1)+2))</f>
      </c>
      <c r="J205" s="125"/>
      <c r="K205" s="103"/>
      <c r="L205" s="126">
        <f>IF($K205="","",INDEX('2. závod'!$A:$CH,$K205+5,INDEX('Základní list'!$B:$B,MATCH($J205,'Základní list'!$A:$A,0),1)))</f>
      </c>
      <c r="M205" s="127">
        <f>IF($K205="","",INDEX('2. závod'!$A:$CH,$K205+5,INDEX('Základní list'!$B:$B,MATCH($J205,'Základní list'!$A:$A,0),1)+2))</f>
      </c>
      <c r="N205" s="128">
        <f t="shared" si="68"/>
      </c>
      <c r="O205" s="128">
        <f t="shared" si="69"/>
      </c>
      <c r="P205" s="129">
        <f t="shared" si="70"/>
      </c>
      <c r="Q205" s="129">
        <f t="shared" si="71"/>
        <v>0</v>
      </c>
      <c r="R205" s="133">
        <f t="shared" si="72"/>
      </c>
      <c r="S205" s="126">
        <f t="shared" si="73"/>
      </c>
      <c r="T205" s="131">
        <f t="shared" si="74"/>
      </c>
      <c r="U205" s="132">
        <f t="shared" si="75"/>
      </c>
    </row>
    <row r="206" spans="1:21" s="37" customFormat="1" ht="25.5" customHeight="1" hidden="1">
      <c r="A206" s="134"/>
      <c r="B206" s="145"/>
      <c r="C206" s="108"/>
      <c r="D206" s="103"/>
      <c r="E206" s="77"/>
      <c r="F206" s="125"/>
      <c r="G206" s="103"/>
      <c r="H206" s="126">
        <f>IF($G206="","",INDEX('1. závod'!$A:$CH,$G206+5,INDEX('Základní list'!$B:$B,MATCH($F206,'Základní list'!$A:$A,0),1)))</f>
      </c>
      <c r="I206" s="127">
        <f>IF($G206="","",INDEX('1. závod'!$A:$CH,$G206+5,INDEX('Základní list'!$B:$B,MATCH($F206,'Základní list'!$A:$A,0),1)+2))</f>
      </c>
      <c r="J206" s="125"/>
      <c r="K206" s="103"/>
      <c r="L206" s="126">
        <f>IF($K206="","",INDEX('2. závod'!$A:$CH,$K206+5,INDEX('Základní list'!$B:$B,MATCH($J206,'Základní list'!$A:$A,0),1)))</f>
      </c>
      <c r="M206" s="127">
        <f>IF($K206="","",INDEX('2. závod'!$A:$CH,$K206+5,INDEX('Základní list'!$B:$B,MATCH($J206,'Základní list'!$A:$A,0),1)+2))</f>
      </c>
      <c r="N206" s="128">
        <f t="shared" si="68"/>
      </c>
      <c r="O206" s="128">
        <f t="shared" si="69"/>
      </c>
      <c r="P206" s="129">
        <f t="shared" si="70"/>
      </c>
      <c r="Q206" s="129">
        <f t="shared" si="71"/>
        <v>0</v>
      </c>
      <c r="R206" s="133">
        <f t="shared" si="72"/>
      </c>
      <c r="S206" s="126">
        <f t="shared" si="73"/>
      </c>
      <c r="T206" s="131">
        <f t="shared" si="74"/>
      </c>
      <c r="U206" s="132">
        <f t="shared" si="75"/>
      </c>
    </row>
    <row r="207" spans="1:21" s="37" customFormat="1" ht="25.5" customHeight="1" hidden="1">
      <c r="A207" s="134"/>
      <c r="B207" s="102"/>
      <c r="C207" s="108"/>
      <c r="D207" s="103"/>
      <c r="E207" s="77"/>
      <c r="F207" s="125"/>
      <c r="G207" s="103"/>
      <c r="H207" s="126">
        <f>IF($G207="","",INDEX('1. závod'!$A:$CH,$G207+5,INDEX('Základní list'!$B:$B,MATCH($F207,'Základní list'!$A:$A,0),1)))</f>
      </c>
      <c r="I207" s="127">
        <f>IF($G207="","",INDEX('1. závod'!$A:$CH,$G207+5,INDEX('Základní list'!$B:$B,MATCH($F207,'Základní list'!$A:$A,0),1)+2))</f>
      </c>
      <c r="J207" s="125"/>
      <c r="K207" s="103"/>
      <c r="L207" s="126">
        <f>IF($K207="","",INDEX('2. závod'!$A:$CH,$K207+5,INDEX('Základní list'!$B:$B,MATCH($J207,'Základní list'!$A:$A,0),1)))</f>
      </c>
      <c r="M207" s="127">
        <f>IF($K207="","",INDEX('2. závod'!$A:$CH,$K207+5,INDEX('Základní list'!$B:$B,MATCH($J207,'Základní list'!$A:$A,0),1)+2))</f>
      </c>
      <c r="N207" s="128">
        <f t="shared" si="68"/>
      </c>
      <c r="O207" s="128">
        <f t="shared" si="69"/>
      </c>
      <c r="P207" s="129">
        <f t="shared" si="70"/>
      </c>
      <c r="Q207" s="129">
        <f t="shared" si="71"/>
        <v>0</v>
      </c>
      <c r="R207" s="133">
        <f t="shared" si="72"/>
      </c>
      <c r="S207" s="126">
        <f t="shared" si="73"/>
      </c>
      <c r="T207" s="131">
        <f t="shared" si="74"/>
      </c>
      <c r="U207" s="132">
        <f t="shared" si="75"/>
      </c>
    </row>
    <row r="208" spans="1:21" s="37" customFormat="1" ht="25.5" customHeight="1" hidden="1">
      <c r="A208" s="134"/>
      <c r="B208" s="102"/>
      <c r="C208" s="108"/>
      <c r="D208" s="103"/>
      <c r="E208" s="77"/>
      <c r="F208" s="125"/>
      <c r="G208" s="103"/>
      <c r="H208" s="126">
        <f>IF($G208="","",INDEX('1. závod'!$A:$CH,$G208+5,INDEX('Základní list'!$B:$B,MATCH($F208,'Základní list'!$A:$A,0),1)))</f>
      </c>
      <c r="I208" s="127">
        <f>IF($G208="","",INDEX('1. závod'!$A:$CH,$G208+5,INDEX('Základní list'!$B:$B,MATCH($F208,'Základní list'!$A:$A,0),1)+2))</f>
      </c>
      <c r="J208" s="125"/>
      <c r="K208" s="103"/>
      <c r="L208" s="126">
        <f>IF($K208="","",INDEX('2. závod'!$A:$CH,$K208+5,INDEX('Základní list'!$B:$B,MATCH($J208,'Základní list'!$A:$A,0),1)))</f>
      </c>
      <c r="M208" s="127">
        <f>IF($K208="","",INDEX('2. závod'!$A:$CH,$K208+5,INDEX('Základní list'!$B:$B,MATCH($J208,'Základní list'!$A:$A,0),1)+2))</f>
      </c>
      <c r="N208" s="128">
        <f t="shared" si="68"/>
      </c>
      <c r="O208" s="128">
        <f t="shared" si="69"/>
      </c>
      <c r="P208" s="129">
        <f t="shared" si="70"/>
      </c>
      <c r="Q208" s="129">
        <f t="shared" si="71"/>
        <v>0</v>
      </c>
      <c r="R208" s="133">
        <f t="shared" si="72"/>
      </c>
      <c r="S208" s="126">
        <f t="shared" si="73"/>
      </c>
      <c r="T208" s="131">
        <f t="shared" si="74"/>
      </c>
      <c r="U208" s="132">
        <f t="shared" si="75"/>
      </c>
    </row>
    <row r="209" spans="1:21" s="37" customFormat="1" ht="25.5" customHeight="1" hidden="1">
      <c r="A209" s="134"/>
      <c r="B209" s="102"/>
      <c r="C209" s="108"/>
      <c r="D209" s="103"/>
      <c r="E209" s="77"/>
      <c r="F209" s="125"/>
      <c r="G209" s="103"/>
      <c r="H209" s="126">
        <f>IF($G209="","",INDEX('1. závod'!$A:$CH,$G209+5,INDEX('Základní list'!$B:$B,MATCH($F209,'Základní list'!$A:$A,0),1)))</f>
      </c>
      <c r="I209" s="127">
        <f>IF($G209="","",INDEX('1. závod'!$A:$CH,$G209+5,INDEX('Základní list'!$B:$B,MATCH($F209,'Základní list'!$A:$A,0),1)+2))</f>
      </c>
      <c r="J209" s="125"/>
      <c r="K209" s="103"/>
      <c r="L209" s="126">
        <f>IF($K209="","",INDEX('2. závod'!$A:$CH,$K209+5,INDEX('Základní list'!$B:$B,MATCH($J209,'Základní list'!$A:$A,0),1)))</f>
      </c>
      <c r="M209" s="127">
        <f>IF($K209="","",INDEX('2. závod'!$A:$CH,$K209+5,INDEX('Základní list'!$B:$B,MATCH($J209,'Základní list'!$A:$A,0),1)+2))</f>
      </c>
      <c r="N209" s="128">
        <f t="shared" si="68"/>
      </c>
      <c r="O209" s="128">
        <f t="shared" si="69"/>
      </c>
      <c r="P209" s="129">
        <f t="shared" si="70"/>
      </c>
      <c r="Q209" s="129">
        <f t="shared" si="71"/>
        <v>0</v>
      </c>
      <c r="R209" s="133">
        <f t="shared" si="72"/>
      </c>
      <c r="S209" s="126">
        <f t="shared" si="73"/>
      </c>
      <c r="T209" s="131">
        <f t="shared" si="74"/>
      </c>
      <c r="U209" s="132">
        <f t="shared" si="75"/>
      </c>
    </row>
    <row r="210" spans="1:21" s="37" customFormat="1" ht="25.5" customHeight="1" hidden="1">
      <c r="A210" s="134"/>
      <c r="B210" s="102"/>
      <c r="C210" s="108"/>
      <c r="D210" s="103"/>
      <c r="E210" s="77"/>
      <c r="F210" s="125"/>
      <c r="G210" s="103"/>
      <c r="H210" s="126">
        <f>IF($G210="","",INDEX('1. závod'!$A:$CH,$G210+5,INDEX('Základní list'!$B:$B,MATCH($F210,'Základní list'!$A:$A,0),1)))</f>
      </c>
      <c r="I210" s="127">
        <f>IF($G210="","",INDEX('1. závod'!$A:$CH,$G210+5,INDEX('Základní list'!$B:$B,MATCH($F210,'Základní list'!$A:$A,0),1)+2))</f>
      </c>
      <c r="J210" s="125"/>
      <c r="K210" s="103"/>
      <c r="L210" s="126">
        <f>IF($K210="","",INDEX('2. závod'!$A:$CH,$K210+5,INDEX('Základní list'!$B:$B,MATCH($J210,'Základní list'!$A:$A,0),1)))</f>
      </c>
      <c r="M210" s="127">
        <f>IF($K210="","",INDEX('2. závod'!$A:$CH,$K210+5,INDEX('Základní list'!$B:$B,MATCH($J210,'Základní list'!$A:$A,0),1)+2))</f>
      </c>
      <c r="N210" s="128">
        <f t="shared" si="68"/>
      </c>
      <c r="O210" s="128">
        <f t="shared" si="69"/>
      </c>
      <c r="P210" s="129">
        <f t="shared" si="70"/>
      </c>
      <c r="Q210" s="129">
        <f t="shared" si="71"/>
        <v>0</v>
      </c>
      <c r="R210" s="133">
        <f t="shared" si="72"/>
      </c>
      <c r="S210" s="126">
        <f t="shared" si="73"/>
      </c>
      <c r="T210" s="131">
        <f t="shared" si="74"/>
      </c>
      <c r="U210" s="132">
        <f t="shared" si="75"/>
      </c>
    </row>
    <row r="211" spans="1:21" s="37" customFormat="1" ht="25.5" customHeight="1" hidden="1">
      <c r="A211" s="134"/>
      <c r="B211" s="102"/>
      <c r="C211" s="108"/>
      <c r="D211" s="103"/>
      <c r="E211" s="77"/>
      <c r="F211" s="125"/>
      <c r="G211" s="103"/>
      <c r="H211" s="126">
        <f>IF($G211="","",INDEX('1. závod'!$A:$CH,$G211+5,INDEX('Základní list'!$B:$B,MATCH($F211,'Základní list'!$A:$A,0),1)))</f>
      </c>
      <c r="I211" s="127">
        <f>IF($G211="","",INDEX('1. závod'!$A:$CH,$G211+5,INDEX('Základní list'!$B:$B,MATCH($F211,'Základní list'!$A:$A,0),1)+2))</f>
      </c>
      <c r="J211" s="125"/>
      <c r="K211" s="103"/>
      <c r="L211" s="126">
        <f>IF($K211="","",INDEX('2. závod'!$A:$CH,$K211+5,INDEX('Základní list'!$B:$B,MATCH($J211,'Základní list'!$A:$A,0),1)))</f>
      </c>
      <c r="M211" s="127">
        <f>IF($K211="","",INDEX('2. závod'!$A:$CH,$K211+5,INDEX('Základní list'!$B:$B,MATCH($J211,'Základní list'!$A:$A,0),1)+2))</f>
      </c>
      <c r="N211" s="128">
        <f t="shared" si="68"/>
      </c>
      <c r="O211" s="128">
        <f t="shared" si="69"/>
      </c>
      <c r="P211" s="129">
        <f t="shared" si="70"/>
      </c>
      <c r="Q211" s="129">
        <f t="shared" si="71"/>
        <v>0</v>
      </c>
      <c r="R211" s="133">
        <f t="shared" si="72"/>
      </c>
      <c r="S211" s="126">
        <f t="shared" si="73"/>
      </c>
      <c r="T211" s="131">
        <f t="shared" si="74"/>
      </c>
      <c r="U211" s="132">
        <f t="shared" si="75"/>
      </c>
    </row>
    <row r="212" spans="1:21" s="37" customFormat="1" ht="25.5" customHeight="1" hidden="1" thickBot="1">
      <c r="A212" s="134"/>
      <c r="B212" s="102"/>
      <c r="C212" s="108"/>
      <c r="D212" s="103"/>
      <c r="E212" s="77"/>
      <c r="F212" s="125"/>
      <c r="G212" s="103"/>
      <c r="H212" s="126">
        <f>IF($G212="","",INDEX('1. závod'!$A:$CH,$G212+5,INDEX('Základní list'!$B:$B,MATCH($F212,'Základní list'!$A:$A,0),1)))</f>
      </c>
      <c r="I212" s="127">
        <f>IF($G212="","",INDEX('1. závod'!$A:$CH,$G212+5,INDEX('Základní list'!$B:$B,MATCH($F212,'Základní list'!$A:$A,0),1)+2))</f>
      </c>
      <c r="J212" s="125"/>
      <c r="K212" s="103"/>
      <c r="L212" s="126">
        <f>IF($K212="","",INDEX('2. závod'!$A:$CH,$K212+5,INDEX('Základní list'!$B:$B,MATCH($J212,'Základní list'!$A:$A,0),1)))</f>
      </c>
      <c r="M212" s="127">
        <f>IF($K212="","",INDEX('2. závod'!$A:$CH,$K212+5,INDEX('Základní list'!$B:$B,MATCH($J212,'Základní list'!$A:$A,0),1)+2))</f>
      </c>
      <c r="N212" s="128">
        <f t="shared" si="68"/>
      </c>
      <c r="O212" s="128">
        <f t="shared" si="69"/>
      </c>
      <c r="P212" s="129">
        <f t="shared" si="70"/>
      </c>
      <c r="Q212" s="129">
        <f t="shared" si="71"/>
        <v>0</v>
      </c>
      <c r="R212" s="133">
        <f t="shared" si="72"/>
      </c>
      <c r="S212" s="126">
        <f t="shared" si="73"/>
      </c>
      <c r="T212" s="131">
        <f t="shared" si="74"/>
      </c>
      <c r="U212" s="132">
        <f t="shared" si="75"/>
      </c>
    </row>
    <row r="213" spans="1:21" s="37" customFormat="1" ht="25.5" customHeight="1">
      <c r="A213" s="188" t="s">
        <v>138</v>
      </c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90"/>
    </row>
    <row r="214" spans="1:21" s="37" customFormat="1" ht="25.5" customHeight="1">
      <c r="A214" s="134">
        <v>5</v>
      </c>
      <c r="B214" s="102">
        <v>2373</v>
      </c>
      <c r="C214" s="108" t="s">
        <v>196</v>
      </c>
      <c r="D214" s="103" t="s">
        <v>192</v>
      </c>
      <c r="E214" s="77"/>
      <c r="F214" s="125" t="s">
        <v>79</v>
      </c>
      <c r="G214" s="103">
        <v>2</v>
      </c>
      <c r="H214" s="126">
        <f>IF($G214="","",INDEX('1. závod'!$A:$CH,$G214+5,INDEX('Základní list'!$B:$B,MATCH($F214,'Základní list'!$A:$A,0),1)))</f>
        <v>11690</v>
      </c>
      <c r="I214" s="127">
        <f>IF($G214="","",INDEX('1. závod'!$A:$CH,$G214+5,INDEX('Základní list'!$B:$B,MATCH($F214,'Základní list'!$A:$A,0),1)+2))</f>
        <v>1</v>
      </c>
      <c r="J214" s="125" t="s">
        <v>79</v>
      </c>
      <c r="K214" s="103">
        <v>8</v>
      </c>
      <c r="L214" s="126">
        <f>IF($K214="","",INDEX('2. závod'!$A:$CH,$K214+5,INDEX('Základní list'!$B:$B,MATCH($J214,'Základní list'!$A:$A,0),1)))</f>
        <v>15730</v>
      </c>
      <c r="M214" s="127">
        <f>IF($K214="","",INDEX('2. závod'!$A:$CH,$K214+5,INDEX('Základní list'!$B:$B,MATCH($J214,'Základní list'!$A:$A,0),1)+2))</f>
        <v>1</v>
      </c>
      <c r="N214" s="128" t="str">
        <f aca="true" t="shared" si="76" ref="N214:N226">CONCATENATE(F214,G214)</f>
        <v>E2</v>
      </c>
      <c r="O214" s="128" t="str">
        <f aca="true" t="shared" si="77" ref="O214:O226">CONCATENATE(J214,K214)</f>
        <v>E8</v>
      </c>
      <c r="P214" s="129">
        <f aca="true" t="shared" si="78" ref="P214:P226">IF(ISBLANK(E214),"",E214)</f>
      </c>
      <c r="Q214" s="129">
        <f aca="true" t="shared" si="79" ref="Q214:Q226">IF(C214="",0,1)</f>
        <v>1</v>
      </c>
      <c r="R214" s="130">
        <f aca="true" t="shared" si="80" ref="R214:R226">IF(ISBLANK($C214),"",COUNT(I214,M214))</f>
        <v>2</v>
      </c>
      <c r="S214" s="126">
        <f aca="true" t="shared" si="81" ref="S214:S226">IF(ISBLANK($C214),"",SUM(H214,L214))</f>
        <v>27420</v>
      </c>
      <c r="T214" s="131">
        <f aca="true" t="shared" si="82" ref="T214:T226">IF(ISBLANK($C214),"",SUM(I214,M214))</f>
        <v>2</v>
      </c>
      <c r="U214" s="132">
        <f aca="true" t="shared" si="83" ref="U214:U226">IF(ISBLANK($C214),"",IF(ISTEXT(U213),1,U213+1))</f>
        <v>1</v>
      </c>
    </row>
    <row r="215" spans="1:21" s="37" customFormat="1" ht="25.5" customHeight="1">
      <c r="A215" s="134">
        <v>1</v>
      </c>
      <c r="B215" s="102"/>
      <c r="C215" s="108" t="s">
        <v>191</v>
      </c>
      <c r="D215" s="103" t="s">
        <v>192</v>
      </c>
      <c r="E215" s="77"/>
      <c r="F215" s="125" t="s">
        <v>79</v>
      </c>
      <c r="G215" s="103">
        <v>12</v>
      </c>
      <c r="H215" s="126">
        <f>IF($G215="","",INDEX('1. závod'!$A:$CH,$G215+5,INDEX('Základní list'!$B:$B,MATCH($F215,'Základní list'!$A:$A,0),1)))</f>
        <v>9370</v>
      </c>
      <c r="I215" s="127">
        <f>IF($G215="","",INDEX('1. závod'!$A:$CH,$G215+5,INDEX('Základní list'!$B:$B,MATCH($F215,'Základní list'!$A:$A,0),1)+2))</f>
        <v>3</v>
      </c>
      <c r="J215" s="125" t="s">
        <v>79</v>
      </c>
      <c r="K215" s="103">
        <v>5</v>
      </c>
      <c r="L215" s="126">
        <f>IF($K215="","",INDEX('2. závod'!$A:$CH,$K215+5,INDEX('Základní list'!$B:$B,MATCH($J215,'Základní list'!$A:$A,0),1)))</f>
        <v>12090</v>
      </c>
      <c r="M215" s="127">
        <f>IF($K215="","",INDEX('2. závod'!$A:$CH,$K215+5,INDEX('Základní list'!$B:$B,MATCH($J215,'Základní list'!$A:$A,0),1)+2))</f>
        <v>2</v>
      </c>
      <c r="N215" s="128" t="str">
        <f t="shared" si="76"/>
        <v>E12</v>
      </c>
      <c r="O215" s="128" t="str">
        <f t="shared" si="77"/>
        <v>E5</v>
      </c>
      <c r="P215" s="129">
        <f t="shared" si="78"/>
      </c>
      <c r="Q215" s="129">
        <f t="shared" si="79"/>
        <v>1</v>
      </c>
      <c r="R215" s="133">
        <f t="shared" si="80"/>
        <v>2</v>
      </c>
      <c r="S215" s="126">
        <f t="shared" si="81"/>
        <v>21460</v>
      </c>
      <c r="T215" s="131">
        <f t="shared" si="82"/>
        <v>5</v>
      </c>
      <c r="U215" s="132">
        <f t="shared" si="83"/>
        <v>2</v>
      </c>
    </row>
    <row r="216" spans="1:21" s="37" customFormat="1" ht="25.5" customHeight="1">
      <c r="A216" s="134">
        <v>13</v>
      </c>
      <c r="B216" s="102"/>
      <c r="C216" s="108" t="s">
        <v>204</v>
      </c>
      <c r="D216" s="103" t="s">
        <v>192</v>
      </c>
      <c r="E216" s="77"/>
      <c r="F216" s="125" t="s">
        <v>79</v>
      </c>
      <c r="G216" s="103">
        <v>9</v>
      </c>
      <c r="H216" s="126">
        <f>IF($G216="","",INDEX('1. závod'!$A:$CH,$G216+5,INDEX('Základní list'!$B:$B,MATCH($F216,'Základní list'!$A:$A,0),1)))</f>
        <v>9250</v>
      </c>
      <c r="I216" s="127">
        <f>IF($G216="","",INDEX('1. závod'!$A:$CH,$G216+5,INDEX('Základní list'!$B:$B,MATCH($F216,'Základní list'!$A:$A,0),1)+2))</f>
        <v>4</v>
      </c>
      <c r="J216" s="125" t="s">
        <v>79</v>
      </c>
      <c r="K216" s="103">
        <v>4</v>
      </c>
      <c r="L216" s="126">
        <f>IF($K216="","",INDEX('2. závod'!$A:$CH,$K216+5,INDEX('Základní list'!$B:$B,MATCH($J216,'Základní list'!$A:$A,0),1)))</f>
        <v>10250</v>
      </c>
      <c r="M216" s="127">
        <f>IF($K216="","",INDEX('2. závod'!$A:$CH,$K216+5,INDEX('Základní list'!$B:$B,MATCH($J216,'Základní list'!$A:$A,0),1)+2))</f>
        <v>3</v>
      </c>
      <c r="N216" s="128" t="str">
        <f t="shared" si="76"/>
        <v>E9</v>
      </c>
      <c r="O216" s="128" t="str">
        <f t="shared" si="77"/>
        <v>E4</v>
      </c>
      <c r="P216" s="129">
        <f t="shared" si="78"/>
      </c>
      <c r="Q216" s="129">
        <f t="shared" si="79"/>
        <v>1</v>
      </c>
      <c r="R216" s="133">
        <f t="shared" si="80"/>
        <v>2</v>
      </c>
      <c r="S216" s="126">
        <f t="shared" si="81"/>
        <v>19500</v>
      </c>
      <c r="T216" s="131">
        <f t="shared" si="82"/>
        <v>7</v>
      </c>
      <c r="U216" s="132">
        <f t="shared" si="83"/>
        <v>3</v>
      </c>
    </row>
    <row r="217" spans="1:21" s="37" customFormat="1" ht="25.5" customHeight="1">
      <c r="A217" s="134">
        <v>8</v>
      </c>
      <c r="B217" s="102"/>
      <c r="C217" s="108" t="s">
        <v>199</v>
      </c>
      <c r="D217" s="103" t="s">
        <v>192</v>
      </c>
      <c r="E217" s="77"/>
      <c r="F217" s="125" t="s">
        <v>79</v>
      </c>
      <c r="G217" s="103">
        <v>10</v>
      </c>
      <c r="H217" s="126">
        <f>IF($G217="","",INDEX('1. závod'!$A:$CH,$G217+5,INDEX('Základní list'!$B:$B,MATCH($F217,'Základní list'!$A:$A,0),1)))</f>
        <v>9400</v>
      </c>
      <c r="I217" s="127">
        <f>IF($G217="","",INDEX('1. závod'!$A:$CH,$G217+5,INDEX('Základní list'!$B:$B,MATCH($F217,'Základní list'!$A:$A,0),1)+2))</f>
        <v>2</v>
      </c>
      <c r="J217" s="125" t="s">
        <v>79</v>
      </c>
      <c r="K217" s="103">
        <v>6</v>
      </c>
      <c r="L217" s="126">
        <f>IF($K217="","",INDEX('2. závod'!$A:$CH,$K217+5,INDEX('Základní list'!$B:$B,MATCH($J217,'Základní list'!$A:$A,0),1)))</f>
        <v>4500</v>
      </c>
      <c r="M217" s="127">
        <f>IF($K217="","",INDEX('2. závod'!$A:$CH,$K217+5,INDEX('Základní list'!$B:$B,MATCH($J217,'Základní list'!$A:$A,0),1)+2))</f>
        <v>6</v>
      </c>
      <c r="N217" s="128" t="str">
        <f t="shared" si="76"/>
        <v>E10</v>
      </c>
      <c r="O217" s="128" t="str">
        <f t="shared" si="77"/>
        <v>E6</v>
      </c>
      <c r="P217" s="129">
        <f t="shared" si="78"/>
      </c>
      <c r="Q217" s="129">
        <f t="shared" si="79"/>
        <v>1</v>
      </c>
      <c r="R217" s="133">
        <f t="shared" si="80"/>
        <v>2</v>
      </c>
      <c r="S217" s="126">
        <f t="shared" si="81"/>
        <v>13900</v>
      </c>
      <c r="T217" s="131">
        <f t="shared" si="82"/>
        <v>8</v>
      </c>
      <c r="U217" s="132">
        <f t="shared" si="83"/>
        <v>4</v>
      </c>
    </row>
    <row r="218" spans="1:21" s="37" customFormat="1" ht="25.5" customHeight="1">
      <c r="A218" s="134">
        <v>3</v>
      </c>
      <c r="B218" s="102"/>
      <c r="C218" s="108" t="s">
        <v>194</v>
      </c>
      <c r="D218" s="103" t="s">
        <v>192</v>
      </c>
      <c r="E218" s="77"/>
      <c r="F218" s="125" t="s">
        <v>79</v>
      </c>
      <c r="G218" s="103">
        <v>4</v>
      </c>
      <c r="H218" s="126">
        <f>IF($G218="","",INDEX('1. závod'!$A:$CH,$G218+5,INDEX('Základní list'!$B:$B,MATCH($F218,'Základní list'!$A:$A,0),1)))</f>
        <v>2705</v>
      </c>
      <c r="I218" s="127">
        <f>IF($G218="","",INDEX('1. závod'!$A:$CH,$G218+5,INDEX('Základní list'!$B:$B,MATCH($F218,'Základní list'!$A:$A,0),1)+2))</f>
        <v>7</v>
      </c>
      <c r="J218" s="125" t="s">
        <v>79</v>
      </c>
      <c r="K218" s="103">
        <v>10</v>
      </c>
      <c r="L218" s="126">
        <f>IF($K218="","",INDEX('2. závod'!$A:$CH,$K218+5,INDEX('Základní list'!$B:$B,MATCH($J218,'Základní list'!$A:$A,0),1)))</f>
        <v>6100</v>
      </c>
      <c r="M218" s="127">
        <f>IF($K218="","",INDEX('2. závod'!$A:$CH,$K218+5,INDEX('Základní list'!$B:$B,MATCH($J218,'Základní list'!$A:$A,0),1)+2))</f>
        <v>4</v>
      </c>
      <c r="N218" s="128" t="str">
        <f t="shared" si="76"/>
        <v>E4</v>
      </c>
      <c r="O218" s="128" t="str">
        <f t="shared" si="77"/>
        <v>E10</v>
      </c>
      <c r="P218" s="129">
        <f t="shared" si="78"/>
      </c>
      <c r="Q218" s="129">
        <f t="shared" si="79"/>
        <v>1</v>
      </c>
      <c r="R218" s="133">
        <f t="shared" si="80"/>
        <v>2</v>
      </c>
      <c r="S218" s="126">
        <f t="shared" si="81"/>
        <v>8805</v>
      </c>
      <c r="T218" s="131">
        <f t="shared" si="82"/>
        <v>11</v>
      </c>
      <c r="U218" s="132">
        <f t="shared" si="83"/>
        <v>5</v>
      </c>
    </row>
    <row r="219" spans="1:21" s="37" customFormat="1" ht="25.5" customHeight="1">
      <c r="A219" s="134">
        <v>6</v>
      </c>
      <c r="B219" s="102"/>
      <c r="C219" s="108" t="s">
        <v>197</v>
      </c>
      <c r="D219" s="103" t="s">
        <v>192</v>
      </c>
      <c r="E219" s="77"/>
      <c r="F219" s="125" t="s">
        <v>79</v>
      </c>
      <c r="G219" s="103">
        <v>11</v>
      </c>
      <c r="H219" s="126">
        <f>IF($G219="","",INDEX('1. závod'!$A:$CH,$G219+5,INDEX('Základní list'!$B:$B,MATCH($F219,'Základní list'!$A:$A,0),1)))</f>
        <v>5000</v>
      </c>
      <c r="I219" s="127">
        <f>IF($G219="","",INDEX('1. závod'!$A:$CH,$G219+5,INDEX('Základní list'!$B:$B,MATCH($F219,'Základní list'!$A:$A,0),1)+2))</f>
        <v>5</v>
      </c>
      <c r="J219" s="125" t="s">
        <v>79</v>
      </c>
      <c r="K219" s="103">
        <v>2</v>
      </c>
      <c r="L219" s="126">
        <f>IF($K219="","",INDEX('2. závod'!$A:$CH,$K219+5,INDEX('Základní list'!$B:$B,MATCH($J219,'Základní list'!$A:$A,0),1)))</f>
        <v>2370</v>
      </c>
      <c r="M219" s="127">
        <f>IF($K219="","",INDEX('2. závod'!$A:$CH,$K219+5,INDEX('Základní list'!$B:$B,MATCH($J219,'Základní list'!$A:$A,0),1)+2))</f>
        <v>10</v>
      </c>
      <c r="N219" s="128" t="str">
        <f t="shared" si="76"/>
        <v>E11</v>
      </c>
      <c r="O219" s="128" t="str">
        <f t="shared" si="77"/>
        <v>E2</v>
      </c>
      <c r="P219" s="129">
        <f t="shared" si="78"/>
      </c>
      <c r="Q219" s="129">
        <f t="shared" si="79"/>
        <v>1</v>
      </c>
      <c r="R219" s="133">
        <f t="shared" si="80"/>
        <v>2</v>
      </c>
      <c r="S219" s="126">
        <f t="shared" si="81"/>
        <v>7370</v>
      </c>
      <c r="T219" s="131">
        <f t="shared" si="82"/>
        <v>15</v>
      </c>
      <c r="U219" s="132">
        <f t="shared" si="83"/>
        <v>6</v>
      </c>
    </row>
    <row r="220" spans="1:21" s="37" customFormat="1" ht="25.5" customHeight="1">
      <c r="A220" s="134">
        <v>11</v>
      </c>
      <c r="B220" s="102"/>
      <c r="C220" s="108" t="s">
        <v>202</v>
      </c>
      <c r="D220" s="103" t="s">
        <v>192</v>
      </c>
      <c r="E220" s="77"/>
      <c r="F220" s="125" t="s">
        <v>79</v>
      </c>
      <c r="G220" s="103">
        <v>13</v>
      </c>
      <c r="H220" s="126">
        <f>IF($G220="","",INDEX('1. závod'!$A:$CH,$G220+5,INDEX('Základní list'!$B:$B,MATCH($F220,'Základní list'!$A:$A,0),1)))</f>
        <v>3480</v>
      </c>
      <c r="I220" s="127">
        <f>IF($G220="","",INDEX('1. závod'!$A:$CH,$G220+5,INDEX('Základní list'!$B:$B,MATCH($F220,'Základní list'!$A:$A,0),1)+2))</f>
        <v>6</v>
      </c>
      <c r="J220" s="125" t="s">
        <v>79</v>
      </c>
      <c r="K220" s="103">
        <v>3</v>
      </c>
      <c r="L220" s="126">
        <f>IF($K220="","",INDEX('2. závod'!$A:$CH,$K220+5,INDEX('Základní list'!$B:$B,MATCH($J220,'Základní list'!$A:$A,0),1)))</f>
        <v>3110</v>
      </c>
      <c r="M220" s="127">
        <f>IF($K220="","",INDEX('2. závod'!$A:$CH,$K220+5,INDEX('Základní list'!$B:$B,MATCH($J220,'Základní list'!$A:$A,0),1)+2))</f>
        <v>9</v>
      </c>
      <c r="N220" s="128" t="str">
        <f t="shared" si="76"/>
        <v>E13</v>
      </c>
      <c r="O220" s="128" t="str">
        <f t="shared" si="77"/>
        <v>E3</v>
      </c>
      <c r="P220" s="129">
        <f t="shared" si="78"/>
      </c>
      <c r="Q220" s="129">
        <f t="shared" si="79"/>
        <v>1</v>
      </c>
      <c r="R220" s="133">
        <f t="shared" si="80"/>
        <v>2</v>
      </c>
      <c r="S220" s="126">
        <f t="shared" si="81"/>
        <v>6590</v>
      </c>
      <c r="T220" s="131">
        <f t="shared" si="82"/>
        <v>15</v>
      </c>
      <c r="U220" s="132">
        <f t="shared" si="83"/>
        <v>7</v>
      </c>
    </row>
    <row r="221" spans="1:21" s="37" customFormat="1" ht="25.5" customHeight="1">
      <c r="A221" s="134">
        <v>12</v>
      </c>
      <c r="B221" s="102">
        <v>6237</v>
      </c>
      <c r="C221" s="108" t="s">
        <v>203</v>
      </c>
      <c r="D221" s="103" t="s">
        <v>192</v>
      </c>
      <c r="E221" s="77"/>
      <c r="F221" s="125" t="s">
        <v>79</v>
      </c>
      <c r="G221" s="103">
        <v>7</v>
      </c>
      <c r="H221" s="126">
        <f>IF($G221="","",INDEX('1. závod'!$A:$CH,$G221+5,INDEX('Základní list'!$B:$B,MATCH($F221,'Základní list'!$A:$A,0),1)))</f>
        <v>2275</v>
      </c>
      <c r="I221" s="127">
        <f>IF($G221="","",INDEX('1. závod'!$A:$CH,$G221+5,INDEX('Základní list'!$B:$B,MATCH($F221,'Základní list'!$A:$A,0),1)+2))</f>
        <v>9</v>
      </c>
      <c r="J221" s="125" t="s">
        <v>79</v>
      </c>
      <c r="K221" s="103">
        <v>12</v>
      </c>
      <c r="L221" s="126">
        <f>IF($K221="","",INDEX('2. závod'!$A:$CH,$K221+5,INDEX('Základní list'!$B:$B,MATCH($J221,'Základní list'!$A:$A,0),1)))</f>
        <v>4200</v>
      </c>
      <c r="M221" s="127">
        <f>IF($K221="","",INDEX('2. závod'!$A:$CH,$K221+5,INDEX('Základní list'!$B:$B,MATCH($J221,'Základní list'!$A:$A,0),1)+2))</f>
        <v>7</v>
      </c>
      <c r="N221" s="128" t="str">
        <f t="shared" si="76"/>
        <v>E7</v>
      </c>
      <c r="O221" s="128" t="str">
        <f t="shared" si="77"/>
        <v>E12</v>
      </c>
      <c r="P221" s="129">
        <f t="shared" si="78"/>
      </c>
      <c r="Q221" s="129">
        <f t="shared" si="79"/>
        <v>1</v>
      </c>
      <c r="R221" s="133">
        <f t="shared" si="80"/>
        <v>2</v>
      </c>
      <c r="S221" s="126">
        <f t="shared" si="81"/>
        <v>6475</v>
      </c>
      <c r="T221" s="131">
        <f t="shared" si="82"/>
        <v>16</v>
      </c>
      <c r="U221" s="132">
        <f t="shared" si="83"/>
        <v>8</v>
      </c>
    </row>
    <row r="222" spans="1:21" s="37" customFormat="1" ht="25.5" customHeight="1">
      <c r="A222" s="134">
        <v>7</v>
      </c>
      <c r="B222" s="102"/>
      <c r="C222" s="108" t="s">
        <v>198</v>
      </c>
      <c r="D222" s="103" t="s">
        <v>192</v>
      </c>
      <c r="E222" s="77"/>
      <c r="F222" s="125" t="s">
        <v>79</v>
      </c>
      <c r="G222" s="103">
        <v>5</v>
      </c>
      <c r="H222" s="126">
        <f>IF($G222="","",INDEX('1. závod'!$A:$CH,$G222+5,INDEX('Základní list'!$B:$B,MATCH($F222,'Základní list'!$A:$A,0),1)))</f>
        <v>2505</v>
      </c>
      <c r="I222" s="127">
        <f>IF($G222="","",INDEX('1. závod'!$A:$CH,$G222+5,INDEX('Základní list'!$B:$B,MATCH($F222,'Základní list'!$A:$A,0),1)+2))</f>
        <v>8</v>
      </c>
      <c r="J222" s="125" t="s">
        <v>79</v>
      </c>
      <c r="K222" s="103">
        <v>9</v>
      </c>
      <c r="L222" s="126">
        <f>IF($K222="","",INDEX('2. závod'!$A:$CH,$K222+5,INDEX('Základní list'!$B:$B,MATCH($J222,'Základní list'!$A:$A,0),1)))</f>
        <v>3580</v>
      </c>
      <c r="M222" s="127">
        <f>IF($K222="","",INDEX('2. závod'!$A:$CH,$K222+5,INDEX('Základní list'!$B:$B,MATCH($J222,'Základní list'!$A:$A,0),1)+2))</f>
        <v>8</v>
      </c>
      <c r="N222" s="128" t="str">
        <f t="shared" si="76"/>
        <v>E5</v>
      </c>
      <c r="O222" s="128" t="str">
        <f t="shared" si="77"/>
        <v>E9</v>
      </c>
      <c r="P222" s="129">
        <f t="shared" si="78"/>
      </c>
      <c r="Q222" s="129">
        <f t="shared" si="79"/>
        <v>1</v>
      </c>
      <c r="R222" s="133">
        <f t="shared" si="80"/>
        <v>2</v>
      </c>
      <c r="S222" s="126">
        <f t="shared" si="81"/>
        <v>6085</v>
      </c>
      <c r="T222" s="131">
        <f t="shared" si="82"/>
        <v>16</v>
      </c>
      <c r="U222" s="132">
        <f t="shared" si="83"/>
        <v>9</v>
      </c>
    </row>
    <row r="223" spans="1:21" s="37" customFormat="1" ht="25.5" customHeight="1">
      <c r="A223" s="134">
        <v>4</v>
      </c>
      <c r="B223" s="102"/>
      <c r="C223" s="108" t="s">
        <v>195</v>
      </c>
      <c r="D223" s="103" t="s">
        <v>192</v>
      </c>
      <c r="E223" s="77"/>
      <c r="F223" s="125" t="s">
        <v>79</v>
      </c>
      <c r="G223" s="103">
        <v>3</v>
      </c>
      <c r="H223" s="126">
        <f>IF($G223="","",INDEX('1. závod'!$A:$CH,$G223+5,INDEX('Základní list'!$B:$B,MATCH($F223,'Základní list'!$A:$A,0),1)))</f>
        <v>0</v>
      </c>
      <c r="I223" s="127">
        <f>IF($G223="","",INDEX('1. závod'!$A:$CH,$G223+5,INDEX('Základní list'!$B:$B,MATCH($F223,'Základní list'!$A:$A,0),1)+2))</f>
        <v>12.5</v>
      </c>
      <c r="J223" s="125" t="s">
        <v>79</v>
      </c>
      <c r="K223" s="103">
        <v>13</v>
      </c>
      <c r="L223" s="126">
        <f>IF($K223="","",INDEX('2. závod'!$A:$CH,$K223+5,INDEX('Základní list'!$B:$B,MATCH($J223,'Základní list'!$A:$A,0),1)))</f>
        <v>5210</v>
      </c>
      <c r="M223" s="127">
        <f>IF($K223="","",INDEX('2. závod'!$A:$CH,$K223+5,INDEX('Základní list'!$B:$B,MATCH($J223,'Základní list'!$A:$A,0),1)+2))</f>
        <v>5</v>
      </c>
      <c r="N223" s="128" t="str">
        <f t="shared" si="76"/>
        <v>E3</v>
      </c>
      <c r="O223" s="128" t="str">
        <f t="shared" si="77"/>
        <v>E13</v>
      </c>
      <c r="P223" s="129">
        <f t="shared" si="78"/>
      </c>
      <c r="Q223" s="129">
        <f t="shared" si="79"/>
        <v>1</v>
      </c>
      <c r="R223" s="133">
        <f t="shared" si="80"/>
        <v>2</v>
      </c>
      <c r="S223" s="126">
        <f t="shared" si="81"/>
        <v>5210</v>
      </c>
      <c r="T223" s="131">
        <f t="shared" si="82"/>
        <v>17.5</v>
      </c>
      <c r="U223" s="132">
        <f t="shared" si="83"/>
        <v>10</v>
      </c>
    </row>
    <row r="224" spans="1:21" s="37" customFormat="1" ht="25.5" customHeight="1">
      <c r="A224" s="134">
        <v>2</v>
      </c>
      <c r="B224" s="102"/>
      <c r="C224" s="108" t="s">
        <v>193</v>
      </c>
      <c r="D224" s="103" t="s">
        <v>192</v>
      </c>
      <c r="E224" s="77"/>
      <c r="F224" s="125" t="s">
        <v>79</v>
      </c>
      <c r="G224" s="103">
        <v>8</v>
      </c>
      <c r="H224" s="126">
        <f>IF($G224="","",INDEX('1. závod'!$A:$CH,$G224+5,INDEX('Základní list'!$B:$B,MATCH($F224,'Základní list'!$A:$A,0),1)))</f>
        <v>1830</v>
      </c>
      <c r="I224" s="127">
        <f>IF($G224="","",INDEX('1. závod'!$A:$CH,$G224+5,INDEX('Základní list'!$B:$B,MATCH($F224,'Základní list'!$A:$A,0),1)+2))</f>
        <v>10</v>
      </c>
      <c r="J224" s="125" t="s">
        <v>79</v>
      </c>
      <c r="K224" s="103">
        <v>1</v>
      </c>
      <c r="L224" s="126">
        <f>IF($K224="","",INDEX('2. závod'!$A:$CH,$K224+5,INDEX('Základní list'!$B:$B,MATCH($J224,'Základní list'!$A:$A,0),1)))</f>
        <v>1260</v>
      </c>
      <c r="M224" s="127">
        <f>IF($K224="","",INDEX('2. závod'!$A:$CH,$K224+5,INDEX('Základní list'!$B:$B,MATCH($J224,'Základní list'!$A:$A,0),1)+2))</f>
        <v>11</v>
      </c>
      <c r="N224" s="128" t="str">
        <f t="shared" si="76"/>
        <v>E8</v>
      </c>
      <c r="O224" s="128" t="str">
        <f t="shared" si="77"/>
        <v>E1</v>
      </c>
      <c r="P224" s="129">
        <f t="shared" si="78"/>
      </c>
      <c r="Q224" s="129">
        <f t="shared" si="79"/>
        <v>1</v>
      </c>
      <c r="R224" s="133">
        <f t="shared" si="80"/>
        <v>2</v>
      </c>
      <c r="S224" s="126">
        <f t="shared" si="81"/>
        <v>3090</v>
      </c>
      <c r="T224" s="131">
        <f t="shared" si="82"/>
        <v>21</v>
      </c>
      <c r="U224" s="132">
        <f t="shared" si="83"/>
        <v>11</v>
      </c>
    </row>
    <row r="225" spans="1:21" s="37" customFormat="1" ht="25.5" customHeight="1">
      <c r="A225" s="134">
        <v>9</v>
      </c>
      <c r="B225" s="102"/>
      <c r="C225" s="108" t="s">
        <v>200</v>
      </c>
      <c r="D225" s="103" t="s">
        <v>192</v>
      </c>
      <c r="E225" s="77"/>
      <c r="F225" s="125" t="s">
        <v>79</v>
      </c>
      <c r="G225" s="103">
        <v>6</v>
      </c>
      <c r="H225" s="126">
        <f>IF($G225="","",INDEX('1. závod'!$A:$CH,$G225+5,INDEX('Základní list'!$B:$B,MATCH($F225,'Základní list'!$A:$A,0),1)))</f>
        <v>425</v>
      </c>
      <c r="I225" s="127">
        <f>IF($G225="","",INDEX('1. závod'!$A:$CH,$G225+5,INDEX('Základní list'!$B:$B,MATCH($F225,'Základní list'!$A:$A,0),1)+2))</f>
        <v>11</v>
      </c>
      <c r="J225" s="125" t="s">
        <v>79</v>
      </c>
      <c r="K225" s="103">
        <v>7</v>
      </c>
      <c r="L225" s="126">
        <f>IF($K225="","",INDEX('2. závod'!$A:$CH,$K225+5,INDEX('Základní list'!$B:$B,MATCH($J225,'Základní list'!$A:$A,0),1)))</f>
        <v>0</v>
      </c>
      <c r="M225" s="127">
        <f>IF($K225="","",INDEX('2. závod'!$A:$CH,$K225+5,INDEX('Základní list'!$B:$B,MATCH($J225,'Základní list'!$A:$A,0),1)+2))</f>
        <v>12.5</v>
      </c>
      <c r="N225" s="128" t="str">
        <f t="shared" si="76"/>
        <v>E6</v>
      </c>
      <c r="O225" s="128" t="str">
        <f t="shared" si="77"/>
        <v>E7</v>
      </c>
      <c r="P225" s="129">
        <f t="shared" si="78"/>
      </c>
      <c r="Q225" s="129">
        <f t="shared" si="79"/>
        <v>1</v>
      </c>
      <c r="R225" s="133">
        <f t="shared" si="80"/>
        <v>2</v>
      </c>
      <c r="S225" s="126">
        <f t="shared" si="81"/>
        <v>425</v>
      </c>
      <c r="T225" s="131">
        <f t="shared" si="82"/>
        <v>23.5</v>
      </c>
      <c r="U225" s="132">
        <f t="shared" si="83"/>
        <v>12</v>
      </c>
    </row>
    <row r="226" spans="1:21" s="37" customFormat="1" ht="25.5" customHeight="1">
      <c r="A226" s="134">
        <v>10</v>
      </c>
      <c r="B226" s="102"/>
      <c r="C226" s="108" t="s">
        <v>201</v>
      </c>
      <c r="D226" s="103" t="s">
        <v>192</v>
      </c>
      <c r="E226" s="77"/>
      <c r="F226" s="125" t="s">
        <v>79</v>
      </c>
      <c r="G226" s="103">
        <v>1</v>
      </c>
      <c r="H226" s="126">
        <f>IF($G226="","",INDEX('1. závod'!$A:$CH,$G226+5,INDEX('Základní list'!$B:$B,MATCH($F226,'Základní list'!$A:$A,0),1)))</f>
        <v>0</v>
      </c>
      <c r="I226" s="127">
        <f>IF($G226="","",INDEX('1. závod'!$A:$CH,$G226+5,INDEX('Základní list'!$B:$B,MATCH($F226,'Základní list'!$A:$A,0),1)+2))</f>
        <v>12.5</v>
      </c>
      <c r="J226" s="125" t="s">
        <v>79</v>
      </c>
      <c r="K226" s="103">
        <v>11</v>
      </c>
      <c r="L226" s="126">
        <f>IF($K226="","",INDEX('2. závod'!$A:$CH,$K226+5,INDEX('Základní list'!$B:$B,MATCH($J226,'Základní list'!$A:$A,0),1)))</f>
        <v>0</v>
      </c>
      <c r="M226" s="127">
        <f>IF($K226="","",INDEX('2. závod'!$A:$CH,$K226+5,INDEX('Základní list'!$B:$B,MATCH($J226,'Základní list'!$A:$A,0),1)+2))</f>
        <v>12.5</v>
      </c>
      <c r="N226" s="128" t="str">
        <f t="shared" si="76"/>
        <v>E1</v>
      </c>
      <c r="O226" s="128" t="str">
        <f t="shared" si="77"/>
        <v>E11</v>
      </c>
      <c r="P226" s="129">
        <f t="shared" si="78"/>
      </c>
      <c r="Q226" s="129">
        <f t="shared" si="79"/>
        <v>1</v>
      </c>
      <c r="R226" s="133">
        <f t="shared" si="80"/>
        <v>2</v>
      </c>
      <c r="S226" s="126">
        <f t="shared" si="81"/>
        <v>0</v>
      </c>
      <c r="T226" s="131">
        <f t="shared" si="82"/>
        <v>25</v>
      </c>
      <c r="U226" s="132">
        <f t="shared" si="83"/>
        <v>13</v>
      </c>
    </row>
    <row r="227" spans="1:21" s="37" customFormat="1" ht="27" customHeight="1" hidden="1">
      <c r="A227" s="134"/>
      <c r="B227" s="102"/>
      <c r="C227" s="108"/>
      <c r="D227" s="103"/>
      <c r="E227" s="77"/>
      <c r="F227" s="125"/>
      <c r="G227" s="103"/>
      <c r="H227" s="126">
        <f>IF($G227="","",INDEX('1. závod'!$A:$CH,$G227+5,INDEX('Základní list'!$B:$B,MATCH($F227,'Základní list'!$A:$A,0),1)))</f>
      </c>
      <c r="I227" s="127">
        <f>IF($G227="","",INDEX('1. závod'!$A:$CH,$G227+5,INDEX('Základní list'!$B:$B,MATCH($F227,'Základní list'!$A:$A,0),1)+2))</f>
      </c>
      <c r="J227" s="125"/>
      <c r="K227" s="103"/>
      <c r="L227" s="126">
        <f>IF($K227="","",INDEX('2. závod'!$A:$CH,$K227+5,INDEX('Základní list'!$B:$B,MATCH($J227,'Základní list'!$A:$A,0),1)))</f>
      </c>
      <c r="M227" s="127">
        <f>IF($K227="","",INDEX('2. závod'!$A:$CH,$K227+5,INDEX('Základní list'!$B:$B,MATCH($J227,'Základní list'!$A:$A,0),1)+2))</f>
      </c>
      <c r="N227" s="128">
        <f aca="true" t="shared" si="84" ref="N227:N263">CONCATENATE(F227,G227)</f>
      </c>
      <c r="O227" s="128">
        <f aca="true" t="shared" si="85" ref="O227:O263">CONCATENATE(J227,K227)</f>
      </c>
      <c r="P227" s="129">
        <f aca="true" t="shared" si="86" ref="P227:P263">IF(ISBLANK(E227),"",E227)</f>
      </c>
      <c r="Q227" s="129">
        <f aca="true" t="shared" si="87" ref="Q227:Q263">IF(C227="",0,1)</f>
        <v>0</v>
      </c>
      <c r="R227" s="133">
        <f aca="true" t="shared" si="88" ref="R227:R263">IF(ISBLANK($C227),"",COUNT(I227,M227))</f>
      </c>
      <c r="S227" s="126">
        <f aca="true" t="shared" si="89" ref="S227:S263">IF(ISBLANK($C227),"",SUM(H227,L227))</f>
      </c>
      <c r="T227" s="131">
        <f aca="true" t="shared" si="90" ref="T227:T263">IF(ISBLANK($C227),"",SUM(I227,M227))</f>
      </c>
      <c r="U227" s="132">
        <f aca="true" t="shared" si="91" ref="U227:U263">IF(ISBLANK($C227),"",IF(ISTEXT(U226),1,U226+1))</f>
      </c>
    </row>
    <row r="228" spans="1:21" s="37" customFormat="1" ht="25.5" customHeight="1" hidden="1">
      <c r="A228" s="134"/>
      <c r="B228" s="102"/>
      <c r="C228" s="108"/>
      <c r="D228" s="103"/>
      <c r="E228" s="77"/>
      <c r="F228" s="125"/>
      <c r="G228" s="103"/>
      <c r="H228" s="126">
        <f>IF($G228="","",INDEX('1. závod'!$A:$CH,$G228+5,INDEX('Základní list'!$B:$B,MATCH($F228,'Základní list'!$A:$A,0),1)))</f>
      </c>
      <c r="I228" s="127">
        <f>IF($G228="","",INDEX('1. závod'!$A:$CH,$G228+5,INDEX('Základní list'!$B:$B,MATCH($F228,'Základní list'!$A:$A,0),1)+2))</f>
      </c>
      <c r="J228" s="125"/>
      <c r="K228" s="103"/>
      <c r="L228" s="126">
        <f>IF($K228="","",INDEX('2. závod'!$A:$CH,$K228+5,INDEX('Základní list'!$B:$B,MATCH($J228,'Základní list'!$A:$A,0),1)))</f>
      </c>
      <c r="M228" s="127">
        <f>IF($K228="","",INDEX('2. závod'!$A:$CH,$K228+5,INDEX('Základní list'!$B:$B,MATCH($J228,'Základní list'!$A:$A,0),1)+2))</f>
      </c>
      <c r="N228" s="128">
        <f t="shared" si="84"/>
      </c>
      <c r="O228" s="128">
        <f t="shared" si="85"/>
      </c>
      <c r="P228" s="129">
        <f t="shared" si="86"/>
      </c>
      <c r="Q228" s="129">
        <f t="shared" si="87"/>
        <v>0</v>
      </c>
      <c r="R228" s="133">
        <f t="shared" si="88"/>
      </c>
      <c r="S228" s="126">
        <f t="shared" si="89"/>
      </c>
      <c r="T228" s="131">
        <f t="shared" si="90"/>
      </c>
      <c r="U228" s="132">
        <f t="shared" si="91"/>
      </c>
    </row>
    <row r="229" spans="1:21" s="37" customFormat="1" ht="25.5" customHeight="1" hidden="1">
      <c r="A229" s="134"/>
      <c r="B229" s="102"/>
      <c r="C229" s="108"/>
      <c r="D229" s="103"/>
      <c r="E229" s="77"/>
      <c r="F229" s="125"/>
      <c r="G229" s="103"/>
      <c r="H229" s="126">
        <f>IF($G229="","",INDEX('1. závod'!$A:$CH,$G229+5,INDEX('Základní list'!$B:$B,MATCH($F229,'Základní list'!$A:$A,0),1)))</f>
      </c>
      <c r="I229" s="127">
        <f>IF($G229="","",INDEX('1. závod'!$A:$CH,$G229+5,INDEX('Základní list'!$B:$B,MATCH($F229,'Základní list'!$A:$A,0),1)+2))</f>
      </c>
      <c r="J229" s="125"/>
      <c r="K229" s="103"/>
      <c r="L229" s="126">
        <f>IF($K229="","",INDEX('2. závod'!$A:$CH,$K229+5,INDEX('Základní list'!$B:$B,MATCH($J229,'Základní list'!$A:$A,0),1)))</f>
      </c>
      <c r="M229" s="127">
        <f>IF($K229="","",INDEX('2. závod'!$A:$CH,$K229+5,INDEX('Základní list'!$B:$B,MATCH($J229,'Základní list'!$A:$A,0),1)+2))</f>
      </c>
      <c r="N229" s="128">
        <f t="shared" si="84"/>
      </c>
      <c r="O229" s="128">
        <f t="shared" si="85"/>
      </c>
      <c r="P229" s="129">
        <f t="shared" si="86"/>
      </c>
      <c r="Q229" s="129">
        <f t="shared" si="87"/>
        <v>0</v>
      </c>
      <c r="R229" s="133">
        <f t="shared" si="88"/>
      </c>
      <c r="S229" s="126">
        <f t="shared" si="89"/>
      </c>
      <c r="T229" s="131">
        <f t="shared" si="90"/>
      </c>
      <c r="U229" s="132">
        <f t="shared" si="91"/>
      </c>
    </row>
    <row r="230" spans="1:21" s="37" customFormat="1" ht="25.5" customHeight="1" hidden="1">
      <c r="A230" s="134"/>
      <c r="B230" s="102"/>
      <c r="C230" s="108"/>
      <c r="D230" s="103"/>
      <c r="E230" s="77"/>
      <c r="F230" s="125"/>
      <c r="G230" s="103"/>
      <c r="H230" s="126">
        <f>IF($G230="","",INDEX('1. závod'!$A:$CH,$G230+5,INDEX('Základní list'!$B:$B,MATCH($F230,'Základní list'!$A:$A,0),1)))</f>
      </c>
      <c r="I230" s="127">
        <f>IF($G230="","",INDEX('1. závod'!$A:$CH,$G230+5,INDEX('Základní list'!$B:$B,MATCH($F230,'Základní list'!$A:$A,0),1)+2))</f>
      </c>
      <c r="J230" s="125"/>
      <c r="K230" s="103"/>
      <c r="L230" s="126">
        <f>IF($K230="","",INDEX('2. závod'!$A:$CH,$K230+5,INDEX('Základní list'!$B:$B,MATCH($J230,'Základní list'!$A:$A,0),1)))</f>
      </c>
      <c r="M230" s="127">
        <f>IF($K230="","",INDEX('2. závod'!$A:$CH,$K230+5,INDEX('Základní list'!$B:$B,MATCH($J230,'Základní list'!$A:$A,0),1)+2))</f>
      </c>
      <c r="N230" s="128">
        <f t="shared" si="84"/>
      </c>
      <c r="O230" s="128">
        <f t="shared" si="85"/>
      </c>
      <c r="P230" s="129">
        <f t="shared" si="86"/>
      </c>
      <c r="Q230" s="129">
        <f t="shared" si="87"/>
        <v>0</v>
      </c>
      <c r="R230" s="133">
        <f t="shared" si="88"/>
      </c>
      <c r="S230" s="126">
        <f t="shared" si="89"/>
      </c>
      <c r="T230" s="131">
        <f t="shared" si="90"/>
      </c>
      <c r="U230" s="132">
        <f t="shared" si="91"/>
      </c>
    </row>
    <row r="231" spans="1:21" s="37" customFormat="1" ht="25.5" customHeight="1" hidden="1">
      <c r="A231" s="134"/>
      <c r="B231" s="102"/>
      <c r="C231" s="108"/>
      <c r="D231" s="103"/>
      <c r="E231" s="77"/>
      <c r="F231" s="125"/>
      <c r="G231" s="103"/>
      <c r="H231" s="126">
        <f>IF($G231="","",INDEX('1. závod'!$A:$CH,$G231+5,INDEX('Základní list'!$B:$B,MATCH($F231,'Základní list'!$A:$A,0),1)))</f>
      </c>
      <c r="I231" s="127">
        <f>IF($G231="","",INDEX('1. závod'!$A:$CH,$G231+5,INDEX('Základní list'!$B:$B,MATCH($F231,'Základní list'!$A:$A,0),1)+2))</f>
      </c>
      <c r="J231" s="125"/>
      <c r="K231" s="103"/>
      <c r="L231" s="126">
        <f>IF($K231="","",INDEX('2. závod'!$A:$CH,$K231+5,INDEX('Základní list'!$B:$B,MATCH($J231,'Základní list'!$A:$A,0),1)))</f>
      </c>
      <c r="M231" s="127">
        <f>IF($K231="","",INDEX('2. závod'!$A:$CH,$K231+5,INDEX('Základní list'!$B:$B,MATCH($J231,'Základní list'!$A:$A,0),1)+2))</f>
      </c>
      <c r="N231" s="128">
        <f t="shared" si="84"/>
      </c>
      <c r="O231" s="128">
        <f t="shared" si="85"/>
      </c>
      <c r="P231" s="129">
        <f t="shared" si="86"/>
      </c>
      <c r="Q231" s="129">
        <f t="shared" si="87"/>
        <v>0</v>
      </c>
      <c r="R231" s="133">
        <f t="shared" si="88"/>
      </c>
      <c r="S231" s="126">
        <f t="shared" si="89"/>
      </c>
      <c r="T231" s="131">
        <f t="shared" si="90"/>
      </c>
      <c r="U231" s="132">
        <f t="shared" si="91"/>
      </c>
    </row>
    <row r="232" spans="1:21" s="37" customFormat="1" ht="25.5" customHeight="1" hidden="1">
      <c r="A232" s="134"/>
      <c r="B232" s="102"/>
      <c r="C232" s="108"/>
      <c r="D232" s="103"/>
      <c r="E232" s="77"/>
      <c r="F232" s="125"/>
      <c r="G232" s="103"/>
      <c r="H232" s="126">
        <f>IF($G232="","",INDEX('1. závod'!$A:$CH,$G232+5,INDEX('Základní list'!$B:$B,MATCH($F232,'Základní list'!$A:$A,0),1)))</f>
      </c>
      <c r="I232" s="127">
        <f>IF($G232="","",INDEX('1. závod'!$A:$CH,$G232+5,INDEX('Základní list'!$B:$B,MATCH($F232,'Základní list'!$A:$A,0),1)+2))</f>
      </c>
      <c r="J232" s="125"/>
      <c r="K232" s="103"/>
      <c r="L232" s="126">
        <f>IF($K232="","",INDEX('2. závod'!$A:$CH,$K232+5,INDEX('Základní list'!$B:$B,MATCH($J232,'Základní list'!$A:$A,0),1)))</f>
      </c>
      <c r="M232" s="127">
        <f>IF($K232="","",INDEX('2. závod'!$A:$CH,$K232+5,INDEX('Základní list'!$B:$B,MATCH($J232,'Základní list'!$A:$A,0),1)+2))</f>
      </c>
      <c r="N232" s="128">
        <f t="shared" si="84"/>
      </c>
      <c r="O232" s="128">
        <f t="shared" si="85"/>
      </c>
      <c r="P232" s="129">
        <f t="shared" si="86"/>
      </c>
      <c r="Q232" s="129">
        <f t="shared" si="87"/>
        <v>0</v>
      </c>
      <c r="R232" s="133">
        <f t="shared" si="88"/>
      </c>
      <c r="S232" s="126">
        <f t="shared" si="89"/>
      </c>
      <c r="T232" s="131">
        <f t="shared" si="90"/>
      </c>
      <c r="U232" s="132">
        <f t="shared" si="91"/>
      </c>
    </row>
    <row r="233" spans="1:21" s="37" customFormat="1" ht="25.5" customHeight="1" hidden="1">
      <c r="A233" s="134"/>
      <c r="B233" s="102"/>
      <c r="C233" s="108"/>
      <c r="D233" s="103"/>
      <c r="E233" s="77"/>
      <c r="F233" s="125"/>
      <c r="G233" s="103"/>
      <c r="H233" s="126">
        <f>IF($G233="","",INDEX('1. závod'!$A:$CH,$G233+5,INDEX('Základní list'!$B:$B,MATCH($F233,'Základní list'!$A:$A,0),1)))</f>
      </c>
      <c r="I233" s="127">
        <f>IF($G233="","",INDEX('1. závod'!$A:$CH,$G233+5,INDEX('Základní list'!$B:$B,MATCH($F233,'Základní list'!$A:$A,0),1)+2))</f>
      </c>
      <c r="J233" s="125"/>
      <c r="K233" s="103"/>
      <c r="L233" s="126">
        <f>IF($K233="","",INDEX('2. závod'!$A:$CH,$K233+5,INDEX('Základní list'!$B:$B,MATCH($J233,'Základní list'!$A:$A,0),1)))</f>
      </c>
      <c r="M233" s="127">
        <f>IF($K233="","",INDEX('2. závod'!$A:$CH,$K233+5,INDEX('Základní list'!$B:$B,MATCH($J233,'Základní list'!$A:$A,0),1)+2))</f>
      </c>
      <c r="N233" s="128">
        <f t="shared" si="84"/>
      </c>
      <c r="O233" s="128">
        <f t="shared" si="85"/>
      </c>
      <c r="P233" s="129">
        <f t="shared" si="86"/>
      </c>
      <c r="Q233" s="129">
        <f t="shared" si="87"/>
        <v>0</v>
      </c>
      <c r="R233" s="133">
        <f t="shared" si="88"/>
      </c>
      <c r="S233" s="126">
        <f t="shared" si="89"/>
      </c>
      <c r="T233" s="131">
        <f t="shared" si="90"/>
      </c>
      <c r="U233" s="132">
        <f t="shared" si="91"/>
      </c>
    </row>
    <row r="234" spans="1:21" s="37" customFormat="1" ht="25.5" customHeight="1" hidden="1">
      <c r="A234" s="134"/>
      <c r="B234" s="102"/>
      <c r="C234" s="108"/>
      <c r="D234" s="103"/>
      <c r="E234" s="77"/>
      <c r="F234" s="125"/>
      <c r="G234" s="103"/>
      <c r="H234" s="126">
        <f>IF($G234="","",INDEX('1. závod'!$A:$CH,$G234+5,INDEX('Základní list'!$B:$B,MATCH($F234,'Základní list'!$A:$A,0),1)))</f>
      </c>
      <c r="I234" s="127">
        <f>IF($G234="","",INDEX('1. závod'!$A:$CH,$G234+5,INDEX('Základní list'!$B:$B,MATCH($F234,'Základní list'!$A:$A,0),1)+2))</f>
      </c>
      <c r="J234" s="125"/>
      <c r="K234" s="103"/>
      <c r="L234" s="126">
        <f>IF($K234="","",INDEX('2. závod'!$A:$CH,$K234+5,INDEX('Základní list'!$B:$B,MATCH($J234,'Základní list'!$A:$A,0),1)))</f>
      </c>
      <c r="M234" s="127">
        <f>IF($K234="","",INDEX('2. závod'!$A:$CH,$K234+5,INDEX('Základní list'!$B:$B,MATCH($J234,'Základní list'!$A:$A,0),1)+2))</f>
      </c>
      <c r="N234" s="128">
        <f t="shared" si="84"/>
      </c>
      <c r="O234" s="128">
        <f t="shared" si="85"/>
      </c>
      <c r="P234" s="129">
        <f t="shared" si="86"/>
      </c>
      <c r="Q234" s="129">
        <f t="shared" si="87"/>
        <v>0</v>
      </c>
      <c r="R234" s="133">
        <f t="shared" si="88"/>
      </c>
      <c r="S234" s="126">
        <f t="shared" si="89"/>
      </c>
      <c r="T234" s="131">
        <f t="shared" si="90"/>
      </c>
      <c r="U234" s="132">
        <f t="shared" si="91"/>
      </c>
    </row>
    <row r="235" spans="1:21" s="37" customFormat="1" ht="25.5" customHeight="1" hidden="1">
      <c r="A235" s="134"/>
      <c r="B235" s="102"/>
      <c r="C235" s="108"/>
      <c r="D235" s="103"/>
      <c r="E235" s="77"/>
      <c r="F235" s="125"/>
      <c r="G235" s="103"/>
      <c r="H235" s="126">
        <f>IF($G235="","",INDEX('1. závod'!$A:$CH,$G235+5,INDEX('Základní list'!$B:$B,MATCH($F235,'Základní list'!$A:$A,0),1)))</f>
      </c>
      <c r="I235" s="127">
        <f>IF($G235="","",INDEX('1. závod'!$A:$CH,$G235+5,INDEX('Základní list'!$B:$B,MATCH($F235,'Základní list'!$A:$A,0),1)+2))</f>
      </c>
      <c r="J235" s="125"/>
      <c r="K235" s="103"/>
      <c r="L235" s="126">
        <f>IF($K235="","",INDEX('2. závod'!$A:$CH,$K235+5,INDEX('Základní list'!$B:$B,MATCH($J235,'Základní list'!$A:$A,0),1)))</f>
      </c>
      <c r="M235" s="127">
        <f>IF($K235="","",INDEX('2. závod'!$A:$CH,$K235+5,INDEX('Základní list'!$B:$B,MATCH($J235,'Základní list'!$A:$A,0),1)+2))</f>
      </c>
      <c r="N235" s="128">
        <f t="shared" si="84"/>
      </c>
      <c r="O235" s="128">
        <f t="shared" si="85"/>
      </c>
      <c r="P235" s="129">
        <f t="shared" si="86"/>
      </c>
      <c r="Q235" s="129">
        <f t="shared" si="87"/>
        <v>0</v>
      </c>
      <c r="R235" s="133">
        <f t="shared" si="88"/>
      </c>
      <c r="S235" s="126">
        <f t="shared" si="89"/>
      </c>
      <c r="T235" s="131">
        <f t="shared" si="90"/>
      </c>
      <c r="U235" s="132">
        <f t="shared" si="91"/>
      </c>
    </row>
    <row r="236" spans="1:21" s="37" customFormat="1" ht="25.5" customHeight="1" hidden="1">
      <c r="A236" s="134"/>
      <c r="B236" s="102"/>
      <c r="C236" s="108"/>
      <c r="D236" s="103"/>
      <c r="E236" s="77"/>
      <c r="F236" s="125"/>
      <c r="G236" s="103"/>
      <c r="H236" s="126">
        <f>IF($G236="","",INDEX('1. závod'!$A:$CH,$G236+5,INDEX('Základní list'!$B:$B,MATCH($F236,'Základní list'!$A:$A,0),1)))</f>
      </c>
      <c r="I236" s="127">
        <f>IF($G236="","",INDEX('1. závod'!$A:$CH,$G236+5,INDEX('Základní list'!$B:$B,MATCH($F236,'Základní list'!$A:$A,0),1)+2))</f>
      </c>
      <c r="J236" s="125"/>
      <c r="K236" s="103"/>
      <c r="L236" s="126">
        <f>IF($K236="","",INDEX('2. závod'!$A:$CH,$K236+5,INDEX('Základní list'!$B:$B,MATCH($J236,'Základní list'!$A:$A,0),1)))</f>
      </c>
      <c r="M236" s="127">
        <f>IF($K236="","",INDEX('2. závod'!$A:$CH,$K236+5,INDEX('Základní list'!$B:$B,MATCH($J236,'Základní list'!$A:$A,0),1)+2))</f>
      </c>
      <c r="N236" s="128">
        <f t="shared" si="84"/>
      </c>
      <c r="O236" s="128">
        <f t="shared" si="85"/>
      </c>
      <c r="P236" s="129">
        <f t="shared" si="86"/>
      </c>
      <c r="Q236" s="129">
        <f t="shared" si="87"/>
        <v>0</v>
      </c>
      <c r="R236" s="133">
        <f t="shared" si="88"/>
      </c>
      <c r="S236" s="126">
        <f t="shared" si="89"/>
      </c>
      <c r="T236" s="131">
        <f t="shared" si="90"/>
      </c>
      <c r="U236" s="132">
        <f t="shared" si="91"/>
      </c>
    </row>
    <row r="237" spans="1:21" s="37" customFormat="1" ht="25.5" customHeight="1" hidden="1">
      <c r="A237" s="134"/>
      <c r="B237" s="102"/>
      <c r="C237" s="108"/>
      <c r="D237" s="103"/>
      <c r="E237" s="77"/>
      <c r="F237" s="125"/>
      <c r="G237" s="103"/>
      <c r="H237" s="126">
        <f>IF($G237="","",INDEX('1. závod'!$A:$CH,$G237+5,INDEX('Základní list'!$B:$B,MATCH($F237,'Základní list'!$A:$A,0),1)))</f>
      </c>
      <c r="I237" s="127">
        <f>IF($G237="","",INDEX('1. závod'!$A:$CH,$G237+5,INDEX('Základní list'!$B:$B,MATCH($F237,'Základní list'!$A:$A,0),1)+2))</f>
      </c>
      <c r="J237" s="125"/>
      <c r="K237" s="103"/>
      <c r="L237" s="126">
        <f>IF($K237="","",INDEX('2. závod'!$A:$CH,$K237+5,INDEX('Základní list'!$B:$B,MATCH($J237,'Základní list'!$A:$A,0),1)))</f>
      </c>
      <c r="M237" s="127">
        <f>IF($K237="","",INDEX('2. závod'!$A:$CH,$K237+5,INDEX('Základní list'!$B:$B,MATCH($J237,'Základní list'!$A:$A,0),1)+2))</f>
      </c>
      <c r="N237" s="128">
        <f t="shared" si="84"/>
      </c>
      <c r="O237" s="128">
        <f t="shared" si="85"/>
      </c>
      <c r="P237" s="129">
        <f t="shared" si="86"/>
      </c>
      <c r="Q237" s="129">
        <f t="shared" si="87"/>
        <v>0</v>
      </c>
      <c r="R237" s="133">
        <f t="shared" si="88"/>
      </c>
      <c r="S237" s="126">
        <f t="shared" si="89"/>
      </c>
      <c r="T237" s="131">
        <f t="shared" si="90"/>
      </c>
      <c r="U237" s="132">
        <f t="shared" si="91"/>
      </c>
    </row>
    <row r="238" spans="1:21" s="37" customFormat="1" ht="25.5" customHeight="1" hidden="1">
      <c r="A238" s="134"/>
      <c r="B238" s="102"/>
      <c r="C238" s="108"/>
      <c r="D238" s="103"/>
      <c r="E238" s="77"/>
      <c r="F238" s="125"/>
      <c r="G238" s="103"/>
      <c r="H238" s="126">
        <f>IF($G238="","",INDEX('1. závod'!$A:$CH,$G238+5,INDEX('Základní list'!$B:$B,MATCH($F238,'Základní list'!$A:$A,0),1)))</f>
      </c>
      <c r="I238" s="127">
        <f>IF($G238="","",INDEX('1. závod'!$A:$CH,$G238+5,INDEX('Základní list'!$B:$B,MATCH($F238,'Základní list'!$A:$A,0),1)+2))</f>
      </c>
      <c r="J238" s="125"/>
      <c r="K238" s="103"/>
      <c r="L238" s="126">
        <f>IF($K238="","",INDEX('2. závod'!$A:$CH,$K238+5,INDEX('Základní list'!$B:$B,MATCH($J238,'Základní list'!$A:$A,0),1)))</f>
      </c>
      <c r="M238" s="127">
        <f>IF($K238="","",INDEX('2. závod'!$A:$CH,$K238+5,INDEX('Základní list'!$B:$B,MATCH($J238,'Základní list'!$A:$A,0),1)+2))</f>
      </c>
      <c r="N238" s="128">
        <f t="shared" si="84"/>
      </c>
      <c r="O238" s="128">
        <f t="shared" si="85"/>
      </c>
      <c r="P238" s="129">
        <f t="shared" si="86"/>
      </c>
      <c r="Q238" s="129">
        <f t="shared" si="87"/>
        <v>0</v>
      </c>
      <c r="R238" s="133">
        <f t="shared" si="88"/>
      </c>
      <c r="S238" s="126">
        <f t="shared" si="89"/>
      </c>
      <c r="T238" s="131">
        <f t="shared" si="90"/>
      </c>
      <c r="U238" s="132">
        <f t="shared" si="91"/>
      </c>
    </row>
    <row r="239" spans="1:21" s="37" customFormat="1" ht="25.5" customHeight="1" hidden="1">
      <c r="A239" s="134"/>
      <c r="B239" s="102"/>
      <c r="C239" s="108"/>
      <c r="D239" s="103"/>
      <c r="E239" s="77"/>
      <c r="F239" s="125"/>
      <c r="G239" s="103"/>
      <c r="H239" s="126">
        <f>IF($G239="","",INDEX('1. závod'!$A:$CH,$G239+5,INDEX('Základní list'!$B:$B,MATCH($F239,'Základní list'!$A:$A,0),1)))</f>
      </c>
      <c r="I239" s="127">
        <f>IF($G239="","",INDEX('1. závod'!$A:$CH,$G239+5,INDEX('Základní list'!$B:$B,MATCH($F239,'Základní list'!$A:$A,0),1)+2))</f>
      </c>
      <c r="J239" s="125"/>
      <c r="K239" s="103"/>
      <c r="L239" s="126">
        <f>IF($K239="","",INDEX('2. závod'!$A:$CH,$K239+5,INDEX('Základní list'!$B:$B,MATCH($J239,'Základní list'!$A:$A,0),1)))</f>
      </c>
      <c r="M239" s="127">
        <f>IF($K239="","",INDEX('2. závod'!$A:$CH,$K239+5,INDEX('Základní list'!$B:$B,MATCH($J239,'Základní list'!$A:$A,0),1)+2))</f>
      </c>
      <c r="N239" s="128">
        <f t="shared" si="84"/>
      </c>
      <c r="O239" s="128">
        <f t="shared" si="85"/>
      </c>
      <c r="P239" s="129">
        <f t="shared" si="86"/>
      </c>
      <c r="Q239" s="129">
        <f t="shared" si="87"/>
        <v>0</v>
      </c>
      <c r="R239" s="133">
        <f t="shared" si="88"/>
      </c>
      <c r="S239" s="126">
        <f t="shared" si="89"/>
      </c>
      <c r="T239" s="131">
        <f t="shared" si="90"/>
      </c>
      <c r="U239" s="132">
        <f t="shared" si="91"/>
      </c>
    </row>
    <row r="240" spans="1:21" s="37" customFormat="1" ht="25.5" customHeight="1" hidden="1">
      <c r="A240" s="134"/>
      <c r="B240" s="102"/>
      <c r="C240" s="108"/>
      <c r="D240" s="103"/>
      <c r="E240" s="77"/>
      <c r="F240" s="125"/>
      <c r="G240" s="103"/>
      <c r="H240" s="126">
        <f>IF($G240="","",INDEX('1. závod'!$A:$CH,$G240+5,INDEX('Základní list'!$B:$B,MATCH($F240,'Základní list'!$A:$A,0),1)))</f>
      </c>
      <c r="I240" s="127">
        <f>IF($G240="","",INDEX('1. závod'!$A:$CH,$G240+5,INDEX('Základní list'!$B:$B,MATCH($F240,'Základní list'!$A:$A,0),1)+2))</f>
      </c>
      <c r="J240" s="125"/>
      <c r="K240" s="103"/>
      <c r="L240" s="126">
        <f>IF($K240="","",INDEX('2. závod'!$A:$CH,$K240+5,INDEX('Základní list'!$B:$B,MATCH($J240,'Základní list'!$A:$A,0),1)))</f>
      </c>
      <c r="M240" s="127">
        <f>IF($K240="","",INDEX('2. závod'!$A:$CH,$K240+5,INDEX('Základní list'!$B:$B,MATCH($J240,'Základní list'!$A:$A,0),1)+2))</f>
      </c>
      <c r="N240" s="128">
        <f t="shared" si="84"/>
      </c>
      <c r="O240" s="128">
        <f t="shared" si="85"/>
      </c>
      <c r="P240" s="129">
        <f t="shared" si="86"/>
      </c>
      <c r="Q240" s="129">
        <f t="shared" si="87"/>
        <v>0</v>
      </c>
      <c r="R240" s="133">
        <f t="shared" si="88"/>
      </c>
      <c r="S240" s="126">
        <f t="shared" si="89"/>
      </c>
      <c r="T240" s="131">
        <f t="shared" si="90"/>
      </c>
      <c r="U240" s="132">
        <f t="shared" si="91"/>
      </c>
    </row>
    <row r="241" spans="1:21" s="37" customFormat="1" ht="25.5" customHeight="1" hidden="1">
      <c r="A241" s="134"/>
      <c r="B241" s="102"/>
      <c r="C241" s="108"/>
      <c r="D241" s="103"/>
      <c r="E241" s="77"/>
      <c r="F241" s="125"/>
      <c r="G241" s="103"/>
      <c r="H241" s="126">
        <f>IF($G241="","",INDEX('1. závod'!$A:$CH,$G241+5,INDEX('Základní list'!$B:$B,MATCH($F241,'Základní list'!$A:$A,0),1)))</f>
      </c>
      <c r="I241" s="127">
        <f>IF($G241="","",INDEX('1. závod'!$A:$CH,$G241+5,INDEX('Základní list'!$B:$B,MATCH($F241,'Základní list'!$A:$A,0),1)+2))</f>
      </c>
      <c r="J241" s="125"/>
      <c r="K241" s="103"/>
      <c r="L241" s="126">
        <f>IF($K241="","",INDEX('2. závod'!$A:$CH,$K241+5,INDEX('Základní list'!$B:$B,MATCH($J241,'Základní list'!$A:$A,0),1)))</f>
      </c>
      <c r="M241" s="127">
        <f>IF($K241="","",INDEX('2. závod'!$A:$CH,$K241+5,INDEX('Základní list'!$B:$B,MATCH($J241,'Základní list'!$A:$A,0),1)+2))</f>
      </c>
      <c r="N241" s="128">
        <f t="shared" si="84"/>
      </c>
      <c r="O241" s="128">
        <f t="shared" si="85"/>
      </c>
      <c r="P241" s="129">
        <f t="shared" si="86"/>
      </c>
      <c r="Q241" s="129">
        <f t="shared" si="87"/>
        <v>0</v>
      </c>
      <c r="R241" s="133">
        <f t="shared" si="88"/>
      </c>
      <c r="S241" s="126">
        <f t="shared" si="89"/>
      </c>
      <c r="T241" s="131">
        <f t="shared" si="90"/>
      </c>
      <c r="U241" s="132">
        <f t="shared" si="91"/>
      </c>
    </row>
    <row r="242" spans="1:21" s="37" customFormat="1" ht="25.5" customHeight="1" hidden="1">
      <c r="A242" s="134"/>
      <c r="B242" s="102"/>
      <c r="C242" s="108"/>
      <c r="D242" s="103"/>
      <c r="E242" s="77"/>
      <c r="F242" s="125"/>
      <c r="G242" s="103"/>
      <c r="H242" s="126">
        <f>IF($G242="","",INDEX('1. závod'!$A:$CH,$G242+5,INDEX('Základní list'!$B:$B,MATCH($F242,'Základní list'!$A:$A,0),1)))</f>
      </c>
      <c r="I242" s="127">
        <f>IF($G242="","",INDEX('1. závod'!$A:$CH,$G242+5,INDEX('Základní list'!$B:$B,MATCH($F242,'Základní list'!$A:$A,0),1)+2))</f>
      </c>
      <c r="J242" s="125"/>
      <c r="K242" s="103"/>
      <c r="L242" s="126">
        <f>IF($K242="","",INDEX('2. závod'!$A:$CH,$K242+5,INDEX('Základní list'!$B:$B,MATCH($J242,'Základní list'!$A:$A,0),1)))</f>
      </c>
      <c r="M242" s="127">
        <f>IF($K242="","",INDEX('2. závod'!$A:$CH,$K242+5,INDEX('Základní list'!$B:$B,MATCH($J242,'Základní list'!$A:$A,0),1)+2))</f>
      </c>
      <c r="N242" s="128">
        <f t="shared" si="84"/>
      </c>
      <c r="O242" s="128">
        <f t="shared" si="85"/>
      </c>
      <c r="P242" s="129">
        <f t="shared" si="86"/>
      </c>
      <c r="Q242" s="129">
        <f t="shared" si="87"/>
        <v>0</v>
      </c>
      <c r="R242" s="133">
        <f t="shared" si="88"/>
      </c>
      <c r="S242" s="126">
        <f t="shared" si="89"/>
      </c>
      <c r="T242" s="131">
        <f t="shared" si="90"/>
      </c>
      <c r="U242" s="132">
        <f t="shared" si="91"/>
      </c>
    </row>
    <row r="243" spans="1:21" s="37" customFormat="1" ht="25.5" customHeight="1" hidden="1">
      <c r="A243" s="134"/>
      <c r="B243" s="102"/>
      <c r="C243" s="108"/>
      <c r="D243" s="103"/>
      <c r="E243" s="77"/>
      <c r="F243" s="125"/>
      <c r="G243" s="103"/>
      <c r="H243" s="126">
        <f>IF($G243="","",INDEX('1. závod'!$A:$CH,$G243+5,INDEX('Základní list'!$B:$B,MATCH($F243,'Základní list'!$A:$A,0),1)))</f>
      </c>
      <c r="I243" s="127">
        <f>IF($G243="","",INDEX('1. závod'!$A:$CH,$G243+5,INDEX('Základní list'!$B:$B,MATCH($F243,'Základní list'!$A:$A,0),1)+2))</f>
      </c>
      <c r="J243" s="125"/>
      <c r="K243" s="103"/>
      <c r="L243" s="126">
        <f>IF($K243="","",INDEX('2. závod'!$A:$CH,$K243+5,INDEX('Základní list'!$B:$B,MATCH($J243,'Základní list'!$A:$A,0),1)))</f>
      </c>
      <c r="M243" s="127">
        <f>IF($K243="","",INDEX('2. závod'!$A:$CH,$K243+5,INDEX('Základní list'!$B:$B,MATCH($J243,'Základní list'!$A:$A,0),1)+2))</f>
      </c>
      <c r="N243" s="128">
        <f t="shared" si="84"/>
      </c>
      <c r="O243" s="128">
        <f t="shared" si="85"/>
      </c>
      <c r="P243" s="129">
        <f t="shared" si="86"/>
      </c>
      <c r="Q243" s="129">
        <f t="shared" si="87"/>
        <v>0</v>
      </c>
      <c r="R243" s="133">
        <f t="shared" si="88"/>
      </c>
      <c r="S243" s="126">
        <f t="shared" si="89"/>
      </c>
      <c r="T243" s="131">
        <f t="shared" si="90"/>
      </c>
      <c r="U243" s="132">
        <f t="shared" si="91"/>
      </c>
    </row>
    <row r="244" spans="1:21" s="37" customFormat="1" ht="25.5" customHeight="1" hidden="1">
      <c r="A244" s="134"/>
      <c r="B244" s="102"/>
      <c r="C244" s="108"/>
      <c r="D244" s="103"/>
      <c r="E244" s="77"/>
      <c r="F244" s="125"/>
      <c r="G244" s="103"/>
      <c r="H244" s="126">
        <f>IF($G244="","",INDEX('1. závod'!$A:$CH,$G244+5,INDEX('Základní list'!$B:$B,MATCH($F244,'Základní list'!$A:$A,0),1)))</f>
      </c>
      <c r="I244" s="127">
        <f>IF($G244="","",INDEX('1. závod'!$A:$CH,$G244+5,INDEX('Základní list'!$B:$B,MATCH($F244,'Základní list'!$A:$A,0),1)+2))</f>
      </c>
      <c r="J244" s="125"/>
      <c r="K244" s="103"/>
      <c r="L244" s="126">
        <f>IF($K244="","",INDEX('2. závod'!$A:$CH,$K244+5,INDEX('Základní list'!$B:$B,MATCH($J244,'Základní list'!$A:$A,0),1)))</f>
      </c>
      <c r="M244" s="127">
        <f>IF($K244="","",INDEX('2. závod'!$A:$CH,$K244+5,INDEX('Základní list'!$B:$B,MATCH($J244,'Základní list'!$A:$A,0),1)+2))</f>
      </c>
      <c r="N244" s="128">
        <f t="shared" si="84"/>
      </c>
      <c r="O244" s="128">
        <f t="shared" si="85"/>
      </c>
      <c r="P244" s="129">
        <f t="shared" si="86"/>
      </c>
      <c r="Q244" s="129">
        <f t="shared" si="87"/>
        <v>0</v>
      </c>
      <c r="R244" s="133">
        <f t="shared" si="88"/>
      </c>
      <c r="S244" s="126">
        <f t="shared" si="89"/>
      </c>
      <c r="T244" s="131">
        <f t="shared" si="90"/>
      </c>
      <c r="U244" s="132">
        <f t="shared" si="91"/>
      </c>
    </row>
    <row r="245" spans="1:21" s="37" customFormat="1" ht="25.5" customHeight="1" hidden="1">
      <c r="A245" s="134"/>
      <c r="B245" s="102"/>
      <c r="C245" s="108"/>
      <c r="D245" s="103"/>
      <c r="E245" s="77"/>
      <c r="F245" s="125"/>
      <c r="G245" s="103"/>
      <c r="H245" s="126">
        <f>IF($G245="","",INDEX('1. závod'!$A:$CH,$G245+5,INDEX('Základní list'!$B:$B,MATCH($F245,'Základní list'!$A:$A,0),1)))</f>
      </c>
      <c r="I245" s="127">
        <f>IF($G245="","",INDEX('1. závod'!$A:$CH,$G245+5,INDEX('Základní list'!$B:$B,MATCH($F245,'Základní list'!$A:$A,0),1)+2))</f>
      </c>
      <c r="J245" s="125"/>
      <c r="K245" s="103"/>
      <c r="L245" s="126">
        <f>IF($K245="","",INDEX('2. závod'!$A:$CH,$K245+5,INDEX('Základní list'!$B:$B,MATCH($J245,'Základní list'!$A:$A,0),1)))</f>
      </c>
      <c r="M245" s="127">
        <f>IF($K245="","",INDEX('2. závod'!$A:$CH,$K245+5,INDEX('Základní list'!$B:$B,MATCH($J245,'Základní list'!$A:$A,0),1)+2))</f>
      </c>
      <c r="N245" s="128">
        <f t="shared" si="84"/>
      </c>
      <c r="O245" s="128">
        <f t="shared" si="85"/>
      </c>
      <c r="P245" s="129">
        <f t="shared" si="86"/>
      </c>
      <c r="Q245" s="129">
        <f t="shared" si="87"/>
        <v>0</v>
      </c>
      <c r="R245" s="133">
        <f t="shared" si="88"/>
      </c>
      <c r="S245" s="126">
        <f t="shared" si="89"/>
      </c>
      <c r="T245" s="131">
        <f t="shared" si="90"/>
      </c>
      <c r="U245" s="132">
        <f t="shared" si="91"/>
      </c>
    </row>
    <row r="246" spans="1:21" s="37" customFormat="1" ht="25.5" customHeight="1" hidden="1">
      <c r="A246" s="134"/>
      <c r="B246" s="102"/>
      <c r="C246" s="108"/>
      <c r="D246" s="103"/>
      <c r="E246" s="77"/>
      <c r="F246" s="125"/>
      <c r="G246" s="103"/>
      <c r="H246" s="126">
        <f>IF($G246="","",INDEX('1. závod'!$A:$CH,$G246+5,INDEX('Základní list'!$B:$B,MATCH($F246,'Základní list'!$A:$A,0),1)))</f>
      </c>
      <c r="I246" s="127">
        <f>IF($G246="","",INDEX('1. závod'!$A:$CH,$G246+5,INDEX('Základní list'!$B:$B,MATCH($F246,'Základní list'!$A:$A,0),1)+2))</f>
      </c>
      <c r="J246" s="125"/>
      <c r="K246" s="103"/>
      <c r="L246" s="126">
        <f>IF($K246="","",INDEX('2. závod'!$A:$CH,$K246+5,INDEX('Základní list'!$B:$B,MATCH($J246,'Základní list'!$A:$A,0),1)))</f>
      </c>
      <c r="M246" s="127">
        <f>IF($K246="","",INDEX('2. závod'!$A:$CH,$K246+5,INDEX('Základní list'!$B:$B,MATCH($J246,'Základní list'!$A:$A,0),1)+2))</f>
      </c>
      <c r="N246" s="128">
        <f t="shared" si="84"/>
      </c>
      <c r="O246" s="128">
        <f t="shared" si="85"/>
      </c>
      <c r="P246" s="129">
        <f t="shared" si="86"/>
      </c>
      <c r="Q246" s="129">
        <f t="shared" si="87"/>
        <v>0</v>
      </c>
      <c r="R246" s="133">
        <f t="shared" si="88"/>
      </c>
      <c r="S246" s="126">
        <f t="shared" si="89"/>
      </c>
      <c r="T246" s="131">
        <f t="shared" si="90"/>
      </c>
      <c r="U246" s="132">
        <f t="shared" si="91"/>
      </c>
    </row>
    <row r="247" spans="1:21" s="37" customFormat="1" ht="25.5" customHeight="1" hidden="1">
      <c r="A247" s="134"/>
      <c r="B247" s="102"/>
      <c r="C247" s="108"/>
      <c r="D247" s="103"/>
      <c r="E247" s="77"/>
      <c r="F247" s="125"/>
      <c r="G247" s="103"/>
      <c r="H247" s="126">
        <f>IF($G247="","",INDEX('1. závod'!$A:$CH,$G247+5,INDEX('Základní list'!$B:$B,MATCH($F247,'Základní list'!$A:$A,0),1)))</f>
      </c>
      <c r="I247" s="127">
        <f>IF($G247="","",INDEX('1. závod'!$A:$CH,$G247+5,INDEX('Základní list'!$B:$B,MATCH($F247,'Základní list'!$A:$A,0),1)+2))</f>
      </c>
      <c r="J247" s="125"/>
      <c r="K247" s="103"/>
      <c r="L247" s="126">
        <f>IF($K247="","",INDEX('2. závod'!$A:$CH,$K247+5,INDEX('Základní list'!$B:$B,MATCH($J247,'Základní list'!$A:$A,0),1)))</f>
      </c>
      <c r="M247" s="127">
        <f>IF($K247="","",INDEX('2. závod'!$A:$CH,$K247+5,INDEX('Základní list'!$B:$B,MATCH($J247,'Základní list'!$A:$A,0),1)+2))</f>
      </c>
      <c r="N247" s="128">
        <f t="shared" si="84"/>
      </c>
      <c r="O247" s="128">
        <f t="shared" si="85"/>
      </c>
      <c r="P247" s="129">
        <f t="shared" si="86"/>
      </c>
      <c r="Q247" s="129">
        <f t="shared" si="87"/>
        <v>0</v>
      </c>
      <c r="R247" s="133">
        <f t="shared" si="88"/>
      </c>
      <c r="S247" s="126">
        <f t="shared" si="89"/>
      </c>
      <c r="T247" s="131">
        <f t="shared" si="90"/>
      </c>
      <c r="U247" s="132">
        <f t="shared" si="91"/>
      </c>
    </row>
    <row r="248" spans="1:21" s="37" customFormat="1" ht="25.5" customHeight="1" hidden="1">
      <c r="A248" s="134"/>
      <c r="B248" s="102"/>
      <c r="C248" s="108"/>
      <c r="D248" s="103"/>
      <c r="E248" s="77"/>
      <c r="F248" s="125"/>
      <c r="G248" s="103"/>
      <c r="H248" s="126">
        <f>IF($G248="","",INDEX('1. závod'!$A:$CH,$G248+5,INDEX('Základní list'!$B:$B,MATCH($F248,'Základní list'!$A:$A,0),1)))</f>
      </c>
      <c r="I248" s="127">
        <f>IF($G248="","",INDEX('1. závod'!$A:$CH,$G248+5,INDEX('Základní list'!$B:$B,MATCH($F248,'Základní list'!$A:$A,0),1)+2))</f>
      </c>
      <c r="J248" s="125"/>
      <c r="K248" s="103"/>
      <c r="L248" s="126">
        <f>IF($K248="","",INDEX('2. závod'!$A:$CH,$K248+5,INDEX('Základní list'!$B:$B,MATCH($J248,'Základní list'!$A:$A,0),1)))</f>
      </c>
      <c r="M248" s="127">
        <f>IF($K248="","",INDEX('2. závod'!$A:$CH,$K248+5,INDEX('Základní list'!$B:$B,MATCH($J248,'Základní list'!$A:$A,0),1)+2))</f>
      </c>
      <c r="N248" s="128">
        <f t="shared" si="84"/>
      </c>
      <c r="O248" s="128">
        <f t="shared" si="85"/>
      </c>
      <c r="P248" s="129">
        <f t="shared" si="86"/>
      </c>
      <c r="Q248" s="129">
        <f t="shared" si="87"/>
        <v>0</v>
      </c>
      <c r="R248" s="133">
        <f t="shared" si="88"/>
      </c>
      <c r="S248" s="126">
        <f t="shared" si="89"/>
      </c>
      <c r="T248" s="131">
        <f t="shared" si="90"/>
      </c>
      <c r="U248" s="132">
        <f t="shared" si="91"/>
      </c>
    </row>
    <row r="249" spans="1:21" s="37" customFormat="1" ht="25.5" customHeight="1" hidden="1">
      <c r="A249" s="134"/>
      <c r="B249" s="102"/>
      <c r="C249" s="108"/>
      <c r="D249" s="103"/>
      <c r="E249" s="77"/>
      <c r="F249" s="125"/>
      <c r="G249" s="103"/>
      <c r="H249" s="126">
        <f>IF($G249="","",INDEX('1. závod'!$A:$CH,$G249+5,INDEX('Základní list'!$B:$B,MATCH($F249,'Základní list'!$A:$A,0),1)))</f>
      </c>
      <c r="I249" s="127">
        <f>IF($G249="","",INDEX('1. závod'!$A:$CH,$G249+5,INDEX('Základní list'!$B:$B,MATCH($F249,'Základní list'!$A:$A,0),1)+2))</f>
      </c>
      <c r="J249" s="125"/>
      <c r="K249" s="103"/>
      <c r="L249" s="126">
        <f>IF($K249="","",INDEX('2. závod'!$A:$CH,$K249+5,INDEX('Základní list'!$B:$B,MATCH($J249,'Základní list'!$A:$A,0),1)))</f>
      </c>
      <c r="M249" s="127">
        <f>IF($K249="","",INDEX('2. závod'!$A:$CH,$K249+5,INDEX('Základní list'!$B:$B,MATCH($J249,'Základní list'!$A:$A,0),1)+2))</f>
      </c>
      <c r="N249" s="128">
        <f t="shared" si="84"/>
      </c>
      <c r="O249" s="128">
        <f t="shared" si="85"/>
      </c>
      <c r="P249" s="129">
        <f t="shared" si="86"/>
      </c>
      <c r="Q249" s="129">
        <f t="shared" si="87"/>
        <v>0</v>
      </c>
      <c r="R249" s="133">
        <f t="shared" si="88"/>
      </c>
      <c r="S249" s="126">
        <f t="shared" si="89"/>
      </c>
      <c r="T249" s="131">
        <f t="shared" si="90"/>
      </c>
      <c r="U249" s="132">
        <f t="shared" si="91"/>
      </c>
    </row>
    <row r="250" spans="1:21" s="37" customFormat="1" ht="25.5" customHeight="1" hidden="1">
      <c r="A250" s="134"/>
      <c r="B250" s="102"/>
      <c r="C250" s="108"/>
      <c r="D250" s="103"/>
      <c r="E250" s="77"/>
      <c r="F250" s="125"/>
      <c r="G250" s="103"/>
      <c r="H250" s="126">
        <f>IF($G250="","",INDEX('1. závod'!$A:$CH,$G250+5,INDEX('Základní list'!$B:$B,MATCH($F250,'Základní list'!$A:$A,0),1)))</f>
      </c>
      <c r="I250" s="127">
        <f>IF($G250="","",INDEX('1. závod'!$A:$CH,$G250+5,INDEX('Základní list'!$B:$B,MATCH($F250,'Základní list'!$A:$A,0),1)+2))</f>
      </c>
      <c r="J250" s="125"/>
      <c r="K250" s="103"/>
      <c r="L250" s="126">
        <f>IF($K250="","",INDEX('2. závod'!$A:$CH,$K250+5,INDEX('Základní list'!$B:$B,MATCH($J250,'Základní list'!$A:$A,0),1)))</f>
      </c>
      <c r="M250" s="127">
        <f>IF($K250="","",INDEX('2. závod'!$A:$CH,$K250+5,INDEX('Základní list'!$B:$B,MATCH($J250,'Základní list'!$A:$A,0),1)+2))</f>
      </c>
      <c r="N250" s="128">
        <f t="shared" si="84"/>
      </c>
      <c r="O250" s="128">
        <f t="shared" si="85"/>
      </c>
      <c r="P250" s="129">
        <f t="shared" si="86"/>
      </c>
      <c r="Q250" s="129">
        <f t="shared" si="87"/>
        <v>0</v>
      </c>
      <c r="R250" s="133">
        <f t="shared" si="88"/>
      </c>
      <c r="S250" s="126">
        <f t="shared" si="89"/>
      </c>
      <c r="T250" s="131">
        <f t="shared" si="90"/>
      </c>
      <c r="U250" s="132">
        <f t="shared" si="91"/>
      </c>
    </row>
    <row r="251" spans="1:21" s="37" customFormat="1" ht="25.5" customHeight="1" hidden="1">
      <c r="A251" s="134"/>
      <c r="B251" s="102"/>
      <c r="C251" s="108"/>
      <c r="D251" s="103"/>
      <c r="E251" s="77"/>
      <c r="F251" s="125"/>
      <c r="G251" s="103"/>
      <c r="H251" s="126">
        <f>IF($G251="","",INDEX('1. závod'!$A:$CH,$G251+5,INDEX('Základní list'!$B:$B,MATCH($F251,'Základní list'!$A:$A,0),1)))</f>
      </c>
      <c r="I251" s="127">
        <f>IF($G251="","",INDEX('1. závod'!$A:$CH,$G251+5,INDEX('Základní list'!$B:$B,MATCH($F251,'Základní list'!$A:$A,0),1)+2))</f>
      </c>
      <c r="J251" s="125"/>
      <c r="K251" s="103"/>
      <c r="L251" s="126">
        <f>IF($K251="","",INDEX('2. závod'!$A:$CH,$K251+5,INDEX('Základní list'!$B:$B,MATCH($J251,'Základní list'!$A:$A,0),1)))</f>
      </c>
      <c r="M251" s="127">
        <f>IF($K251="","",INDEX('2. závod'!$A:$CH,$K251+5,INDEX('Základní list'!$B:$B,MATCH($J251,'Základní list'!$A:$A,0),1)+2))</f>
      </c>
      <c r="N251" s="128">
        <f t="shared" si="84"/>
      </c>
      <c r="O251" s="128">
        <f t="shared" si="85"/>
      </c>
      <c r="P251" s="129">
        <f t="shared" si="86"/>
      </c>
      <c r="Q251" s="129">
        <f t="shared" si="87"/>
        <v>0</v>
      </c>
      <c r="R251" s="133">
        <f t="shared" si="88"/>
      </c>
      <c r="S251" s="126">
        <f t="shared" si="89"/>
      </c>
      <c r="T251" s="131">
        <f t="shared" si="90"/>
      </c>
      <c r="U251" s="132">
        <f t="shared" si="91"/>
      </c>
    </row>
    <row r="252" spans="1:21" s="37" customFormat="1" ht="25.5" customHeight="1" hidden="1">
      <c r="A252" s="134"/>
      <c r="B252" s="102"/>
      <c r="C252" s="108"/>
      <c r="D252" s="103"/>
      <c r="E252" s="77"/>
      <c r="F252" s="125"/>
      <c r="G252" s="103"/>
      <c r="H252" s="126">
        <f>IF($G252="","",INDEX('1. závod'!$A:$CH,$G252+5,INDEX('Základní list'!$B:$B,MATCH($F252,'Základní list'!$A:$A,0),1)))</f>
      </c>
      <c r="I252" s="127">
        <f>IF($G252="","",INDEX('1. závod'!$A:$CH,$G252+5,INDEX('Základní list'!$B:$B,MATCH($F252,'Základní list'!$A:$A,0),1)+2))</f>
      </c>
      <c r="J252" s="125"/>
      <c r="K252" s="103"/>
      <c r="L252" s="126">
        <f>IF($K252="","",INDEX('2. závod'!$A:$CH,$K252+5,INDEX('Základní list'!$B:$B,MATCH($J252,'Základní list'!$A:$A,0),1)))</f>
      </c>
      <c r="M252" s="127">
        <f>IF($K252="","",INDEX('2. závod'!$A:$CH,$K252+5,INDEX('Základní list'!$B:$B,MATCH($J252,'Základní list'!$A:$A,0),1)+2))</f>
      </c>
      <c r="N252" s="128">
        <f t="shared" si="84"/>
      </c>
      <c r="O252" s="128">
        <f t="shared" si="85"/>
      </c>
      <c r="P252" s="129">
        <f t="shared" si="86"/>
      </c>
      <c r="Q252" s="129">
        <f t="shared" si="87"/>
        <v>0</v>
      </c>
      <c r="R252" s="133">
        <f t="shared" si="88"/>
      </c>
      <c r="S252" s="126">
        <f t="shared" si="89"/>
      </c>
      <c r="T252" s="131">
        <f t="shared" si="90"/>
      </c>
      <c r="U252" s="132">
        <f t="shared" si="91"/>
      </c>
    </row>
    <row r="253" spans="1:21" s="37" customFormat="1" ht="25.5" customHeight="1" hidden="1">
      <c r="A253" s="134"/>
      <c r="B253" s="102"/>
      <c r="C253" s="108"/>
      <c r="D253" s="103"/>
      <c r="E253" s="77"/>
      <c r="F253" s="125"/>
      <c r="G253" s="103"/>
      <c r="H253" s="126">
        <f>IF($G253="","",INDEX('1. závod'!$A:$CH,$G253+5,INDEX('Základní list'!$B:$B,MATCH($F253,'Základní list'!$A:$A,0),1)))</f>
      </c>
      <c r="I253" s="127">
        <f>IF($G253="","",INDEX('1. závod'!$A:$CH,$G253+5,INDEX('Základní list'!$B:$B,MATCH($F253,'Základní list'!$A:$A,0),1)+2))</f>
      </c>
      <c r="J253" s="125"/>
      <c r="K253" s="103"/>
      <c r="L253" s="126">
        <f>IF($K253="","",INDEX('2. závod'!$A:$CH,$K253+5,INDEX('Základní list'!$B:$B,MATCH($J253,'Základní list'!$A:$A,0),1)))</f>
      </c>
      <c r="M253" s="127">
        <f>IF($K253="","",INDEX('2. závod'!$A:$CH,$K253+5,INDEX('Základní list'!$B:$B,MATCH($J253,'Základní list'!$A:$A,0),1)+2))</f>
      </c>
      <c r="N253" s="128">
        <f t="shared" si="84"/>
      </c>
      <c r="O253" s="128">
        <f t="shared" si="85"/>
      </c>
      <c r="P253" s="129">
        <f t="shared" si="86"/>
      </c>
      <c r="Q253" s="129">
        <f t="shared" si="87"/>
        <v>0</v>
      </c>
      <c r="R253" s="133">
        <f t="shared" si="88"/>
      </c>
      <c r="S253" s="126">
        <f t="shared" si="89"/>
      </c>
      <c r="T253" s="131">
        <f t="shared" si="90"/>
      </c>
      <c r="U253" s="132">
        <f t="shared" si="91"/>
      </c>
    </row>
    <row r="254" spans="1:21" s="37" customFormat="1" ht="25.5" customHeight="1" hidden="1">
      <c r="A254" s="134"/>
      <c r="B254" s="102"/>
      <c r="C254" s="108"/>
      <c r="D254" s="103"/>
      <c r="E254" s="77"/>
      <c r="F254" s="125"/>
      <c r="G254" s="103"/>
      <c r="H254" s="126">
        <f>IF($G254="","",INDEX('1. závod'!$A:$CH,$G254+5,INDEX('Základní list'!$B:$B,MATCH($F254,'Základní list'!$A:$A,0),1)))</f>
      </c>
      <c r="I254" s="127">
        <f>IF($G254="","",INDEX('1. závod'!$A:$CH,$G254+5,INDEX('Základní list'!$B:$B,MATCH($F254,'Základní list'!$A:$A,0),1)+2))</f>
      </c>
      <c r="J254" s="125"/>
      <c r="K254" s="103"/>
      <c r="L254" s="126">
        <f>IF($K254="","",INDEX('2. závod'!$A:$CH,$K254+5,INDEX('Základní list'!$B:$B,MATCH($J254,'Základní list'!$A:$A,0),1)))</f>
      </c>
      <c r="M254" s="127">
        <f>IF($K254="","",INDEX('2. závod'!$A:$CH,$K254+5,INDEX('Základní list'!$B:$B,MATCH($J254,'Základní list'!$A:$A,0),1)+2))</f>
      </c>
      <c r="N254" s="128">
        <f t="shared" si="84"/>
      </c>
      <c r="O254" s="128">
        <f t="shared" si="85"/>
      </c>
      <c r="P254" s="129">
        <f t="shared" si="86"/>
      </c>
      <c r="Q254" s="129">
        <f t="shared" si="87"/>
        <v>0</v>
      </c>
      <c r="R254" s="133">
        <f t="shared" si="88"/>
      </c>
      <c r="S254" s="126">
        <f t="shared" si="89"/>
      </c>
      <c r="T254" s="131">
        <f t="shared" si="90"/>
      </c>
      <c r="U254" s="132">
        <f t="shared" si="91"/>
      </c>
    </row>
    <row r="255" spans="1:21" s="37" customFormat="1" ht="25.5" customHeight="1" hidden="1">
      <c r="A255" s="134"/>
      <c r="B255" s="102"/>
      <c r="C255" s="108"/>
      <c r="D255" s="103"/>
      <c r="E255" s="77"/>
      <c r="F255" s="125"/>
      <c r="G255" s="103"/>
      <c r="H255" s="126">
        <f>IF($G255="","",INDEX('1. závod'!$A:$CH,$G255+5,INDEX('Základní list'!$B:$B,MATCH($F255,'Základní list'!$A:$A,0),1)))</f>
      </c>
      <c r="I255" s="127">
        <f>IF($G255="","",INDEX('1. závod'!$A:$CH,$G255+5,INDEX('Základní list'!$B:$B,MATCH($F255,'Základní list'!$A:$A,0),1)+2))</f>
      </c>
      <c r="J255" s="125"/>
      <c r="K255" s="103"/>
      <c r="L255" s="126">
        <f>IF($K255="","",INDEX('2. závod'!$A:$CH,$K255+5,INDEX('Základní list'!$B:$B,MATCH($J255,'Základní list'!$A:$A,0),1)))</f>
      </c>
      <c r="M255" s="127">
        <f>IF($K255="","",INDEX('2. závod'!$A:$CH,$K255+5,INDEX('Základní list'!$B:$B,MATCH($J255,'Základní list'!$A:$A,0),1)+2))</f>
      </c>
      <c r="N255" s="128">
        <f t="shared" si="84"/>
      </c>
      <c r="O255" s="128">
        <f t="shared" si="85"/>
      </c>
      <c r="P255" s="129">
        <f t="shared" si="86"/>
      </c>
      <c r="Q255" s="129">
        <f t="shared" si="87"/>
        <v>0</v>
      </c>
      <c r="R255" s="133">
        <f t="shared" si="88"/>
      </c>
      <c r="S255" s="126">
        <f t="shared" si="89"/>
      </c>
      <c r="T255" s="131">
        <f t="shared" si="90"/>
      </c>
      <c r="U255" s="132">
        <f t="shared" si="91"/>
      </c>
    </row>
    <row r="256" spans="1:21" s="37" customFormat="1" ht="25.5" customHeight="1" hidden="1">
      <c r="A256" s="134"/>
      <c r="B256" s="102"/>
      <c r="C256" s="108"/>
      <c r="D256" s="103"/>
      <c r="E256" s="77"/>
      <c r="F256" s="125"/>
      <c r="G256" s="103"/>
      <c r="H256" s="126">
        <f>IF($G256="","",INDEX('1. závod'!$A:$CH,$G256+5,INDEX('Základní list'!$B:$B,MATCH($F256,'Základní list'!$A:$A,0),1)))</f>
      </c>
      <c r="I256" s="127">
        <f>IF($G256="","",INDEX('1. závod'!$A:$CH,$G256+5,INDEX('Základní list'!$B:$B,MATCH($F256,'Základní list'!$A:$A,0),1)+2))</f>
      </c>
      <c r="J256" s="125"/>
      <c r="K256" s="103"/>
      <c r="L256" s="126">
        <f>IF($K256="","",INDEX('2. závod'!$A:$CH,$K256+5,INDEX('Základní list'!$B:$B,MATCH($J256,'Základní list'!$A:$A,0),1)))</f>
      </c>
      <c r="M256" s="127">
        <f>IF($K256="","",INDEX('2. závod'!$A:$CH,$K256+5,INDEX('Základní list'!$B:$B,MATCH($J256,'Základní list'!$A:$A,0),1)+2))</f>
      </c>
      <c r="N256" s="128">
        <f t="shared" si="84"/>
      </c>
      <c r="O256" s="128">
        <f t="shared" si="85"/>
      </c>
      <c r="P256" s="129">
        <f t="shared" si="86"/>
      </c>
      <c r="Q256" s="129">
        <f t="shared" si="87"/>
        <v>0</v>
      </c>
      <c r="R256" s="133">
        <f t="shared" si="88"/>
      </c>
      <c r="S256" s="126">
        <f t="shared" si="89"/>
      </c>
      <c r="T256" s="131">
        <f t="shared" si="90"/>
      </c>
      <c r="U256" s="132">
        <f t="shared" si="91"/>
      </c>
    </row>
    <row r="257" spans="1:21" s="37" customFormat="1" ht="25.5" customHeight="1" hidden="1">
      <c r="A257" s="134"/>
      <c r="B257" s="145"/>
      <c r="C257" s="108"/>
      <c r="D257" s="103"/>
      <c r="E257" s="77"/>
      <c r="F257" s="125"/>
      <c r="G257" s="103"/>
      <c r="H257" s="126">
        <f>IF($G257="","",INDEX('1. závod'!$A:$CH,$G257+5,INDEX('Základní list'!$B:$B,MATCH($F257,'Základní list'!$A:$A,0),1)))</f>
      </c>
      <c r="I257" s="127">
        <f>IF($G257="","",INDEX('1. závod'!$A:$CH,$G257+5,INDEX('Základní list'!$B:$B,MATCH($F257,'Základní list'!$A:$A,0),1)+2))</f>
      </c>
      <c r="J257" s="125"/>
      <c r="K257" s="103"/>
      <c r="L257" s="126">
        <f>IF($K257="","",INDEX('2. závod'!$A:$CH,$K257+5,INDEX('Základní list'!$B:$B,MATCH($J257,'Základní list'!$A:$A,0),1)))</f>
      </c>
      <c r="M257" s="127">
        <f>IF($K257="","",INDEX('2. závod'!$A:$CH,$K257+5,INDEX('Základní list'!$B:$B,MATCH($J257,'Základní list'!$A:$A,0),1)+2))</f>
      </c>
      <c r="N257" s="128">
        <f t="shared" si="84"/>
      </c>
      <c r="O257" s="128">
        <f t="shared" si="85"/>
      </c>
      <c r="P257" s="129">
        <f t="shared" si="86"/>
      </c>
      <c r="Q257" s="129">
        <f t="shared" si="87"/>
        <v>0</v>
      </c>
      <c r="R257" s="133">
        <f t="shared" si="88"/>
      </c>
      <c r="S257" s="126">
        <f t="shared" si="89"/>
      </c>
      <c r="T257" s="131">
        <f t="shared" si="90"/>
      </c>
      <c r="U257" s="132">
        <f t="shared" si="91"/>
      </c>
    </row>
    <row r="258" spans="1:21" s="37" customFormat="1" ht="25.5" customHeight="1" hidden="1">
      <c r="A258" s="134"/>
      <c r="B258" s="102"/>
      <c r="C258" s="108"/>
      <c r="D258" s="103"/>
      <c r="E258" s="77"/>
      <c r="F258" s="125"/>
      <c r="G258" s="103"/>
      <c r="H258" s="126">
        <f>IF($G258="","",INDEX('1. závod'!$A:$CH,$G258+5,INDEX('Základní list'!$B:$B,MATCH($F258,'Základní list'!$A:$A,0),1)))</f>
      </c>
      <c r="I258" s="127">
        <f>IF($G258="","",INDEX('1. závod'!$A:$CH,$G258+5,INDEX('Základní list'!$B:$B,MATCH($F258,'Základní list'!$A:$A,0),1)+2))</f>
      </c>
      <c r="J258" s="125"/>
      <c r="K258" s="103"/>
      <c r="L258" s="126">
        <f>IF($K258="","",INDEX('2. závod'!$A:$CH,$K258+5,INDEX('Základní list'!$B:$B,MATCH($J258,'Základní list'!$A:$A,0),1)))</f>
      </c>
      <c r="M258" s="127">
        <f>IF($K258="","",INDEX('2. závod'!$A:$CH,$K258+5,INDEX('Základní list'!$B:$B,MATCH($J258,'Základní list'!$A:$A,0),1)+2))</f>
      </c>
      <c r="N258" s="128">
        <f t="shared" si="84"/>
      </c>
      <c r="O258" s="128">
        <f t="shared" si="85"/>
      </c>
      <c r="P258" s="129">
        <f t="shared" si="86"/>
      </c>
      <c r="Q258" s="129">
        <f t="shared" si="87"/>
        <v>0</v>
      </c>
      <c r="R258" s="133">
        <f t="shared" si="88"/>
      </c>
      <c r="S258" s="126">
        <f t="shared" si="89"/>
      </c>
      <c r="T258" s="131">
        <f t="shared" si="90"/>
      </c>
      <c r="U258" s="132">
        <f t="shared" si="91"/>
      </c>
    </row>
    <row r="259" spans="1:21" s="37" customFormat="1" ht="25.5" customHeight="1" hidden="1">
      <c r="A259" s="134"/>
      <c r="B259" s="102"/>
      <c r="C259" s="108"/>
      <c r="D259" s="103"/>
      <c r="E259" s="77"/>
      <c r="F259" s="125"/>
      <c r="G259" s="103"/>
      <c r="H259" s="126">
        <f>IF($G259="","",INDEX('1. závod'!$A:$CH,$G259+5,INDEX('Základní list'!$B:$B,MATCH($F259,'Základní list'!$A:$A,0),1)))</f>
      </c>
      <c r="I259" s="127">
        <f>IF($G259="","",INDEX('1. závod'!$A:$CH,$G259+5,INDEX('Základní list'!$B:$B,MATCH($F259,'Základní list'!$A:$A,0),1)+2))</f>
      </c>
      <c r="J259" s="125"/>
      <c r="K259" s="103"/>
      <c r="L259" s="126">
        <f>IF($K259="","",INDEX('2. závod'!$A:$CH,$K259+5,INDEX('Základní list'!$B:$B,MATCH($J259,'Základní list'!$A:$A,0),1)))</f>
      </c>
      <c r="M259" s="127">
        <f>IF($K259="","",INDEX('2. závod'!$A:$CH,$K259+5,INDEX('Základní list'!$B:$B,MATCH($J259,'Základní list'!$A:$A,0),1)+2))</f>
      </c>
      <c r="N259" s="128">
        <f t="shared" si="84"/>
      </c>
      <c r="O259" s="128">
        <f t="shared" si="85"/>
      </c>
      <c r="P259" s="129">
        <f t="shared" si="86"/>
      </c>
      <c r="Q259" s="129">
        <f t="shared" si="87"/>
        <v>0</v>
      </c>
      <c r="R259" s="133">
        <f t="shared" si="88"/>
      </c>
      <c r="S259" s="126">
        <f t="shared" si="89"/>
      </c>
      <c r="T259" s="131">
        <f t="shared" si="90"/>
      </c>
      <c r="U259" s="132">
        <f t="shared" si="91"/>
      </c>
    </row>
    <row r="260" spans="1:21" s="37" customFormat="1" ht="25.5" customHeight="1" hidden="1">
      <c r="A260" s="134"/>
      <c r="B260" s="102"/>
      <c r="C260" s="108"/>
      <c r="D260" s="103"/>
      <c r="E260" s="77"/>
      <c r="F260" s="125"/>
      <c r="G260" s="103"/>
      <c r="H260" s="126">
        <f>IF($G260="","",INDEX('1. závod'!$A:$CH,$G260+5,INDEX('Základní list'!$B:$B,MATCH($F260,'Základní list'!$A:$A,0),1)))</f>
      </c>
      <c r="I260" s="127">
        <f>IF($G260="","",INDEX('1. závod'!$A:$CH,$G260+5,INDEX('Základní list'!$B:$B,MATCH($F260,'Základní list'!$A:$A,0),1)+2))</f>
      </c>
      <c r="J260" s="125"/>
      <c r="K260" s="103"/>
      <c r="L260" s="126">
        <f>IF($K260="","",INDEX('2. závod'!$A:$CH,$K260+5,INDEX('Základní list'!$B:$B,MATCH($J260,'Základní list'!$A:$A,0),1)))</f>
      </c>
      <c r="M260" s="127">
        <f>IF($K260="","",INDEX('2. závod'!$A:$CH,$K260+5,INDEX('Základní list'!$B:$B,MATCH($J260,'Základní list'!$A:$A,0),1)+2))</f>
      </c>
      <c r="N260" s="128">
        <f t="shared" si="84"/>
      </c>
      <c r="O260" s="128">
        <f t="shared" si="85"/>
      </c>
      <c r="P260" s="129">
        <f t="shared" si="86"/>
      </c>
      <c r="Q260" s="129">
        <f t="shared" si="87"/>
        <v>0</v>
      </c>
      <c r="R260" s="133">
        <f t="shared" si="88"/>
      </c>
      <c r="S260" s="126">
        <f t="shared" si="89"/>
      </c>
      <c r="T260" s="131">
        <f t="shared" si="90"/>
      </c>
      <c r="U260" s="132">
        <f t="shared" si="91"/>
      </c>
    </row>
    <row r="261" spans="1:21" s="37" customFormat="1" ht="25.5" customHeight="1" hidden="1">
      <c r="A261" s="134"/>
      <c r="B261" s="102"/>
      <c r="C261" s="108"/>
      <c r="D261" s="103"/>
      <c r="E261" s="77"/>
      <c r="F261" s="125"/>
      <c r="G261" s="103"/>
      <c r="H261" s="126">
        <f>IF($G261="","",INDEX('1. závod'!$A:$CH,$G261+5,INDEX('Základní list'!$B:$B,MATCH($F261,'Základní list'!$A:$A,0),1)))</f>
      </c>
      <c r="I261" s="127">
        <f>IF($G261="","",INDEX('1. závod'!$A:$CH,$G261+5,INDEX('Základní list'!$B:$B,MATCH($F261,'Základní list'!$A:$A,0),1)+2))</f>
      </c>
      <c r="J261" s="125"/>
      <c r="K261" s="103"/>
      <c r="L261" s="126">
        <f>IF($K261="","",INDEX('2. závod'!$A:$CH,$K261+5,INDEX('Základní list'!$B:$B,MATCH($J261,'Základní list'!$A:$A,0),1)))</f>
      </c>
      <c r="M261" s="127">
        <f>IF($K261="","",INDEX('2. závod'!$A:$CH,$K261+5,INDEX('Základní list'!$B:$B,MATCH($J261,'Základní list'!$A:$A,0),1)+2))</f>
      </c>
      <c r="N261" s="128">
        <f t="shared" si="84"/>
      </c>
      <c r="O261" s="128">
        <f t="shared" si="85"/>
      </c>
      <c r="P261" s="129">
        <f t="shared" si="86"/>
      </c>
      <c r="Q261" s="129">
        <f t="shared" si="87"/>
        <v>0</v>
      </c>
      <c r="R261" s="133">
        <f t="shared" si="88"/>
      </c>
      <c r="S261" s="126">
        <f t="shared" si="89"/>
      </c>
      <c r="T261" s="131">
        <f t="shared" si="90"/>
      </c>
      <c r="U261" s="132">
        <f t="shared" si="91"/>
      </c>
    </row>
    <row r="262" spans="1:21" s="37" customFormat="1" ht="25.5" customHeight="1" hidden="1">
      <c r="A262" s="134"/>
      <c r="B262" s="102"/>
      <c r="C262" s="108"/>
      <c r="D262" s="103"/>
      <c r="E262" s="77"/>
      <c r="F262" s="125"/>
      <c r="G262" s="103"/>
      <c r="H262" s="126">
        <f>IF($G262="","",INDEX('1. závod'!$A:$CH,$G262+5,INDEX('Základní list'!$B:$B,MATCH($F262,'Základní list'!$A:$A,0),1)))</f>
      </c>
      <c r="I262" s="127">
        <f>IF($G262="","",INDEX('1. závod'!$A:$CH,$G262+5,INDEX('Základní list'!$B:$B,MATCH($F262,'Základní list'!$A:$A,0),1)+2))</f>
      </c>
      <c r="J262" s="125"/>
      <c r="K262" s="103"/>
      <c r="L262" s="126">
        <f>IF($K262="","",INDEX('2. závod'!$A:$CH,$K262+5,INDEX('Základní list'!$B:$B,MATCH($J262,'Základní list'!$A:$A,0),1)))</f>
      </c>
      <c r="M262" s="127">
        <f>IF($K262="","",INDEX('2. závod'!$A:$CH,$K262+5,INDEX('Základní list'!$B:$B,MATCH($J262,'Základní list'!$A:$A,0),1)+2))</f>
      </c>
      <c r="N262" s="128">
        <f t="shared" si="84"/>
      </c>
      <c r="O262" s="128">
        <f t="shared" si="85"/>
      </c>
      <c r="P262" s="129">
        <f t="shared" si="86"/>
      </c>
      <c r="Q262" s="129">
        <f t="shared" si="87"/>
        <v>0</v>
      </c>
      <c r="R262" s="133">
        <f t="shared" si="88"/>
      </c>
      <c r="S262" s="126">
        <f t="shared" si="89"/>
      </c>
      <c r="T262" s="131">
        <f t="shared" si="90"/>
      </c>
      <c r="U262" s="132">
        <f t="shared" si="91"/>
      </c>
    </row>
    <row r="263" spans="1:21" s="37" customFormat="1" ht="25.5" customHeight="1" hidden="1">
      <c r="A263" s="134"/>
      <c r="B263" s="102"/>
      <c r="C263" s="108"/>
      <c r="D263" s="103"/>
      <c r="E263" s="77"/>
      <c r="F263" s="125"/>
      <c r="G263" s="103"/>
      <c r="H263" s="126">
        <f>IF($G263="","",INDEX('1. závod'!$A:$CH,$G263+5,INDEX('Základní list'!$B:$B,MATCH($F263,'Základní list'!$A:$A,0),1)))</f>
      </c>
      <c r="I263" s="127">
        <f>IF($G263="","",INDEX('1. závod'!$A:$CH,$G263+5,INDEX('Základní list'!$B:$B,MATCH($F263,'Základní list'!$A:$A,0),1)+2))</f>
      </c>
      <c r="J263" s="125"/>
      <c r="K263" s="103"/>
      <c r="L263" s="126">
        <f>IF($K263="","",INDEX('2. závod'!$A:$CH,$K263+5,INDEX('Základní list'!$B:$B,MATCH($J263,'Základní list'!$A:$A,0),1)))</f>
      </c>
      <c r="M263" s="127">
        <f>IF($K263="","",INDEX('2. závod'!$A:$CH,$K263+5,INDEX('Základní list'!$B:$B,MATCH($J263,'Základní list'!$A:$A,0),1)+2))</f>
      </c>
      <c r="N263" s="128">
        <f t="shared" si="84"/>
      </c>
      <c r="O263" s="128">
        <f t="shared" si="85"/>
      </c>
      <c r="P263" s="129">
        <f t="shared" si="86"/>
      </c>
      <c r="Q263" s="129">
        <f t="shared" si="87"/>
        <v>0</v>
      </c>
      <c r="R263" s="133">
        <f t="shared" si="88"/>
      </c>
      <c r="S263" s="126">
        <f t="shared" si="89"/>
      </c>
      <c r="T263" s="131">
        <f t="shared" si="90"/>
      </c>
      <c r="U263" s="132">
        <f t="shared" si="91"/>
      </c>
    </row>
    <row r="264" spans="1:21" s="45" customFormat="1" ht="12.7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P264" s="44"/>
      <c r="Q264" s="44"/>
      <c r="R264" s="59"/>
      <c r="S264" s="57"/>
      <c r="T264" s="57"/>
      <c r="U264" s="57"/>
    </row>
    <row r="265" spans="1:21" ht="12.75">
      <c r="A265" s="181" t="s">
        <v>10</v>
      </c>
      <c r="B265" s="181"/>
      <c r="C265" s="181"/>
      <c r="D265" s="181"/>
      <c r="E265" s="181"/>
      <c r="F265" s="32" t="s">
        <v>18</v>
      </c>
      <c r="G265" s="32"/>
      <c r="H265" s="32"/>
      <c r="I265" s="32"/>
      <c r="L265" s="31"/>
      <c r="S265" s="31"/>
      <c r="U265" s="38" t="s">
        <v>49</v>
      </c>
    </row>
  </sheetData>
  <sheetProtection sheet="1" objects="1" scenarios="1" selectLockedCells="1" sort="0" autoFilter="0"/>
  <autoFilter ref="A8:U110"/>
  <mergeCells count="23">
    <mergeCell ref="A1:U1"/>
    <mergeCell ref="A4:E4"/>
    <mergeCell ref="B6:E7"/>
    <mergeCell ref="H7:H8"/>
    <mergeCell ref="I7:I8"/>
    <mergeCell ref="F6:I6"/>
    <mergeCell ref="J6:M6"/>
    <mergeCell ref="A2:E2"/>
    <mergeCell ref="U7:U8"/>
    <mergeCell ref="A6:A8"/>
    <mergeCell ref="A3:E3"/>
    <mergeCell ref="R6:U6"/>
    <mergeCell ref="A265:E265"/>
    <mergeCell ref="T7:T8"/>
    <mergeCell ref="L7:L8"/>
    <mergeCell ref="M7:M8"/>
    <mergeCell ref="R7:R8"/>
    <mergeCell ref="S7:S8"/>
    <mergeCell ref="A9:U9"/>
    <mergeCell ref="A60:U60"/>
    <mergeCell ref="A111:U111"/>
    <mergeCell ref="A162:U162"/>
    <mergeCell ref="A213:U213"/>
  </mergeCells>
  <conditionalFormatting sqref="M1:M65536">
    <cfRule type="expression" priority="14" dxfId="1" stopIfTrue="1">
      <formula>ISNUMBER(INDEX(ZAVOD_2_ROZSAH,$K1+5,INDEX(ZAKLAD_IND,MATCH($J1,ZAKLAD_SEKTOR,0),1)+1))</formula>
    </cfRule>
  </conditionalFormatting>
  <conditionalFormatting sqref="I1:I65536 C1:C9 C18:C65536">
    <cfRule type="expression" priority="13" dxfId="1" stopIfTrue="1">
      <formula>ISNUMBER(INDEX(ZAVOD_1_ROZSAH,$G1+5,INDEX(ZAKLAD_IND,MATCH($F1,ZAKLAD_SEKTOR,0),1)+1))</formula>
    </cfRule>
  </conditionalFormatting>
  <conditionalFormatting sqref="U1:U65536">
    <cfRule type="cellIs" priority="12" dxfId="30" operator="between" stopIfTrue="1">
      <formula>1</formula>
      <formula>3</formula>
    </cfRule>
  </conditionalFormatting>
  <conditionalFormatting sqref="A9:G9 A18:G113 F10:G17 J9:K263 A120:G263 A119:D119 F119:G119 A116:G116 A114:D115 F114:G115 A118:G118 A117:D117 F117:G117">
    <cfRule type="containsBlanks" priority="9" dxfId="0">
      <formula>LEN(TRIM(A9))=0</formula>
    </cfRule>
  </conditionalFormatting>
  <conditionalFormatting sqref="B1:B9 B18:B65536">
    <cfRule type="duplicateValues" priority="10" dxfId="40">
      <formula>AND(COUNTIF($B$1:$B$9,B1)+COUNTIF(#REF!,B1)&gt;1,NOT(ISBLANK(B1)))</formula>
    </cfRule>
  </conditionalFormatting>
  <conditionalFormatting sqref="C1:C9 C18:C65536">
    <cfRule type="duplicateValues" priority="11" dxfId="40">
      <formula>AND(COUNTIF($C$1:$C$9,C1)+COUNTIF(#REF!,C1)&gt;1,NOT(ISBLANK(C1)))</formula>
    </cfRule>
  </conditionalFormatting>
  <conditionalFormatting sqref="C10:C17">
    <cfRule type="expression" priority="8" dxfId="1" stopIfTrue="1">
      <formula>ISNUMBER(INDEX(ZAVOD_1_ROZSAH,$G10+5,INDEX(ZAKLAD_IND,MATCH($F10,ZAKLAD_SEKTOR,0),1)+1))</formula>
    </cfRule>
  </conditionalFormatting>
  <conditionalFormatting sqref="A10:E17">
    <cfRule type="containsBlanks" priority="5" dxfId="0">
      <formula>LEN(TRIM(A10))=0</formula>
    </cfRule>
  </conditionalFormatting>
  <conditionalFormatting sqref="B10:B17">
    <cfRule type="duplicateValues" priority="6" dxfId="40">
      <formula>AND(COUNTIF($B$10:$B$17,B10)&gt;1,NOT(ISBLANK(B10)))</formula>
    </cfRule>
  </conditionalFormatting>
  <conditionalFormatting sqref="C10:C17">
    <cfRule type="duplicateValues" priority="7" dxfId="40">
      <formula>AND(COUNTIF($C$10:$C$17,C10)&gt;1,NOT(ISBLANK(C10)))</formula>
    </cfRule>
  </conditionalFormatting>
  <conditionalFormatting sqref="E119">
    <cfRule type="containsBlanks" priority="4" dxfId="0">
      <formula>LEN(TRIM(E119))=0</formula>
    </cfRule>
  </conditionalFormatting>
  <conditionalFormatting sqref="E114">
    <cfRule type="containsBlanks" priority="3" dxfId="0">
      <formula>LEN(TRIM(E114))=0</formula>
    </cfRule>
  </conditionalFormatting>
  <conditionalFormatting sqref="E115">
    <cfRule type="containsBlanks" priority="2" dxfId="0">
      <formula>LEN(TRIM(E115))=0</formula>
    </cfRule>
  </conditionalFormatting>
  <conditionalFormatting sqref="E117">
    <cfRule type="containsBlanks" priority="1" dxfId="0">
      <formula>LEN(TRIM(E117))=0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pageOrder="overThenDown" paperSize="9" scale="88" r:id="rId2"/>
  <headerFooter alignWithMargins="0">
    <oddFooter>&amp;CStránka &amp;P z &amp;N&amp;R&amp;F</oddFooter>
  </headerFooter>
  <rowBreaks count="2" manualBreakCount="2">
    <brk id="110" max="20" man="1"/>
    <brk id="212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55"/>
  <sheetViews>
    <sheetView view="pageBreakPreview" zoomScale="120" zoomScaleSheetLayoutView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A7"/>
    </sheetView>
  </sheetViews>
  <sheetFormatPr defaultColWidth="9.00390625" defaultRowHeight="12.75"/>
  <cols>
    <col min="1" max="1" width="28.375" style="0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8" width="6.625" style="0" customWidth="1"/>
    <col min="9" max="9" width="7.625" style="0" customWidth="1"/>
    <col min="10" max="10" width="4.375" style="0" customWidth="1"/>
    <col min="11" max="16" width="6.625" style="0" customWidth="1"/>
    <col min="18" max="18" width="10.875" style="0" bestFit="1" customWidth="1"/>
  </cols>
  <sheetData>
    <row r="1" spans="1:19" ht="20.25">
      <c r="A1" s="222" t="s">
        <v>108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R1" s="115" t="s">
        <v>112</v>
      </c>
      <c r="S1" s="115">
        <v>2</v>
      </c>
    </row>
    <row r="2" spans="1:19" ht="13.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R2" s="115" t="s">
        <v>113</v>
      </c>
      <c r="S2" s="115">
        <f>COUNTA(A:A)-2</f>
        <v>0</v>
      </c>
    </row>
    <row r="3" spans="1:16" ht="12.75">
      <c r="A3" s="223" t="s">
        <v>42</v>
      </c>
      <c r="B3" s="237" t="s">
        <v>109</v>
      </c>
      <c r="C3" s="239" t="s">
        <v>24</v>
      </c>
      <c r="D3" s="230" t="s">
        <v>26</v>
      </c>
      <c r="E3" s="231"/>
      <c r="F3" s="231"/>
      <c r="G3" s="231"/>
      <c r="H3" s="232"/>
      <c r="I3" s="230" t="s">
        <v>27</v>
      </c>
      <c r="J3" s="231"/>
      <c r="K3" s="231"/>
      <c r="L3" s="231"/>
      <c r="M3" s="232"/>
      <c r="N3" s="233" t="s">
        <v>110</v>
      </c>
      <c r="O3" s="233"/>
      <c r="P3" s="234"/>
    </row>
    <row r="4" spans="1:16" ht="12.75">
      <c r="A4" s="224"/>
      <c r="B4" s="238"/>
      <c r="C4" s="240"/>
      <c r="D4" s="225" t="s">
        <v>111</v>
      </c>
      <c r="E4" s="226"/>
      <c r="F4" s="227" t="s">
        <v>110</v>
      </c>
      <c r="G4" s="228"/>
      <c r="H4" s="229"/>
      <c r="I4" s="225" t="s">
        <v>111</v>
      </c>
      <c r="J4" s="226"/>
      <c r="K4" s="227" t="s">
        <v>110</v>
      </c>
      <c r="L4" s="228"/>
      <c r="M4" s="229"/>
      <c r="N4" s="235"/>
      <c r="O4" s="235"/>
      <c r="P4" s="236"/>
    </row>
    <row r="5" spans="1:16" ht="16.5" thickBot="1">
      <c r="A5" s="224"/>
      <c r="B5" s="238"/>
      <c r="C5" s="240"/>
      <c r="D5" s="111" t="s">
        <v>1</v>
      </c>
      <c r="E5" s="112" t="s">
        <v>13</v>
      </c>
      <c r="F5" s="112" t="s">
        <v>1</v>
      </c>
      <c r="G5" s="112" t="s">
        <v>3</v>
      </c>
      <c r="H5" s="113" t="s">
        <v>2</v>
      </c>
      <c r="I5" s="111" t="s">
        <v>1</v>
      </c>
      <c r="J5" s="112" t="s">
        <v>13</v>
      </c>
      <c r="K5" s="112" t="s">
        <v>1</v>
      </c>
      <c r="L5" s="112" t="s">
        <v>3</v>
      </c>
      <c r="M5" s="113" t="s">
        <v>2</v>
      </c>
      <c r="N5" s="114" t="s">
        <v>1</v>
      </c>
      <c r="O5" s="112" t="s">
        <v>3</v>
      </c>
      <c r="P5" s="113" t="s">
        <v>2</v>
      </c>
    </row>
    <row r="6" spans="1:16" ht="12.75" customHeight="1">
      <c r="A6" s="220"/>
      <c r="B6" s="135">
        <f>IF(ISBLANK($C6),"",INDEX('Výsledková listina'!$B:$B,MATCH($C6,'Výsledková listina'!$C:$C,0),1))</f>
      </c>
      <c r="C6" s="136"/>
      <c r="D6" s="137">
        <f>IF($C6="","",INDEX('Výsledková listina'!$H:$I,MATCH($C6,'Výsledková listina'!$C:$C,0),1))</f>
      </c>
      <c r="E6" s="138">
        <f>IF($C6="",IF(ISBLANK($A6),"",MAX('Základní list'!$C$11:$C$20)+1),INDEX('Výsledková listina'!$H:$I,MATCH($C6,'Výsledková listina'!$C:$C,0),2))</f>
      </c>
      <c r="F6" s="216">
        <f>IF(ISBLANK($A6),"",SUM(D6:D7))</f>
      </c>
      <c r="G6" s="216">
        <f>IF(ISBLANK($A6),"",SUM(E6:E7))</f>
      </c>
      <c r="H6" s="218">
        <f>IF(ISBLANK($A6),"",RANK(G6,G:G,1))</f>
      </c>
      <c r="I6" s="137">
        <f>IF($C6="","",INDEX('Výsledková listina'!$L:$M,MATCH($C6,'Výsledková listina'!$C:$C,0),1))</f>
      </c>
      <c r="J6" s="138">
        <f>IF($C6="",IF(ISBLANK($A6),"",MAX('Základní list'!$D$11:$D$20)+1),INDEX('Výsledková listina'!$L:$M,MATCH($C6,'Výsledková listina'!$C:$C,0),2))</f>
      </c>
      <c r="K6" s="216">
        <f>IF(ISBLANK($A6),"",SUM(I6:I7))</f>
      </c>
      <c r="L6" s="216">
        <f>IF(ISBLANK($A6),"",SUM(J6:J7))</f>
      </c>
      <c r="M6" s="212">
        <f>IF(ISBLANK($A6),"",RANK(L6,L:L,1))</f>
      </c>
      <c r="N6" s="214">
        <f>IF(ISBLANK($A6),"",SUM(F6,K6))</f>
      </c>
      <c r="O6" s="208">
        <f>IF(ISBLANK($A6),"",SUM(G6,L6))</f>
      </c>
      <c r="P6" s="210">
        <f>IF(ISBLANK($A6),"",RANK(O6,O:O,1))</f>
      </c>
    </row>
    <row r="7" spans="1:16" ht="13.5" customHeight="1" thickBot="1">
      <c r="A7" s="221"/>
      <c r="B7" s="139">
        <f>IF(ISBLANK($C7),"",INDEX('Výsledková listina'!$B:$B,MATCH($C7,'Výsledková listina'!$C:$C,0),1))</f>
      </c>
      <c r="C7" s="140"/>
      <c r="D7" s="141">
        <f>IF($C7="","",INDEX('Výsledková listina'!$H:$I,MATCH($C7,'Výsledková listina'!$C:$C,0),1))</f>
      </c>
      <c r="E7" s="142">
        <f>IF($C7="",IF(ISBLANK($A6),"",MAX('Základní list'!$C$11:$C$20)+1),INDEX('Výsledková listina'!$H:$I,MATCH($C7,'Výsledková listina'!$C:$C,0),2))</f>
      </c>
      <c r="F7" s="217"/>
      <c r="G7" s="217"/>
      <c r="H7" s="219"/>
      <c r="I7" s="141">
        <f>IF($C7="","",INDEX('Výsledková listina'!$L:$M,MATCH($C7,'Výsledková listina'!$C:$C,0),1))</f>
      </c>
      <c r="J7" s="142">
        <f>IF($C7="",IF(ISBLANK($A6),"",MAX('Základní list'!$D$11:$D$20)+1),INDEX('Výsledková listina'!$L:$M,MATCH($C7,'Výsledková listina'!$C:$C,0),2))</f>
      </c>
      <c r="K7" s="217"/>
      <c r="L7" s="217"/>
      <c r="M7" s="213"/>
      <c r="N7" s="215"/>
      <c r="O7" s="209"/>
      <c r="P7" s="211"/>
    </row>
    <row r="8" spans="1:16" ht="12.75" customHeight="1">
      <c r="A8" s="220"/>
      <c r="B8" s="135">
        <f>IF(ISBLANK($C8),"",INDEX('Výsledková listina'!$B:$B,MATCH($C8,'Výsledková listina'!$C:$C,0),1))</f>
      </c>
      <c r="C8" s="136"/>
      <c r="D8" s="137">
        <f>IF($C8="","",INDEX('Výsledková listina'!$H:$I,MATCH($C8,'Výsledková listina'!$C:$C,0),1))</f>
      </c>
      <c r="E8" s="138">
        <f>IF($C8="",IF(ISBLANK($A8),"",MAX('Základní list'!$C$11:$C$20)+1),INDEX('Výsledková listina'!$H:$I,MATCH($C8,'Výsledková listina'!$C:$C,0),2))</f>
      </c>
      <c r="F8" s="216">
        <f>IF(ISBLANK($A8),"",SUM(D8:D9))</f>
      </c>
      <c r="G8" s="216">
        <f>IF(ISBLANK($A8),"",SUM(E8:E9))</f>
      </c>
      <c r="H8" s="218">
        <f>IF(ISBLANK($A8),"",RANK(G8,G:G,1))</f>
      </c>
      <c r="I8" s="137">
        <f>IF($C8="","",INDEX('Výsledková listina'!$L:$M,MATCH($C8,'Výsledková listina'!$C:$C,0),1))</f>
      </c>
      <c r="J8" s="138">
        <f>IF($C8="",IF(ISBLANK($A8),"",MAX('Základní list'!$D$11:$D$20)+1),INDEX('Výsledková listina'!$L:$M,MATCH($C8,'Výsledková listina'!$C:$C,0),2))</f>
      </c>
      <c r="K8" s="216">
        <f>IF(ISBLANK($A8),"",SUM(I8:I9))</f>
      </c>
      <c r="L8" s="216">
        <f>IF(ISBLANK($A8),"",SUM(J8:J9))</f>
      </c>
      <c r="M8" s="212">
        <f>IF(ISBLANK($A8),"",RANK(L8,L:L,1))</f>
      </c>
      <c r="N8" s="214">
        <f>IF(ISBLANK($A8),"",SUM(F8,K8))</f>
      </c>
      <c r="O8" s="208">
        <f>IF(ISBLANK($A8),"",SUM(G8,L8))</f>
      </c>
      <c r="P8" s="210">
        <f>IF(ISBLANK($A8),"",RANK(O8,O:O,1))</f>
      </c>
    </row>
    <row r="9" spans="1:16" ht="13.5" customHeight="1" thickBot="1">
      <c r="A9" s="221"/>
      <c r="B9" s="139">
        <f>IF(ISBLANK($C9),"",INDEX('Výsledková listina'!$B:$B,MATCH($C9,'Výsledková listina'!$C:$C,0),1))</f>
      </c>
      <c r="C9" s="140"/>
      <c r="D9" s="141">
        <f>IF($C9="","",INDEX('Výsledková listina'!$H:$I,MATCH($C9,'Výsledková listina'!$C:$C,0),1))</f>
      </c>
      <c r="E9" s="142">
        <f>IF($C9="",IF(ISBLANK($A8),"",MAX('Základní list'!$C$11:$C$20)+1),INDEX('Výsledková listina'!$H:$I,MATCH($C9,'Výsledková listina'!$C:$C,0),2))</f>
      </c>
      <c r="F9" s="217"/>
      <c r="G9" s="217"/>
      <c r="H9" s="219"/>
      <c r="I9" s="141">
        <f>IF($C9="","",INDEX('Výsledková listina'!$L:$M,MATCH($C9,'Výsledková listina'!$C:$C,0),1))</f>
      </c>
      <c r="J9" s="142">
        <f>IF($C9="",IF(ISBLANK($A8),"",MAX('Základní list'!$D$11:$D$20)+1),INDEX('Výsledková listina'!$L:$M,MATCH($C9,'Výsledková listina'!$C:$C,0),2))</f>
      </c>
      <c r="K9" s="217"/>
      <c r="L9" s="217"/>
      <c r="M9" s="213"/>
      <c r="N9" s="215"/>
      <c r="O9" s="209"/>
      <c r="P9" s="211"/>
    </row>
    <row r="10" spans="1:16" ht="12.75" customHeight="1">
      <c r="A10" s="220"/>
      <c r="B10" s="135">
        <f>IF(ISBLANK($C10),"",INDEX('Výsledková listina'!$B:$B,MATCH($C10,'Výsledková listina'!$C:$C,0),1))</f>
      </c>
      <c r="C10" s="136"/>
      <c r="D10" s="137">
        <f>IF($C10="","",INDEX('Výsledková listina'!$H:$I,MATCH($C10,'Výsledková listina'!$C:$C,0),1))</f>
      </c>
      <c r="E10" s="138">
        <f>IF($C10="",IF(ISBLANK($A10),"",MAX('Základní list'!$C$11:$C$20)+1),INDEX('Výsledková listina'!$H:$I,MATCH($C10,'Výsledková listina'!$C:$C,0),2))</f>
      </c>
      <c r="F10" s="216">
        <f>IF(ISBLANK($A10),"",SUM(D10:D11))</f>
      </c>
      <c r="G10" s="216">
        <f>IF(ISBLANK($A10),"",SUM(E10:E11))</f>
      </c>
      <c r="H10" s="218">
        <f>IF(ISBLANK($A10),"",RANK(G10,G:G,1))</f>
      </c>
      <c r="I10" s="137">
        <f>IF($C10="","",INDEX('Výsledková listina'!$L:$M,MATCH($C10,'Výsledková listina'!$C:$C,0),1))</f>
      </c>
      <c r="J10" s="138">
        <f>IF($C10="",IF(ISBLANK($A10),"",MAX('Základní list'!$D$11:$D$20)+1),INDEX('Výsledková listina'!$L:$M,MATCH($C10,'Výsledková listina'!$C:$C,0),2))</f>
      </c>
      <c r="K10" s="216">
        <f>IF(ISBLANK($A10),"",SUM(I10:I11))</f>
      </c>
      <c r="L10" s="216">
        <f>IF(ISBLANK($A10),"",SUM(J10:J11))</f>
      </c>
      <c r="M10" s="212">
        <f>IF(ISBLANK($A10),"",RANK(L10,L:L,1))</f>
      </c>
      <c r="N10" s="214">
        <f>IF(ISBLANK($A10),"",SUM(F10,K10))</f>
      </c>
      <c r="O10" s="208">
        <f>IF(ISBLANK($A10),"",SUM(G10,L10))</f>
      </c>
      <c r="P10" s="210">
        <f>IF(ISBLANK($A10),"",RANK(O10,O:O,1))</f>
      </c>
    </row>
    <row r="11" spans="1:16" ht="13.5" customHeight="1" thickBot="1">
      <c r="A11" s="221"/>
      <c r="B11" s="139">
        <f>IF(ISBLANK($C11),"",INDEX('Výsledková listina'!$B:$B,MATCH($C11,'Výsledková listina'!$C:$C,0),1))</f>
      </c>
      <c r="C11" s="140"/>
      <c r="D11" s="141">
        <f>IF($C11="","",INDEX('Výsledková listina'!$H:$I,MATCH($C11,'Výsledková listina'!$C:$C,0),1))</f>
      </c>
      <c r="E11" s="142">
        <f>IF($C11="",IF(ISBLANK($A10),"",MAX('Základní list'!$C$11:$C$20)+1),INDEX('Výsledková listina'!$H:$I,MATCH($C11,'Výsledková listina'!$C:$C,0),2))</f>
      </c>
      <c r="F11" s="217"/>
      <c r="G11" s="217"/>
      <c r="H11" s="219"/>
      <c r="I11" s="141">
        <f>IF($C11="","",INDEX('Výsledková listina'!$L:$M,MATCH($C11,'Výsledková listina'!$C:$C,0),1))</f>
      </c>
      <c r="J11" s="142">
        <f>IF($C11="",IF(ISBLANK($A10),"",MAX('Základní list'!$D$11:$D$20)+1),INDEX('Výsledková listina'!$L:$M,MATCH($C11,'Výsledková listina'!$C:$C,0),2))</f>
      </c>
      <c r="K11" s="217"/>
      <c r="L11" s="217"/>
      <c r="M11" s="213"/>
      <c r="N11" s="215"/>
      <c r="O11" s="209"/>
      <c r="P11" s="211"/>
    </row>
    <row r="12" spans="1:16" ht="12.75" customHeight="1">
      <c r="A12" s="220"/>
      <c r="B12" s="135">
        <f>IF(ISBLANK($C12),"",INDEX('Výsledková listina'!$B:$B,MATCH($C12,'Výsledková listina'!$C:$C,0),1))</f>
      </c>
      <c r="C12" s="136"/>
      <c r="D12" s="137">
        <f>IF($C12="","",INDEX('Výsledková listina'!$H:$I,MATCH($C12,'Výsledková listina'!$C:$C,0),1))</f>
      </c>
      <c r="E12" s="138">
        <f>IF($C12="",IF(ISBLANK($A12),"",MAX('Základní list'!$C$11:$C$20)+1),INDEX('Výsledková listina'!$H:$I,MATCH($C12,'Výsledková listina'!$C:$C,0),2))</f>
      </c>
      <c r="F12" s="216">
        <f>IF(ISBLANK($A12),"",SUM(D12:D13))</f>
      </c>
      <c r="G12" s="216">
        <f>IF(ISBLANK($A12),"",SUM(E12:E13))</f>
      </c>
      <c r="H12" s="218">
        <f>IF(ISBLANK($A12),"",RANK(G12,G:G,1))</f>
      </c>
      <c r="I12" s="137">
        <f>IF($C12="","",INDEX('Výsledková listina'!$L:$M,MATCH($C12,'Výsledková listina'!$C:$C,0),1))</f>
      </c>
      <c r="J12" s="138">
        <f>IF($C12="",IF(ISBLANK($A12),"",MAX('Základní list'!$D$11:$D$20)+1),INDEX('Výsledková listina'!$L:$M,MATCH($C12,'Výsledková listina'!$C:$C,0),2))</f>
      </c>
      <c r="K12" s="216">
        <f>IF(ISBLANK($A12),"",SUM(I12:I13))</f>
      </c>
      <c r="L12" s="216">
        <f>IF(ISBLANK($A12),"",SUM(J12:J13))</f>
      </c>
      <c r="M12" s="212">
        <f>IF(ISBLANK($A12),"",RANK(L12,L:L,1))</f>
      </c>
      <c r="N12" s="214">
        <f>IF(ISBLANK($A12),"",SUM(F12,K12))</f>
      </c>
      <c r="O12" s="208">
        <f>IF(ISBLANK($A12),"",SUM(G12,L12))</f>
      </c>
      <c r="P12" s="210">
        <f>IF(ISBLANK($A12),"",RANK(O12,O:O,1))</f>
      </c>
    </row>
    <row r="13" spans="1:16" ht="13.5" customHeight="1" thickBot="1">
      <c r="A13" s="221"/>
      <c r="B13" s="139">
        <f>IF(ISBLANK($C13),"",INDEX('Výsledková listina'!$B:$B,MATCH($C13,'Výsledková listina'!$C:$C,0),1))</f>
      </c>
      <c r="C13" s="140"/>
      <c r="D13" s="141">
        <f>IF($C13="","",INDEX('Výsledková listina'!$H:$I,MATCH($C13,'Výsledková listina'!$C:$C,0),1))</f>
      </c>
      <c r="E13" s="142">
        <f>IF($C13="",IF(ISBLANK($A12),"",MAX('Základní list'!$C$11:$C$20)+1),INDEX('Výsledková listina'!$H:$I,MATCH($C13,'Výsledková listina'!$C:$C,0),2))</f>
      </c>
      <c r="F13" s="217"/>
      <c r="G13" s="217"/>
      <c r="H13" s="219"/>
      <c r="I13" s="141">
        <f>IF($C13="","",INDEX('Výsledková listina'!$L:$M,MATCH($C13,'Výsledková listina'!$C:$C,0),1))</f>
      </c>
      <c r="J13" s="142">
        <f>IF($C13="",IF(ISBLANK($A12),"",MAX('Základní list'!$D$11:$D$20)+1),INDEX('Výsledková listina'!$L:$M,MATCH($C13,'Výsledková listina'!$C:$C,0),2))</f>
      </c>
      <c r="K13" s="217"/>
      <c r="L13" s="217"/>
      <c r="M13" s="213"/>
      <c r="N13" s="215"/>
      <c r="O13" s="209"/>
      <c r="P13" s="211"/>
    </row>
    <row r="14" spans="1:16" ht="12.75" customHeight="1">
      <c r="A14" s="220"/>
      <c r="B14" s="135">
        <f>IF(ISBLANK($C14),"",INDEX('Výsledková listina'!$B:$B,MATCH($C14,'Výsledková listina'!$C:$C,0),1))</f>
      </c>
      <c r="C14" s="136"/>
      <c r="D14" s="137">
        <f>IF($C14="","",INDEX('Výsledková listina'!$H:$I,MATCH($C14,'Výsledková listina'!$C:$C,0),1))</f>
      </c>
      <c r="E14" s="138">
        <f>IF($C14="",IF(ISBLANK($A14),"",MAX('Základní list'!$C$11:$C$20)+1),INDEX('Výsledková listina'!$H:$I,MATCH($C14,'Výsledková listina'!$C:$C,0),2))</f>
      </c>
      <c r="F14" s="216">
        <f>IF(ISBLANK($A14),"",SUM(D14:D15))</f>
      </c>
      <c r="G14" s="216">
        <f>IF(ISBLANK($A14),"",SUM(E14:E15))</f>
      </c>
      <c r="H14" s="218">
        <f>IF(ISBLANK($A14),"",RANK(G14,G:G,1))</f>
      </c>
      <c r="I14" s="137">
        <f>IF($C14="","",INDEX('Výsledková listina'!$L:$M,MATCH($C14,'Výsledková listina'!$C:$C,0),1))</f>
      </c>
      <c r="J14" s="138">
        <f>IF($C14="",IF(ISBLANK($A14),"",MAX('Základní list'!$D$11:$D$20)+1),INDEX('Výsledková listina'!$L:$M,MATCH($C14,'Výsledková listina'!$C:$C,0),2))</f>
      </c>
      <c r="K14" s="216">
        <f>IF(ISBLANK($A14),"",SUM(I14:I15))</f>
      </c>
      <c r="L14" s="216">
        <f>IF(ISBLANK($A14),"",SUM(J14:J15))</f>
      </c>
      <c r="M14" s="212">
        <f>IF(ISBLANK($A14),"",RANK(L14,L:L,1))</f>
      </c>
      <c r="N14" s="214">
        <f>IF(ISBLANK($A14),"",SUM(F14,K14))</f>
      </c>
      <c r="O14" s="208">
        <f>IF(ISBLANK($A14),"",SUM(G14,L14))</f>
      </c>
      <c r="P14" s="210">
        <f>IF(ISBLANK($A14),"",RANK(O14,O:O,1))</f>
      </c>
    </row>
    <row r="15" spans="1:16" ht="13.5" customHeight="1" thickBot="1">
      <c r="A15" s="221"/>
      <c r="B15" s="139">
        <f>IF(ISBLANK($C15),"",INDEX('Výsledková listina'!$B:$B,MATCH($C15,'Výsledková listina'!$C:$C,0),1))</f>
      </c>
      <c r="C15" s="140"/>
      <c r="D15" s="141">
        <f>IF($C15="","",INDEX('Výsledková listina'!$H:$I,MATCH($C15,'Výsledková listina'!$C:$C,0),1))</f>
      </c>
      <c r="E15" s="142">
        <f>IF($C15="",IF(ISBLANK($A14),"",MAX('Základní list'!$C$11:$C$20)+1),INDEX('Výsledková listina'!$H:$I,MATCH($C15,'Výsledková listina'!$C:$C,0),2))</f>
      </c>
      <c r="F15" s="217"/>
      <c r="G15" s="217"/>
      <c r="H15" s="219"/>
      <c r="I15" s="141">
        <f>IF($C15="","",INDEX('Výsledková listina'!$L:$M,MATCH($C15,'Výsledková listina'!$C:$C,0),1))</f>
      </c>
      <c r="J15" s="142">
        <f>IF($C15="",IF(ISBLANK($A14),"",MAX('Základní list'!$D$11:$D$20)+1),INDEX('Výsledková listina'!$L:$M,MATCH($C15,'Výsledková listina'!$C:$C,0),2))</f>
      </c>
      <c r="K15" s="217"/>
      <c r="L15" s="217"/>
      <c r="M15" s="213"/>
      <c r="N15" s="215"/>
      <c r="O15" s="209"/>
      <c r="P15" s="211"/>
    </row>
    <row r="16" spans="1:16" ht="12.75" customHeight="1">
      <c r="A16" s="220"/>
      <c r="B16" s="135">
        <f>IF(ISBLANK($C16),"",INDEX('Výsledková listina'!$B:$B,MATCH($C16,'Výsledková listina'!$C:$C,0),1))</f>
      </c>
      <c r="C16" s="136"/>
      <c r="D16" s="137">
        <f>IF($C16="","",INDEX('Výsledková listina'!$H:$I,MATCH($C16,'Výsledková listina'!$C:$C,0),1))</f>
      </c>
      <c r="E16" s="138">
        <f>IF($C16="",IF(ISBLANK($A16),"",MAX('Základní list'!$C$11:$C$20)+1),INDEX('Výsledková listina'!$H:$I,MATCH($C16,'Výsledková listina'!$C:$C,0),2))</f>
      </c>
      <c r="F16" s="216">
        <f>IF(ISBLANK($A16),"",SUM(D16:D17))</f>
      </c>
      <c r="G16" s="216">
        <f>IF(ISBLANK($A16),"",SUM(E16:E17))</f>
      </c>
      <c r="H16" s="218">
        <f>IF(ISBLANK($A16),"",RANK(G16,G:G,1))</f>
      </c>
      <c r="I16" s="137">
        <f>IF($C16="","",INDEX('Výsledková listina'!$L:$M,MATCH($C16,'Výsledková listina'!$C:$C,0),1))</f>
      </c>
      <c r="J16" s="138">
        <f>IF($C16="",IF(ISBLANK($A16),"",MAX('Základní list'!$D$11:$D$20)+1),INDEX('Výsledková listina'!$L:$M,MATCH($C16,'Výsledková listina'!$C:$C,0),2))</f>
      </c>
      <c r="K16" s="216">
        <f>IF(ISBLANK($A16),"",SUM(I16:I17))</f>
      </c>
      <c r="L16" s="216">
        <f>IF(ISBLANK($A16),"",SUM(J16:J17))</f>
      </c>
      <c r="M16" s="212">
        <f>IF(ISBLANK($A16),"",RANK(L16,L:L,1))</f>
      </c>
      <c r="N16" s="214">
        <f>IF(ISBLANK($A16),"",SUM(F16,K16))</f>
      </c>
      <c r="O16" s="208">
        <f>IF(ISBLANK($A16),"",SUM(G16,L16))</f>
      </c>
      <c r="P16" s="210">
        <f>IF(ISBLANK($A16),"",RANK(O16,O:O,1))</f>
      </c>
    </row>
    <row r="17" spans="1:16" ht="13.5" customHeight="1" thickBot="1">
      <c r="A17" s="221"/>
      <c r="B17" s="139">
        <f>IF(ISBLANK($C17),"",INDEX('Výsledková listina'!$B:$B,MATCH($C17,'Výsledková listina'!$C:$C,0),1))</f>
      </c>
      <c r="C17" s="140"/>
      <c r="D17" s="141">
        <f>IF($C17="","",INDEX('Výsledková listina'!$H:$I,MATCH($C17,'Výsledková listina'!$C:$C,0),1))</f>
      </c>
      <c r="E17" s="142">
        <f>IF($C17="",IF(ISBLANK($A16),"",MAX('Základní list'!$C$11:$C$20)+1),INDEX('Výsledková listina'!$H:$I,MATCH($C17,'Výsledková listina'!$C:$C,0),2))</f>
      </c>
      <c r="F17" s="217"/>
      <c r="G17" s="217"/>
      <c r="H17" s="219"/>
      <c r="I17" s="141">
        <f>IF($C17="","",INDEX('Výsledková listina'!$L:$M,MATCH($C17,'Výsledková listina'!$C:$C,0),1))</f>
      </c>
      <c r="J17" s="142">
        <f>IF($C17="",IF(ISBLANK($A16),"",MAX('Základní list'!$D$11:$D$20)+1),INDEX('Výsledková listina'!$L:$M,MATCH($C17,'Výsledková listina'!$C:$C,0),2))</f>
      </c>
      <c r="K17" s="217"/>
      <c r="L17" s="217"/>
      <c r="M17" s="213"/>
      <c r="N17" s="215"/>
      <c r="O17" s="209"/>
      <c r="P17" s="211"/>
    </row>
    <row r="18" spans="1:16" ht="12.75" customHeight="1">
      <c r="A18" s="220"/>
      <c r="B18" s="135">
        <f>IF(ISBLANK($C18),"",INDEX('Výsledková listina'!$B:$B,MATCH($C18,'Výsledková listina'!$C:$C,0),1))</f>
      </c>
      <c r="C18" s="136"/>
      <c r="D18" s="137">
        <f>IF($C18="","",INDEX('Výsledková listina'!$H:$I,MATCH($C18,'Výsledková listina'!$C:$C,0),1))</f>
      </c>
      <c r="E18" s="138">
        <f>IF($C18="",IF(ISBLANK($A18),"",MAX('Základní list'!$C$11:$C$20)+1),INDEX('Výsledková listina'!$H:$I,MATCH($C18,'Výsledková listina'!$C:$C,0),2))</f>
      </c>
      <c r="F18" s="216">
        <f>IF(ISBLANK($A18),"",SUM(D18:D19))</f>
      </c>
      <c r="G18" s="216">
        <f>IF(ISBLANK($A18),"",SUM(E18:E19))</f>
      </c>
      <c r="H18" s="218">
        <f>IF(ISBLANK($A18),"",RANK(G18,G:G,1))</f>
      </c>
      <c r="I18" s="137">
        <f>IF($C18="","",INDEX('Výsledková listina'!$L:$M,MATCH($C18,'Výsledková listina'!$C:$C,0),1))</f>
      </c>
      <c r="J18" s="138">
        <f>IF($C18="",IF(ISBLANK($A18),"",MAX('Základní list'!$D$11:$D$20)+1),INDEX('Výsledková listina'!$L:$M,MATCH($C18,'Výsledková listina'!$C:$C,0),2))</f>
      </c>
      <c r="K18" s="216">
        <f>IF(ISBLANK($A18),"",SUM(I18:I19))</f>
      </c>
      <c r="L18" s="216">
        <f>IF(ISBLANK($A18),"",SUM(J18:J19))</f>
      </c>
      <c r="M18" s="212">
        <f>IF(ISBLANK($A18),"",RANK(L18,L:L,1))</f>
      </c>
      <c r="N18" s="214">
        <f>IF(ISBLANK($A18),"",SUM(F18,K18))</f>
      </c>
      <c r="O18" s="208">
        <f>IF(ISBLANK($A18),"",SUM(G18,L18))</f>
      </c>
      <c r="P18" s="210">
        <f>IF(ISBLANK($A18),"",RANK(O18,O:O,1))</f>
      </c>
    </row>
    <row r="19" spans="1:16" ht="13.5" customHeight="1" thickBot="1">
      <c r="A19" s="221"/>
      <c r="B19" s="139">
        <f>IF(ISBLANK($C19),"",INDEX('Výsledková listina'!$B:$B,MATCH($C19,'Výsledková listina'!$C:$C,0),1))</f>
      </c>
      <c r="C19" s="140"/>
      <c r="D19" s="141">
        <f>IF($C19="","",INDEX('Výsledková listina'!$H:$I,MATCH($C19,'Výsledková listina'!$C:$C,0),1))</f>
      </c>
      <c r="E19" s="142">
        <f>IF($C19="",IF(ISBLANK($A18),"",MAX('Základní list'!$C$11:$C$20)+1),INDEX('Výsledková listina'!$H:$I,MATCH($C19,'Výsledková listina'!$C:$C,0),2))</f>
      </c>
      <c r="F19" s="217"/>
      <c r="G19" s="217"/>
      <c r="H19" s="219"/>
      <c r="I19" s="141">
        <f>IF($C19="","",INDEX('Výsledková listina'!$L:$M,MATCH($C19,'Výsledková listina'!$C:$C,0),1))</f>
      </c>
      <c r="J19" s="142">
        <f>IF($C19="",IF(ISBLANK($A18),"",MAX('Základní list'!$D$11:$D$20)+1),INDEX('Výsledková listina'!$L:$M,MATCH($C19,'Výsledková listina'!$C:$C,0),2))</f>
      </c>
      <c r="K19" s="217"/>
      <c r="L19" s="217"/>
      <c r="M19" s="213"/>
      <c r="N19" s="215"/>
      <c r="O19" s="209"/>
      <c r="P19" s="211"/>
    </row>
    <row r="20" spans="1:16" ht="12.75" customHeight="1">
      <c r="A20" s="220"/>
      <c r="B20" s="135">
        <f>IF(ISBLANK($C20),"",INDEX('Výsledková listina'!$B:$B,MATCH($C20,'Výsledková listina'!$C:$C,0),1))</f>
      </c>
      <c r="C20" s="136"/>
      <c r="D20" s="137">
        <f>IF($C20="","",INDEX('Výsledková listina'!$H:$I,MATCH($C20,'Výsledková listina'!$C:$C,0),1))</f>
      </c>
      <c r="E20" s="138">
        <f>IF($C20="",IF(ISBLANK($A20),"",MAX('Základní list'!$C$11:$C$20)+1),INDEX('Výsledková listina'!$H:$I,MATCH($C20,'Výsledková listina'!$C:$C,0),2))</f>
      </c>
      <c r="F20" s="216">
        <f>IF(ISBLANK($A20),"",SUM(D20:D21))</f>
      </c>
      <c r="G20" s="216">
        <f>IF(ISBLANK($A20),"",SUM(E20:E21))</f>
      </c>
      <c r="H20" s="218">
        <f>IF(ISBLANK($A20),"",RANK(G20,G:G,1))</f>
      </c>
      <c r="I20" s="137">
        <f>IF($C20="","",INDEX('Výsledková listina'!$L:$M,MATCH($C20,'Výsledková listina'!$C:$C,0),1))</f>
      </c>
      <c r="J20" s="138">
        <f>IF($C20="",IF(ISBLANK($A20),"",MAX('Základní list'!$D$11:$D$20)+1),INDEX('Výsledková listina'!$L:$M,MATCH($C20,'Výsledková listina'!$C:$C,0),2))</f>
      </c>
      <c r="K20" s="216">
        <f>IF(ISBLANK($A20),"",SUM(I20:I21))</f>
      </c>
      <c r="L20" s="216">
        <f>IF(ISBLANK($A20),"",SUM(J20:J21))</f>
      </c>
      <c r="M20" s="212">
        <f>IF(ISBLANK($A20),"",RANK(L20,L:L,1))</f>
      </c>
      <c r="N20" s="214">
        <f>IF(ISBLANK($A20),"",SUM(F20,K20))</f>
      </c>
      <c r="O20" s="208">
        <f>IF(ISBLANK($A20),"",SUM(G20,L20))</f>
      </c>
      <c r="P20" s="210">
        <f>IF(ISBLANK($A20),"",RANK(O20,O:O,1))</f>
      </c>
    </row>
    <row r="21" spans="1:16" ht="13.5" customHeight="1" thickBot="1">
      <c r="A21" s="221"/>
      <c r="B21" s="139">
        <f>IF(ISBLANK($C21),"",INDEX('Výsledková listina'!$B:$B,MATCH($C21,'Výsledková listina'!$C:$C,0),1))</f>
      </c>
      <c r="C21" s="140"/>
      <c r="D21" s="141">
        <f>IF($C21="","",INDEX('Výsledková listina'!$H:$I,MATCH($C21,'Výsledková listina'!$C:$C,0),1))</f>
      </c>
      <c r="E21" s="142">
        <f>IF($C21="",IF(ISBLANK($A20),"",MAX('Základní list'!$C$11:$C$20)+1),INDEX('Výsledková listina'!$H:$I,MATCH($C21,'Výsledková listina'!$C:$C,0),2))</f>
      </c>
      <c r="F21" s="217"/>
      <c r="G21" s="217"/>
      <c r="H21" s="219"/>
      <c r="I21" s="141">
        <f>IF($C21="","",INDEX('Výsledková listina'!$L:$M,MATCH($C21,'Výsledková listina'!$C:$C,0),1))</f>
      </c>
      <c r="J21" s="142">
        <f>IF($C21="",IF(ISBLANK($A20),"",MAX('Základní list'!$D$11:$D$20)+1),INDEX('Výsledková listina'!$L:$M,MATCH($C21,'Výsledková listina'!$C:$C,0),2))</f>
      </c>
      <c r="K21" s="217"/>
      <c r="L21" s="217"/>
      <c r="M21" s="213"/>
      <c r="N21" s="215"/>
      <c r="O21" s="209"/>
      <c r="P21" s="211"/>
    </row>
    <row r="22" spans="1:16" ht="12.75" customHeight="1">
      <c r="A22" s="220"/>
      <c r="B22" s="135">
        <f>IF(ISBLANK($C22),"",INDEX('Výsledková listina'!$B:$B,MATCH($C22,'Výsledková listina'!$C:$C,0),1))</f>
      </c>
      <c r="C22" s="136"/>
      <c r="D22" s="137">
        <f>IF($C22="","",INDEX('Výsledková listina'!$H:$I,MATCH($C22,'Výsledková listina'!$C:$C,0),1))</f>
      </c>
      <c r="E22" s="138">
        <f>IF($C22="",IF(ISBLANK($A22),"",MAX('Základní list'!$C$11:$C$20)+1),INDEX('Výsledková listina'!$H:$I,MATCH($C22,'Výsledková listina'!$C:$C,0),2))</f>
      </c>
      <c r="F22" s="216">
        <f>IF(ISBLANK($A22),"",SUM(D22:D23))</f>
      </c>
      <c r="G22" s="216">
        <f>IF(ISBLANK($A22),"",SUM(E22:E23))</f>
      </c>
      <c r="H22" s="218">
        <f>IF(ISBLANK($A22),"",RANK(G22,G:G,1))</f>
      </c>
      <c r="I22" s="137">
        <f>IF($C22="","",INDEX('Výsledková listina'!$L:$M,MATCH($C22,'Výsledková listina'!$C:$C,0),1))</f>
      </c>
      <c r="J22" s="138">
        <f>IF($C22="",IF(ISBLANK($A22),"",MAX('Základní list'!$D$11:$D$20)+1),INDEX('Výsledková listina'!$L:$M,MATCH($C22,'Výsledková listina'!$C:$C,0),2))</f>
      </c>
      <c r="K22" s="216">
        <f>IF(ISBLANK($A22),"",SUM(I22:I23))</f>
      </c>
      <c r="L22" s="216">
        <f>IF(ISBLANK($A22),"",SUM(J22:J23))</f>
      </c>
      <c r="M22" s="212">
        <f>IF(ISBLANK($A22),"",RANK(L22,L:L,1))</f>
      </c>
      <c r="N22" s="214">
        <f>IF(ISBLANK($A22),"",SUM(F22,K22))</f>
      </c>
      <c r="O22" s="208">
        <f>IF(ISBLANK($A22),"",SUM(G22,L22))</f>
      </c>
      <c r="P22" s="210">
        <f>IF(ISBLANK($A22),"",RANK(O22,O:O,1))</f>
      </c>
    </row>
    <row r="23" spans="1:16" ht="13.5" customHeight="1" thickBot="1">
      <c r="A23" s="221"/>
      <c r="B23" s="139">
        <f>IF(ISBLANK($C23),"",INDEX('Výsledková listina'!$B:$B,MATCH($C23,'Výsledková listina'!$C:$C,0),1))</f>
      </c>
      <c r="C23" s="140"/>
      <c r="D23" s="141">
        <f>IF($C23="","",INDEX('Výsledková listina'!$H:$I,MATCH($C23,'Výsledková listina'!$C:$C,0),1))</f>
      </c>
      <c r="E23" s="142">
        <f>IF($C23="",IF(ISBLANK($A22),"",MAX('Základní list'!$C$11:$C$20)+1),INDEX('Výsledková listina'!$H:$I,MATCH($C23,'Výsledková listina'!$C:$C,0),2))</f>
      </c>
      <c r="F23" s="217"/>
      <c r="G23" s="217"/>
      <c r="H23" s="219"/>
      <c r="I23" s="141">
        <f>IF($C23="","",INDEX('Výsledková listina'!$L:$M,MATCH($C23,'Výsledková listina'!$C:$C,0),1))</f>
      </c>
      <c r="J23" s="142">
        <f>IF($C23="",IF(ISBLANK($A22),"",MAX('Základní list'!$D$11:$D$20)+1),INDEX('Výsledková listina'!$L:$M,MATCH($C23,'Výsledková listina'!$C:$C,0),2))</f>
      </c>
      <c r="K23" s="217"/>
      <c r="L23" s="217"/>
      <c r="M23" s="213"/>
      <c r="N23" s="215"/>
      <c r="O23" s="209"/>
      <c r="P23" s="211"/>
    </row>
    <row r="24" spans="1:16" ht="12.75" customHeight="1">
      <c r="A24" s="220"/>
      <c r="B24" s="135">
        <f>IF(ISBLANK($C24),"",INDEX('Výsledková listina'!$B:$B,MATCH($C24,'Výsledková listina'!$C:$C,0),1))</f>
      </c>
      <c r="C24" s="136"/>
      <c r="D24" s="137">
        <f>IF($C24="","",INDEX('Výsledková listina'!$H:$I,MATCH($C24,'Výsledková listina'!$C:$C,0),1))</f>
      </c>
      <c r="E24" s="138">
        <f>IF($C24="",IF(ISBLANK($A24),"",MAX('Základní list'!$C$11:$C$20)+1),INDEX('Výsledková listina'!$H:$I,MATCH($C24,'Výsledková listina'!$C:$C,0),2))</f>
      </c>
      <c r="F24" s="216">
        <f>IF(ISBLANK($A24),"",SUM(D24:D25))</f>
      </c>
      <c r="G24" s="216">
        <f>IF(ISBLANK($A24),"",SUM(E24:E25))</f>
      </c>
      <c r="H24" s="218">
        <f>IF(ISBLANK($A24),"",RANK(G24,G:G,1))</f>
      </c>
      <c r="I24" s="137">
        <f>IF($C24="","",INDEX('Výsledková listina'!$L:$M,MATCH($C24,'Výsledková listina'!$C:$C,0),1))</f>
      </c>
      <c r="J24" s="138">
        <f>IF($C24="",IF(ISBLANK($A24),"",MAX('Základní list'!$D$11:$D$20)+1),INDEX('Výsledková listina'!$L:$M,MATCH($C24,'Výsledková listina'!$C:$C,0),2))</f>
      </c>
      <c r="K24" s="216">
        <f>IF(ISBLANK($A24),"",SUM(I24:I25))</f>
      </c>
      <c r="L24" s="216">
        <f>IF(ISBLANK($A24),"",SUM(J24:J25))</f>
      </c>
      <c r="M24" s="212">
        <f>IF(ISBLANK($A24),"",RANK(L24,L:L,1))</f>
      </c>
      <c r="N24" s="214">
        <f>IF(ISBLANK($A24),"",SUM(F24,K24))</f>
      </c>
      <c r="O24" s="208">
        <f>IF(ISBLANK($A24),"",SUM(G24,L24))</f>
      </c>
      <c r="P24" s="210">
        <f>IF(ISBLANK($A24),"",RANK(O24,O:O,1))</f>
      </c>
    </row>
    <row r="25" spans="1:16" ht="13.5" customHeight="1" thickBot="1">
      <c r="A25" s="221"/>
      <c r="B25" s="139">
        <f>IF(ISBLANK($C25),"",INDEX('Výsledková listina'!$B:$B,MATCH($C25,'Výsledková listina'!$C:$C,0),1))</f>
      </c>
      <c r="C25" s="140"/>
      <c r="D25" s="141">
        <f>IF($C25="","",INDEX('Výsledková listina'!$H:$I,MATCH($C25,'Výsledková listina'!$C:$C,0),1))</f>
      </c>
      <c r="E25" s="142">
        <f>IF($C25="",IF(ISBLANK($A24),"",MAX('Základní list'!$C$11:$C$20)+1),INDEX('Výsledková listina'!$H:$I,MATCH($C25,'Výsledková listina'!$C:$C,0),2))</f>
      </c>
      <c r="F25" s="217"/>
      <c r="G25" s="217"/>
      <c r="H25" s="219"/>
      <c r="I25" s="141">
        <f>IF($C25="","",INDEX('Výsledková listina'!$L:$M,MATCH($C25,'Výsledková listina'!$C:$C,0),1))</f>
      </c>
      <c r="J25" s="142">
        <f>IF($C25="",IF(ISBLANK($A24),"",MAX('Základní list'!$D$11:$D$20)+1),INDEX('Výsledková listina'!$L:$M,MATCH($C25,'Výsledková listina'!$C:$C,0),2))</f>
      </c>
      <c r="K25" s="217"/>
      <c r="L25" s="217"/>
      <c r="M25" s="213"/>
      <c r="N25" s="215"/>
      <c r="O25" s="209"/>
      <c r="P25" s="211"/>
    </row>
    <row r="26" spans="1:16" ht="12.75" customHeight="1">
      <c r="A26" s="220"/>
      <c r="B26" s="135">
        <f>IF(ISBLANK($C26),"",INDEX('Výsledková listina'!$B:$B,MATCH($C26,'Výsledková listina'!$C:$C,0),1))</f>
      </c>
      <c r="C26" s="136"/>
      <c r="D26" s="137">
        <f>IF($C26="","",INDEX('Výsledková listina'!$H:$I,MATCH($C26,'Výsledková listina'!$C:$C,0),1))</f>
      </c>
      <c r="E26" s="138">
        <f>IF($C26="",IF(ISBLANK($A26),"",MAX('Základní list'!$C$11:$C$20)+1),INDEX('Výsledková listina'!$H:$I,MATCH($C26,'Výsledková listina'!$C:$C,0),2))</f>
      </c>
      <c r="F26" s="216">
        <f>IF(ISBLANK($A26),"",SUM(D26:D27))</f>
      </c>
      <c r="G26" s="216">
        <f>IF(ISBLANK($A26),"",SUM(E26:E27))</f>
      </c>
      <c r="H26" s="218">
        <f>IF(ISBLANK($A26),"",RANK(G26,G:G,1))</f>
      </c>
      <c r="I26" s="137">
        <f>IF($C26="","",INDEX('Výsledková listina'!$L:$M,MATCH($C26,'Výsledková listina'!$C:$C,0),1))</f>
      </c>
      <c r="J26" s="138">
        <f>IF($C26="",IF(ISBLANK($A26),"",MAX('Základní list'!$D$11:$D$20)+1),INDEX('Výsledková listina'!$L:$M,MATCH($C26,'Výsledková listina'!$C:$C,0),2))</f>
      </c>
      <c r="K26" s="216">
        <f>IF(ISBLANK($A26),"",SUM(I26:I27))</f>
      </c>
      <c r="L26" s="216">
        <f>IF(ISBLANK($A26),"",SUM(J26:J27))</f>
      </c>
      <c r="M26" s="212">
        <f>IF(ISBLANK($A26),"",RANK(L26,L:L,1))</f>
      </c>
      <c r="N26" s="214">
        <f>IF(ISBLANK($A26),"",SUM(F26,K26))</f>
      </c>
      <c r="O26" s="208">
        <f>IF(ISBLANK($A26),"",SUM(G26,L26))</f>
      </c>
      <c r="P26" s="210">
        <f>IF(ISBLANK($A26),"",RANK(O26,O:O,1))</f>
      </c>
    </row>
    <row r="27" spans="1:16" ht="13.5" customHeight="1" thickBot="1">
      <c r="A27" s="221"/>
      <c r="B27" s="139">
        <f>IF(ISBLANK($C27),"",INDEX('Výsledková listina'!$B:$B,MATCH($C27,'Výsledková listina'!$C:$C,0),1))</f>
      </c>
      <c r="C27" s="140"/>
      <c r="D27" s="141">
        <f>IF($C27="","",INDEX('Výsledková listina'!$H:$I,MATCH($C27,'Výsledková listina'!$C:$C,0),1))</f>
      </c>
      <c r="E27" s="142">
        <f>IF($C27="",IF(ISBLANK($A26),"",MAX('Základní list'!$C$11:$C$20)+1),INDEX('Výsledková listina'!$H:$I,MATCH($C27,'Výsledková listina'!$C:$C,0),2))</f>
      </c>
      <c r="F27" s="217"/>
      <c r="G27" s="217"/>
      <c r="H27" s="219"/>
      <c r="I27" s="141">
        <f>IF($C27="","",INDEX('Výsledková listina'!$L:$M,MATCH($C27,'Výsledková listina'!$C:$C,0),1))</f>
      </c>
      <c r="J27" s="142">
        <f>IF($C27="",IF(ISBLANK($A26),"",MAX('Základní list'!$D$11:$D$20)+1),INDEX('Výsledková listina'!$L:$M,MATCH($C27,'Výsledková listina'!$C:$C,0),2))</f>
      </c>
      <c r="K27" s="217"/>
      <c r="L27" s="217"/>
      <c r="M27" s="213"/>
      <c r="N27" s="215"/>
      <c r="O27" s="209"/>
      <c r="P27" s="211"/>
    </row>
    <row r="28" spans="1:16" ht="12.75" customHeight="1">
      <c r="A28" s="220"/>
      <c r="B28" s="135">
        <f>IF(ISBLANK($C28),"",INDEX('Výsledková listina'!$B:$B,MATCH($C28,'Výsledková listina'!$C:$C,0),1))</f>
      </c>
      <c r="C28" s="136"/>
      <c r="D28" s="137">
        <f>IF($C28="","",INDEX('Výsledková listina'!$H:$I,MATCH($C28,'Výsledková listina'!$C:$C,0),1))</f>
      </c>
      <c r="E28" s="138">
        <f>IF($C28="",IF(ISBLANK($A28),"",MAX('Základní list'!$C$11:$C$20)+1),INDEX('Výsledková listina'!$H:$I,MATCH($C28,'Výsledková listina'!$C:$C,0),2))</f>
      </c>
      <c r="F28" s="216">
        <f>IF(ISBLANK($A28),"",SUM(D28:D29))</f>
      </c>
      <c r="G28" s="216">
        <f>IF(ISBLANK($A28),"",SUM(E28:E29))</f>
      </c>
      <c r="H28" s="218">
        <f>IF(ISBLANK($A28),"",RANK(G28,G:G,1))</f>
      </c>
      <c r="I28" s="137">
        <f>IF($C28="","",INDEX('Výsledková listina'!$L:$M,MATCH($C28,'Výsledková listina'!$C:$C,0),1))</f>
      </c>
      <c r="J28" s="138">
        <f>IF($C28="",IF(ISBLANK($A28),"",MAX('Základní list'!$D$11:$D$20)+1),INDEX('Výsledková listina'!$L:$M,MATCH($C28,'Výsledková listina'!$C:$C,0),2))</f>
      </c>
      <c r="K28" s="216">
        <f>IF(ISBLANK($A28),"",SUM(I28:I29))</f>
      </c>
      <c r="L28" s="216">
        <f>IF(ISBLANK($A28),"",SUM(J28:J29))</f>
      </c>
      <c r="M28" s="212">
        <f>IF(ISBLANK($A28),"",RANK(L28,L:L,1))</f>
      </c>
      <c r="N28" s="214">
        <f>IF(ISBLANK($A28),"",SUM(F28,K28))</f>
      </c>
      <c r="O28" s="208">
        <f>IF(ISBLANK($A28),"",SUM(G28,L28))</f>
      </c>
      <c r="P28" s="210">
        <f>IF(ISBLANK($A28),"",RANK(O28,O:O,1))</f>
      </c>
    </row>
    <row r="29" spans="1:16" ht="13.5" customHeight="1" thickBot="1">
      <c r="A29" s="221"/>
      <c r="B29" s="139">
        <f>IF(ISBLANK($C29),"",INDEX('Výsledková listina'!$B:$B,MATCH($C29,'Výsledková listina'!$C:$C,0),1))</f>
      </c>
      <c r="C29" s="140"/>
      <c r="D29" s="141">
        <f>IF($C29="","",INDEX('Výsledková listina'!$H:$I,MATCH($C29,'Výsledková listina'!$C:$C,0),1))</f>
      </c>
      <c r="E29" s="142">
        <f>IF($C29="",IF(ISBLANK($A28),"",MAX('Základní list'!$C$11:$C$20)+1),INDEX('Výsledková listina'!$H:$I,MATCH($C29,'Výsledková listina'!$C:$C,0),2))</f>
      </c>
      <c r="F29" s="217"/>
      <c r="G29" s="217"/>
      <c r="H29" s="219"/>
      <c r="I29" s="141">
        <f>IF($C29="","",INDEX('Výsledková listina'!$L:$M,MATCH($C29,'Výsledková listina'!$C:$C,0),1))</f>
      </c>
      <c r="J29" s="142">
        <f>IF($C29="",IF(ISBLANK($A28),"",MAX('Základní list'!$D$11:$D$20)+1),INDEX('Výsledková listina'!$L:$M,MATCH($C29,'Výsledková listina'!$C:$C,0),2))</f>
      </c>
      <c r="K29" s="217"/>
      <c r="L29" s="217"/>
      <c r="M29" s="213"/>
      <c r="N29" s="215"/>
      <c r="O29" s="209"/>
      <c r="P29" s="211"/>
    </row>
    <row r="30" spans="1:16" ht="12.75" customHeight="1">
      <c r="A30" s="220"/>
      <c r="B30" s="135">
        <f>IF(ISBLANK($C30),"",INDEX('Výsledková listina'!$B:$B,MATCH($C30,'Výsledková listina'!$C:$C,0),1))</f>
      </c>
      <c r="C30" s="136"/>
      <c r="D30" s="137">
        <f>IF($C30="","",INDEX('Výsledková listina'!$H:$I,MATCH($C30,'Výsledková listina'!$C:$C,0),1))</f>
      </c>
      <c r="E30" s="138">
        <f>IF($C30="",IF(ISBLANK($A30),"",MAX('Základní list'!$C$11:$C$20)+1),INDEX('Výsledková listina'!$H:$I,MATCH($C30,'Výsledková listina'!$C:$C,0),2))</f>
      </c>
      <c r="F30" s="216">
        <f>IF(ISBLANK($A30),"",SUM(D30:D31))</f>
      </c>
      <c r="G30" s="216">
        <f>IF(ISBLANK($A30),"",SUM(E30:E31))</f>
      </c>
      <c r="H30" s="218">
        <f>IF(ISBLANK($A30),"",RANK(G30,G:G,1))</f>
      </c>
      <c r="I30" s="137">
        <f>IF($C30="","",INDEX('Výsledková listina'!$L:$M,MATCH($C30,'Výsledková listina'!$C:$C,0),1))</f>
      </c>
      <c r="J30" s="138">
        <f>IF($C30="",IF(ISBLANK($A30),"",MAX('Základní list'!$D$11:$D$20)+1),INDEX('Výsledková listina'!$L:$M,MATCH($C30,'Výsledková listina'!$C:$C,0),2))</f>
      </c>
      <c r="K30" s="216">
        <f>IF(ISBLANK($A30),"",SUM(I30:I31))</f>
      </c>
      <c r="L30" s="216">
        <f>IF(ISBLANK($A30),"",SUM(J30:J31))</f>
      </c>
      <c r="M30" s="212">
        <f>IF(ISBLANK($A30),"",RANK(L30,L:L,1))</f>
      </c>
      <c r="N30" s="214">
        <f>IF(ISBLANK($A30),"",SUM(F30,K30))</f>
      </c>
      <c r="O30" s="208">
        <f>IF(ISBLANK($A30),"",SUM(G30,L30))</f>
      </c>
      <c r="P30" s="210">
        <f>IF(ISBLANK($A30),"",RANK(O30,O:O,1))</f>
      </c>
    </row>
    <row r="31" spans="1:16" ht="13.5" customHeight="1" thickBot="1">
      <c r="A31" s="221"/>
      <c r="B31" s="139">
        <f>IF(ISBLANK($C31),"",INDEX('Výsledková listina'!$B:$B,MATCH($C31,'Výsledková listina'!$C:$C,0),1))</f>
      </c>
      <c r="C31" s="140"/>
      <c r="D31" s="141">
        <f>IF($C31="","",INDEX('Výsledková listina'!$H:$I,MATCH($C31,'Výsledková listina'!$C:$C,0),1))</f>
      </c>
      <c r="E31" s="142">
        <f>IF($C31="",IF(ISBLANK($A30),"",MAX('Základní list'!$C$11:$C$20)+1),INDEX('Výsledková listina'!$H:$I,MATCH($C31,'Výsledková listina'!$C:$C,0),2))</f>
      </c>
      <c r="F31" s="217"/>
      <c r="G31" s="217"/>
      <c r="H31" s="219"/>
      <c r="I31" s="141">
        <f>IF($C31="","",INDEX('Výsledková listina'!$L:$M,MATCH($C31,'Výsledková listina'!$C:$C,0),1))</f>
      </c>
      <c r="J31" s="142">
        <f>IF($C31="",IF(ISBLANK($A30),"",MAX('Základní list'!$D$11:$D$20)+1),INDEX('Výsledková listina'!$L:$M,MATCH($C31,'Výsledková listina'!$C:$C,0),2))</f>
      </c>
      <c r="K31" s="217"/>
      <c r="L31" s="217"/>
      <c r="M31" s="213"/>
      <c r="N31" s="215"/>
      <c r="O31" s="209"/>
      <c r="P31" s="211"/>
    </row>
    <row r="32" spans="1:16" ht="12.75" customHeight="1">
      <c r="A32" s="220"/>
      <c r="B32" s="135">
        <f>IF(ISBLANK($C32),"",INDEX('Výsledková listina'!$B:$B,MATCH($C32,'Výsledková listina'!$C:$C,0),1))</f>
      </c>
      <c r="C32" s="136"/>
      <c r="D32" s="137">
        <f>IF($C32="","",INDEX('Výsledková listina'!$H:$I,MATCH($C32,'Výsledková listina'!$C:$C,0),1))</f>
      </c>
      <c r="E32" s="138">
        <f>IF($C32="",IF(ISBLANK($A32),"",MAX('Základní list'!$C$11:$C$20)+1),INDEX('Výsledková listina'!$H:$I,MATCH($C32,'Výsledková listina'!$C:$C,0),2))</f>
      </c>
      <c r="F32" s="216">
        <f>IF(ISBLANK($A32),"",SUM(D32:D33))</f>
      </c>
      <c r="G32" s="216">
        <f>IF(ISBLANK($A32),"",SUM(E32:E33))</f>
      </c>
      <c r="H32" s="218">
        <f>IF(ISBLANK($A32),"",RANK(G32,G:G,1))</f>
      </c>
      <c r="I32" s="137">
        <f>IF($C32="","",INDEX('Výsledková listina'!$L:$M,MATCH($C32,'Výsledková listina'!$C:$C,0),1))</f>
      </c>
      <c r="J32" s="138">
        <f>IF($C32="",IF(ISBLANK($A32),"",MAX('Základní list'!$D$11:$D$20)+1),INDEX('Výsledková listina'!$L:$M,MATCH($C32,'Výsledková listina'!$C:$C,0),2))</f>
      </c>
      <c r="K32" s="216">
        <f>IF(ISBLANK($A32),"",SUM(I32:I33))</f>
      </c>
      <c r="L32" s="216">
        <f>IF(ISBLANK($A32),"",SUM(J32:J33))</f>
      </c>
      <c r="M32" s="212">
        <f>IF(ISBLANK($A32),"",RANK(L32,L:L,1))</f>
      </c>
      <c r="N32" s="214">
        <f>IF(ISBLANK($A32),"",SUM(F32,K32))</f>
      </c>
      <c r="O32" s="208">
        <f>IF(ISBLANK($A32),"",SUM(G32,L32))</f>
      </c>
      <c r="P32" s="210">
        <f>IF(ISBLANK($A32),"",RANK(O32,O:O,1))</f>
      </c>
    </row>
    <row r="33" spans="1:16" ht="13.5" customHeight="1" thickBot="1">
      <c r="A33" s="221"/>
      <c r="B33" s="139">
        <f>IF(ISBLANK($C33),"",INDEX('Výsledková listina'!$B:$B,MATCH($C33,'Výsledková listina'!$C:$C,0),1))</f>
      </c>
      <c r="C33" s="140"/>
      <c r="D33" s="141">
        <f>IF($C33="","",INDEX('Výsledková listina'!$H:$I,MATCH($C33,'Výsledková listina'!$C:$C,0),1))</f>
      </c>
      <c r="E33" s="142">
        <f>IF($C33="",IF(ISBLANK($A32),"",MAX('Základní list'!$C$11:$C$20)+1),INDEX('Výsledková listina'!$H:$I,MATCH($C33,'Výsledková listina'!$C:$C,0),2))</f>
      </c>
      <c r="F33" s="217"/>
      <c r="G33" s="217"/>
      <c r="H33" s="219"/>
      <c r="I33" s="141">
        <f>IF($C33="","",INDEX('Výsledková listina'!$L:$M,MATCH($C33,'Výsledková listina'!$C:$C,0),1))</f>
      </c>
      <c r="J33" s="142">
        <f>IF($C33="",IF(ISBLANK($A32),"",MAX('Základní list'!$D$11:$D$20)+1),INDEX('Výsledková listina'!$L:$M,MATCH($C33,'Výsledková listina'!$C:$C,0),2))</f>
      </c>
      <c r="K33" s="217"/>
      <c r="L33" s="217"/>
      <c r="M33" s="213"/>
      <c r="N33" s="215"/>
      <c r="O33" s="209"/>
      <c r="P33" s="211"/>
    </row>
    <row r="34" spans="1:16" ht="12.75" customHeight="1">
      <c r="A34" s="220"/>
      <c r="B34" s="135">
        <f>IF(ISBLANK($C34),"",INDEX('Výsledková listina'!$B:$B,MATCH($C34,'Výsledková listina'!$C:$C,0),1))</f>
      </c>
      <c r="C34" s="136"/>
      <c r="D34" s="137">
        <f>IF($C34="","",INDEX('Výsledková listina'!$H:$I,MATCH($C34,'Výsledková listina'!$C:$C,0),1))</f>
      </c>
      <c r="E34" s="138">
        <f>IF($C34="",IF(ISBLANK($A34),"",MAX('Základní list'!$C$11:$C$20)+1),INDEX('Výsledková listina'!$H:$I,MATCH($C34,'Výsledková listina'!$C:$C,0),2))</f>
      </c>
      <c r="F34" s="216">
        <f>IF(ISBLANK($A34),"",SUM(D34:D35))</f>
      </c>
      <c r="G34" s="216">
        <f>IF(ISBLANK($A34),"",SUM(E34:E35))</f>
      </c>
      <c r="H34" s="218">
        <f>IF(ISBLANK($A34),"",RANK(G34,G:G,1))</f>
      </c>
      <c r="I34" s="137">
        <f>IF($C34="","",INDEX('Výsledková listina'!$L:$M,MATCH($C34,'Výsledková listina'!$C:$C,0),1))</f>
      </c>
      <c r="J34" s="138">
        <f>IF($C34="",IF(ISBLANK($A34),"",MAX('Základní list'!$D$11:$D$20)+1),INDEX('Výsledková listina'!$L:$M,MATCH($C34,'Výsledková listina'!$C:$C,0),2))</f>
      </c>
      <c r="K34" s="216">
        <f>IF(ISBLANK($A34),"",SUM(I34:I35))</f>
      </c>
      <c r="L34" s="216">
        <f>IF(ISBLANK($A34),"",SUM(J34:J35))</f>
      </c>
      <c r="M34" s="212">
        <f>IF(ISBLANK($A34),"",RANK(L34,L:L,1))</f>
      </c>
      <c r="N34" s="214">
        <f>IF(ISBLANK($A34),"",SUM(F34,K34))</f>
      </c>
      <c r="O34" s="208">
        <f>IF(ISBLANK($A34),"",SUM(G34,L34))</f>
      </c>
      <c r="P34" s="210">
        <f>IF(ISBLANK($A34),"",RANK(O34,O:O,1))</f>
      </c>
    </row>
    <row r="35" spans="1:16" ht="13.5" customHeight="1" thickBot="1">
      <c r="A35" s="221"/>
      <c r="B35" s="139">
        <f>IF(ISBLANK($C35),"",INDEX('Výsledková listina'!$B:$B,MATCH($C35,'Výsledková listina'!$C:$C,0),1))</f>
      </c>
      <c r="C35" s="140"/>
      <c r="D35" s="141">
        <f>IF($C35="","",INDEX('Výsledková listina'!$H:$I,MATCH($C35,'Výsledková listina'!$C:$C,0),1))</f>
      </c>
      <c r="E35" s="142">
        <f>IF($C35="",IF(ISBLANK($A34),"",MAX('Základní list'!$C$11:$C$20)+1),INDEX('Výsledková listina'!$H:$I,MATCH($C35,'Výsledková listina'!$C:$C,0),2))</f>
      </c>
      <c r="F35" s="217"/>
      <c r="G35" s="217"/>
      <c r="H35" s="219"/>
      <c r="I35" s="141">
        <f>IF($C35="","",INDEX('Výsledková listina'!$L:$M,MATCH($C35,'Výsledková listina'!$C:$C,0),1))</f>
      </c>
      <c r="J35" s="142">
        <f>IF($C35="",IF(ISBLANK($A34),"",MAX('Základní list'!$D$11:$D$20)+1),INDEX('Výsledková listina'!$L:$M,MATCH($C35,'Výsledková listina'!$C:$C,0),2))</f>
      </c>
      <c r="K35" s="217"/>
      <c r="L35" s="217"/>
      <c r="M35" s="213"/>
      <c r="N35" s="215"/>
      <c r="O35" s="209"/>
      <c r="P35" s="211"/>
    </row>
    <row r="36" spans="1:16" ht="12.75" customHeight="1">
      <c r="A36" s="220"/>
      <c r="B36" s="135">
        <f>IF(ISBLANK($C36),"",INDEX('Výsledková listina'!$B:$B,MATCH($C36,'Výsledková listina'!$C:$C,0),1))</f>
      </c>
      <c r="C36" s="136"/>
      <c r="D36" s="137">
        <f>IF($C36="","",INDEX('Výsledková listina'!$H:$I,MATCH($C36,'Výsledková listina'!$C:$C,0),1))</f>
      </c>
      <c r="E36" s="138">
        <f>IF($C36="",IF(ISBLANK($A36),"",MAX('Základní list'!$C$11:$C$20)+1),INDEX('Výsledková listina'!$H:$I,MATCH($C36,'Výsledková listina'!$C:$C,0),2))</f>
      </c>
      <c r="F36" s="216">
        <f>IF(ISBLANK($A36),"",SUM(D36:D37))</f>
      </c>
      <c r="G36" s="216">
        <f>IF(ISBLANK($A36),"",SUM(E36:E37))</f>
      </c>
      <c r="H36" s="218">
        <f>IF(ISBLANK($A36),"",RANK(G36,G:G,1))</f>
      </c>
      <c r="I36" s="137">
        <f>IF($C36="","",INDEX('Výsledková listina'!$L:$M,MATCH($C36,'Výsledková listina'!$C:$C,0),1))</f>
      </c>
      <c r="J36" s="138">
        <f>IF($C36="",IF(ISBLANK($A36),"",MAX('Základní list'!$D$11:$D$20)+1),INDEX('Výsledková listina'!$L:$M,MATCH($C36,'Výsledková listina'!$C:$C,0),2))</f>
      </c>
      <c r="K36" s="216">
        <f>IF(ISBLANK($A36),"",SUM(I36:I37))</f>
      </c>
      <c r="L36" s="216">
        <f>IF(ISBLANK($A36),"",SUM(J36:J37))</f>
      </c>
      <c r="M36" s="212">
        <f>IF(ISBLANK($A36),"",RANK(L36,L:L,1))</f>
      </c>
      <c r="N36" s="214">
        <f>IF(ISBLANK($A36),"",SUM(F36,K36))</f>
      </c>
      <c r="O36" s="208">
        <f>IF(ISBLANK($A36),"",SUM(G36,L36))</f>
      </c>
      <c r="P36" s="210">
        <f>IF(ISBLANK($A36),"",RANK(O36,O:O,1))</f>
      </c>
    </row>
    <row r="37" spans="1:16" ht="13.5" customHeight="1" thickBot="1">
      <c r="A37" s="221"/>
      <c r="B37" s="139">
        <f>IF(ISBLANK($C37),"",INDEX('Výsledková listina'!$B:$B,MATCH($C37,'Výsledková listina'!$C:$C,0),1))</f>
      </c>
      <c r="C37" s="140"/>
      <c r="D37" s="141">
        <f>IF($C37="","",INDEX('Výsledková listina'!$H:$I,MATCH($C37,'Výsledková listina'!$C:$C,0),1))</f>
      </c>
      <c r="E37" s="142">
        <f>IF($C37="",IF(ISBLANK($A36),"",MAX('Základní list'!$C$11:$C$20)+1),INDEX('Výsledková listina'!$H:$I,MATCH($C37,'Výsledková listina'!$C:$C,0),2))</f>
      </c>
      <c r="F37" s="217"/>
      <c r="G37" s="217"/>
      <c r="H37" s="219"/>
      <c r="I37" s="141">
        <f>IF($C37="","",INDEX('Výsledková listina'!$L:$M,MATCH($C37,'Výsledková listina'!$C:$C,0),1))</f>
      </c>
      <c r="J37" s="142">
        <f>IF($C37="",IF(ISBLANK($A36),"",MAX('Základní list'!$D$11:$D$20)+1),INDEX('Výsledková listina'!$L:$M,MATCH($C37,'Výsledková listina'!$C:$C,0),2))</f>
      </c>
      <c r="K37" s="217"/>
      <c r="L37" s="217"/>
      <c r="M37" s="213"/>
      <c r="N37" s="215"/>
      <c r="O37" s="209"/>
      <c r="P37" s="211"/>
    </row>
    <row r="38" spans="1:16" ht="12.75" customHeight="1">
      <c r="A38" s="220"/>
      <c r="B38" s="135">
        <f>IF(ISBLANK($C38),"",INDEX('Výsledková listina'!$B:$B,MATCH($C38,'Výsledková listina'!$C:$C,0),1))</f>
      </c>
      <c r="C38" s="136"/>
      <c r="D38" s="137">
        <f>IF($C38="","",INDEX('Výsledková listina'!$H:$I,MATCH($C38,'Výsledková listina'!$C:$C,0),1))</f>
      </c>
      <c r="E38" s="138">
        <f>IF($C38="",IF(ISBLANK($A38),"",MAX('Základní list'!$C$11:$C$20)+1),INDEX('Výsledková listina'!$H:$I,MATCH($C38,'Výsledková listina'!$C:$C,0),2))</f>
      </c>
      <c r="F38" s="216">
        <f>IF(ISBLANK($A38),"",SUM(D38:D39))</f>
      </c>
      <c r="G38" s="216">
        <f>IF(ISBLANK($A38),"",SUM(E38:E39))</f>
      </c>
      <c r="H38" s="218">
        <f>IF(ISBLANK($A38),"",RANK(G38,G:G,1))</f>
      </c>
      <c r="I38" s="137">
        <f>IF($C38="","",INDEX('Výsledková listina'!$L:$M,MATCH($C38,'Výsledková listina'!$C:$C,0),1))</f>
      </c>
      <c r="J38" s="138">
        <f>IF($C38="",IF(ISBLANK($A38),"",MAX('Základní list'!$D$11:$D$20)+1),INDEX('Výsledková listina'!$L:$M,MATCH($C38,'Výsledková listina'!$C:$C,0),2))</f>
      </c>
      <c r="K38" s="216">
        <f>IF(ISBLANK($A38),"",SUM(I38:I39))</f>
      </c>
      <c r="L38" s="216">
        <f>IF(ISBLANK($A38),"",SUM(J38:J39))</f>
      </c>
      <c r="M38" s="212">
        <f>IF(ISBLANK($A38),"",RANK(L38,L:L,1))</f>
      </c>
      <c r="N38" s="214">
        <f>IF(ISBLANK($A38),"",SUM(F38,K38))</f>
      </c>
      <c r="O38" s="208">
        <f>IF(ISBLANK($A38),"",SUM(G38,L38))</f>
      </c>
      <c r="P38" s="210">
        <f>IF(ISBLANK($A38),"",RANK(O38,O:O,1))</f>
      </c>
    </row>
    <row r="39" spans="1:16" ht="13.5" customHeight="1" thickBot="1">
      <c r="A39" s="221"/>
      <c r="B39" s="139">
        <f>IF(ISBLANK($C39),"",INDEX('Výsledková listina'!$B:$B,MATCH($C39,'Výsledková listina'!$C:$C,0),1))</f>
      </c>
      <c r="C39" s="140"/>
      <c r="D39" s="141">
        <f>IF($C39="","",INDEX('Výsledková listina'!$H:$I,MATCH($C39,'Výsledková listina'!$C:$C,0),1))</f>
      </c>
      <c r="E39" s="142">
        <f>IF($C39="",IF(ISBLANK($A38),"",MAX('Základní list'!$C$11:$C$20)+1),INDEX('Výsledková listina'!$H:$I,MATCH($C39,'Výsledková listina'!$C:$C,0),2))</f>
      </c>
      <c r="F39" s="217"/>
      <c r="G39" s="217"/>
      <c r="H39" s="219"/>
      <c r="I39" s="141">
        <f>IF($C39="","",INDEX('Výsledková listina'!$L:$M,MATCH($C39,'Výsledková listina'!$C:$C,0),1))</f>
      </c>
      <c r="J39" s="142">
        <f>IF($C39="",IF(ISBLANK($A38),"",MAX('Základní list'!$D$11:$D$20)+1),INDEX('Výsledková listina'!$L:$M,MATCH($C39,'Výsledková listina'!$C:$C,0),2))</f>
      </c>
      <c r="K39" s="217"/>
      <c r="L39" s="217"/>
      <c r="M39" s="213"/>
      <c r="N39" s="215"/>
      <c r="O39" s="209"/>
      <c r="P39" s="211"/>
    </row>
    <row r="40" spans="1:16" ht="12.75" customHeight="1">
      <c r="A40" s="220"/>
      <c r="B40" s="135">
        <f>IF(ISBLANK($C40),"",INDEX('Výsledková listina'!$B:$B,MATCH($C40,'Výsledková listina'!$C:$C,0),1))</f>
      </c>
      <c r="C40" s="136"/>
      <c r="D40" s="137">
        <f>IF($C40="","",INDEX('Výsledková listina'!$H:$I,MATCH($C40,'Výsledková listina'!$C:$C,0),1))</f>
      </c>
      <c r="E40" s="138">
        <f>IF($C40="",IF(ISBLANK($A40),"",MAX('Základní list'!$C$11:$C$20)+1),INDEX('Výsledková listina'!$H:$I,MATCH($C40,'Výsledková listina'!$C:$C,0),2))</f>
      </c>
      <c r="F40" s="216">
        <f>IF(ISBLANK($A40),"",SUM(D40:D41))</f>
      </c>
      <c r="G40" s="216">
        <f>IF(ISBLANK($A40),"",SUM(E40:E41))</f>
      </c>
      <c r="H40" s="218">
        <f>IF(ISBLANK($A40),"",RANK(G40,G:G,1))</f>
      </c>
      <c r="I40" s="137">
        <f>IF($C40="","",INDEX('Výsledková listina'!$L:$M,MATCH($C40,'Výsledková listina'!$C:$C,0),1))</f>
      </c>
      <c r="J40" s="138">
        <f>IF($C40="",IF(ISBLANK($A40),"",MAX('Základní list'!$D$11:$D$20)+1),INDEX('Výsledková listina'!$L:$M,MATCH($C40,'Výsledková listina'!$C:$C,0),2))</f>
      </c>
      <c r="K40" s="216">
        <f>IF(ISBLANK($A40),"",SUM(I40:I41))</f>
      </c>
      <c r="L40" s="216">
        <f>IF(ISBLANK($A40),"",SUM(J40:J41))</f>
      </c>
      <c r="M40" s="212">
        <f>IF(ISBLANK($A40),"",RANK(L40,L:L,1))</f>
      </c>
      <c r="N40" s="214">
        <f>IF(ISBLANK($A40),"",SUM(F40,K40))</f>
      </c>
      <c r="O40" s="208">
        <f>IF(ISBLANK($A40),"",SUM(G40,L40))</f>
      </c>
      <c r="P40" s="210">
        <f>IF(ISBLANK($A40),"",RANK(O40,O:O,1))</f>
      </c>
    </row>
    <row r="41" spans="1:16" ht="13.5" customHeight="1" thickBot="1">
      <c r="A41" s="221"/>
      <c r="B41" s="139">
        <f>IF(ISBLANK($C41),"",INDEX('Výsledková listina'!$B:$B,MATCH($C41,'Výsledková listina'!$C:$C,0),1))</f>
      </c>
      <c r="C41" s="140"/>
      <c r="D41" s="141">
        <f>IF($C41="","",INDEX('Výsledková listina'!$H:$I,MATCH($C41,'Výsledková listina'!$C:$C,0),1))</f>
      </c>
      <c r="E41" s="142">
        <f>IF($C41="",IF(ISBLANK($A40),"",MAX('Základní list'!$C$11:$C$20)+1),INDEX('Výsledková listina'!$H:$I,MATCH($C41,'Výsledková listina'!$C:$C,0),2))</f>
      </c>
      <c r="F41" s="217"/>
      <c r="G41" s="217"/>
      <c r="H41" s="219"/>
      <c r="I41" s="141">
        <f>IF($C41="","",INDEX('Výsledková listina'!$L:$M,MATCH($C41,'Výsledková listina'!$C:$C,0),1))</f>
      </c>
      <c r="J41" s="142">
        <f>IF($C41="",IF(ISBLANK($A40),"",MAX('Základní list'!$D$11:$D$20)+1),INDEX('Výsledková listina'!$L:$M,MATCH($C41,'Výsledková listina'!$C:$C,0),2))</f>
      </c>
      <c r="K41" s="217"/>
      <c r="L41" s="217"/>
      <c r="M41" s="213"/>
      <c r="N41" s="215"/>
      <c r="O41" s="209"/>
      <c r="P41" s="211"/>
    </row>
    <row r="42" spans="1:16" ht="12.75" customHeight="1">
      <c r="A42" s="220"/>
      <c r="B42" s="135">
        <f>IF(ISBLANK($C42),"",INDEX('Výsledková listina'!$B:$B,MATCH($C42,'Výsledková listina'!$C:$C,0),1))</f>
      </c>
      <c r="C42" s="136"/>
      <c r="D42" s="137">
        <f>IF($C42="","",INDEX('Výsledková listina'!$H:$I,MATCH($C42,'Výsledková listina'!$C:$C,0),1))</f>
      </c>
      <c r="E42" s="138">
        <f>IF($C42="",IF(ISBLANK($A42),"",MAX('Základní list'!$C$11:$C$20)+1),INDEX('Výsledková listina'!$H:$I,MATCH($C42,'Výsledková listina'!$C:$C,0),2))</f>
      </c>
      <c r="F42" s="216">
        <f>IF(ISBLANK($A42),"",SUM(D42:D43))</f>
      </c>
      <c r="G42" s="216">
        <f>IF(ISBLANK($A42),"",SUM(E42:E43))</f>
      </c>
      <c r="H42" s="218">
        <f>IF(ISBLANK($A42),"",RANK(G42,G:G,1))</f>
      </c>
      <c r="I42" s="137">
        <f>IF($C42="","",INDEX('Výsledková listina'!$L:$M,MATCH($C42,'Výsledková listina'!$C:$C,0),1))</f>
      </c>
      <c r="J42" s="138">
        <f>IF($C42="",IF(ISBLANK($A42),"",MAX('Základní list'!$D$11:$D$20)+1),INDEX('Výsledková listina'!$L:$M,MATCH($C42,'Výsledková listina'!$C:$C,0),2))</f>
      </c>
      <c r="K42" s="216">
        <f>IF(ISBLANK($A42),"",SUM(I42:I43))</f>
      </c>
      <c r="L42" s="216">
        <f>IF(ISBLANK($A42),"",SUM(J42:J43))</f>
      </c>
      <c r="M42" s="212">
        <f>IF(ISBLANK($A42),"",RANK(L42,L:L,1))</f>
      </c>
      <c r="N42" s="214">
        <f>IF(ISBLANK($A42),"",SUM(F42,K42))</f>
      </c>
      <c r="O42" s="208">
        <f>IF(ISBLANK($A42),"",SUM(G42,L42))</f>
      </c>
      <c r="P42" s="210">
        <f>IF(ISBLANK($A42),"",RANK(O42,O:O,1))</f>
      </c>
    </row>
    <row r="43" spans="1:16" ht="13.5" customHeight="1" thickBot="1">
      <c r="A43" s="221"/>
      <c r="B43" s="139">
        <f>IF(ISBLANK($C43),"",INDEX('Výsledková listina'!$B:$B,MATCH($C43,'Výsledková listina'!$C:$C,0),1))</f>
      </c>
      <c r="C43" s="140"/>
      <c r="D43" s="141">
        <f>IF($C43="","",INDEX('Výsledková listina'!$H:$I,MATCH($C43,'Výsledková listina'!$C:$C,0),1))</f>
      </c>
      <c r="E43" s="142">
        <f>IF($C43="",IF(ISBLANK($A42),"",MAX('Základní list'!$C$11:$C$20)+1),INDEX('Výsledková listina'!$H:$I,MATCH($C43,'Výsledková listina'!$C:$C,0),2))</f>
      </c>
      <c r="F43" s="217"/>
      <c r="G43" s="217"/>
      <c r="H43" s="219"/>
      <c r="I43" s="141">
        <f>IF($C43="","",INDEX('Výsledková listina'!$L:$M,MATCH($C43,'Výsledková listina'!$C:$C,0),1))</f>
      </c>
      <c r="J43" s="142">
        <f>IF($C43="",IF(ISBLANK($A42),"",MAX('Základní list'!$D$11:$D$20)+1),INDEX('Výsledková listina'!$L:$M,MATCH($C43,'Výsledková listina'!$C:$C,0),2))</f>
      </c>
      <c r="K43" s="217"/>
      <c r="L43" s="217"/>
      <c r="M43" s="213"/>
      <c r="N43" s="215"/>
      <c r="O43" s="209"/>
      <c r="P43" s="211"/>
    </row>
    <row r="44" spans="1:16" ht="12.75" customHeight="1">
      <c r="A44" s="220"/>
      <c r="B44" s="135">
        <f>IF(ISBLANK($C44),"",INDEX('Výsledková listina'!$B:$B,MATCH($C44,'Výsledková listina'!$C:$C,0),1))</f>
      </c>
      <c r="C44" s="136"/>
      <c r="D44" s="137">
        <f>IF($C44="","",INDEX('Výsledková listina'!$H:$I,MATCH($C44,'Výsledková listina'!$C:$C,0),1))</f>
      </c>
      <c r="E44" s="138">
        <f>IF($C44="",IF(ISBLANK($A44),"",MAX('Základní list'!$C$11:$C$20)+1),INDEX('Výsledková listina'!$H:$I,MATCH($C44,'Výsledková listina'!$C:$C,0),2))</f>
      </c>
      <c r="F44" s="216">
        <f>IF(ISBLANK($A44),"",SUM(D44:D45))</f>
      </c>
      <c r="G44" s="216">
        <f>IF(ISBLANK($A44),"",SUM(E44:E45))</f>
      </c>
      <c r="H44" s="218">
        <f>IF(ISBLANK($A44),"",RANK(G44,G:G,1))</f>
      </c>
      <c r="I44" s="137">
        <f>IF($C44="","",INDEX('Výsledková listina'!$L:$M,MATCH($C44,'Výsledková listina'!$C:$C,0),1))</f>
      </c>
      <c r="J44" s="138">
        <f>IF($C44="",IF(ISBLANK($A44),"",MAX('Základní list'!$D$11:$D$20)+1),INDEX('Výsledková listina'!$L:$M,MATCH($C44,'Výsledková listina'!$C:$C,0),2))</f>
      </c>
      <c r="K44" s="216">
        <f>IF(ISBLANK($A44),"",SUM(I44:I45))</f>
      </c>
      <c r="L44" s="216">
        <f>IF(ISBLANK($A44),"",SUM(J44:J45))</f>
      </c>
      <c r="M44" s="212">
        <f>IF(ISBLANK($A44),"",RANK(L44,L:L,1))</f>
      </c>
      <c r="N44" s="214">
        <f>IF(ISBLANK($A44),"",SUM(F44,K44))</f>
      </c>
      <c r="O44" s="208">
        <f>IF(ISBLANK($A44),"",SUM(G44,L44))</f>
      </c>
      <c r="P44" s="210">
        <f>IF(ISBLANK($A44),"",RANK(O44,O:O,1))</f>
      </c>
    </row>
    <row r="45" spans="1:16" ht="13.5" customHeight="1" thickBot="1">
      <c r="A45" s="221"/>
      <c r="B45" s="139">
        <f>IF(ISBLANK($C45),"",INDEX('Výsledková listina'!$B:$B,MATCH($C45,'Výsledková listina'!$C:$C,0),1))</f>
      </c>
      <c r="C45" s="140"/>
      <c r="D45" s="141">
        <f>IF($C45="","",INDEX('Výsledková listina'!$H:$I,MATCH($C45,'Výsledková listina'!$C:$C,0),1))</f>
      </c>
      <c r="E45" s="142">
        <f>IF($C45="",IF(ISBLANK($A44),"",MAX('Základní list'!$C$11:$C$20)+1),INDEX('Výsledková listina'!$H:$I,MATCH($C45,'Výsledková listina'!$C:$C,0),2))</f>
      </c>
      <c r="F45" s="217"/>
      <c r="G45" s="217"/>
      <c r="H45" s="219"/>
      <c r="I45" s="141">
        <f>IF($C45="","",INDEX('Výsledková listina'!$L:$M,MATCH($C45,'Výsledková listina'!$C:$C,0),1))</f>
      </c>
      <c r="J45" s="142">
        <f>IF($C45="",IF(ISBLANK($A44),"",MAX('Základní list'!$D$11:$D$20)+1),INDEX('Výsledková listina'!$L:$M,MATCH($C45,'Výsledková listina'!$C:$C,0),2))</f>
      </c>
      <c r="K45" s="217"/>
      <c r="L45" s="217"/>
      <c r="M45" s="213"/>
      <c r="N45" s="215"/>
      <c r="O45" s="209"/>
      <c r="P45" s="211"/>
    </row>
    <row r="46" spans="1:16" ht="12.75" customHeight="1">
      <c r="A46" s="220"/>
      <c r="B46" s="135">
        <f>IF(ISBLANK($C46),"",INDEX('Výsledková listina'!$B:$B,MATCH($C46,'Výsledková listina'!$C:$C,0),1))</f>
      </c>
      <c r="C46" s="136"/>
      <c r="D46" s="137">
        <f>IF($C46="","",INDEX('Výsledková listina'!$H:$I,MATCH($C46,'Výsledková listina'!$C:$C,0),1))</f>
      </c>
      <c r="E46" s="138">
        <f>IF($C46="",IF(ISBLANK($A46),"",MAX('Základní list'!$C$11:$C$20)+1),INDEX('Výsledková listina'!$H:$I,MATCH($C46,'Výsledková listina'!$C:$C,0),2))</f>
      </c>
      <c r="F46" s="216">
        <f>IF(ISBLANK($A46),"",SUM(D46:D47))</f>
      </c>
      <c r="G46" s="216">
        <f>IF(ISBLANK($A46),"",SUM(E46:E47))</f>
      </c>
      <c r="H46" s="218">
        <f>IF(ISBLANK($A46),"",RANK(G46,G:G,1))</f>
      </c>
      <c r="I46" s="137">
        <f>IF($C46="","",INDEX('Výsledková listina'!$L:$M,MATCH($C46,'Výsledková listina'!$C:$C,0),1))</f>
      </c>
      <c r="J46" s="138">
        <f>IF($C46="",IF(ISBLANK($A46),"",MAX('Základní list'!$D$11:$D$20)+1),INDEX('Výsledková listina'!$L:$M,MATCH($C46,'Výsledková listina'!$C:$C,0),2))</f>
      </c>
      <c r="K46" s="216">
        <f>IF(ISBLANK($A46),"",SUM(I46:I47))</f>
      </c>
      <c r="L46" s="216">
        <f>IF(ISBLANK($A46),"",SUM(J46:J47))</f>
      </c>
      <c r="M46" s="212">
        <f>IF(ISBLANK($A46),"",RANK(L46,L:L,1))</f>
      </c>
      <c r="N46" s="214">
        <f>IF(ISBLANK($A46),"",SUM(F46,K46))</f>
      </c>
      <c r="O46" s="208">
        <f>IF(ISBLANK($A46),"",SUM(G46,L46))</f>
      </c>
      <c r="P46" s="210">
        <f>IF(ISBLANK($A46),"",RANK(O46,O:O,1))</f>
      </c>
    </row>
    <row r="47" spans="1:16" ht="13.5" customHeight="1" thickBot="1">
      <c r="A47" s="221"/>
      <c r="B47" s="139">
        <f>IF(ISBLANK($C47),"",INDEX('Výsledková listina'!$B:$B,MATCH($C47,'Výsledková listina'!$C:$C,0),1))</f>
      </c>
      <c r="C47" s="140"/>
      <c r="D47" s="141">
        <f>IF($C47="","",INDEX('Výsledková listina'!$H:$I,MATCH($C47,'Výsledková listina'!$C:$C,0),1))</f>
      </c>
      <c r="E47" s="142">
        <f>IF($C47="",IF(ISBLANK($A46),"",MAX('Základní list'!$C$11:$C$20)+1),INDEX('Výsledková listina'!$H:$I,MATCH($C47,'Výsledková listina'!$C:$C,0),2))</f>
      </c>
      <c r="F47" s="217"/>
      <c r="G47" s="217"/>
      <c r="H47" s="219"/>
      <c r="I47" s="141">
        <f>IF($C47="","",INDEX('Výsledková listina'!$L:$M,MATCH($C47,'Výsledková listina'!$C:$C,0),1))</f>
      </c>
      <c r="J47" s="142">
        <f>IF($C47="",IF(ISBLANK($A46),"",MAX('Základní list'!$D$11:$D$20)+1),INDEX('Výsledková listina'!$L:$M,MATCH($C47,'Výsledková listina'!$C:$C,0),2))</f>
      </c>
      <c r="K47" s="217"/>
      <c r="L47" s="217"/>
      <c r="M47" s="213"/>
      <c r="N47" s="215"/>
      <c r="O47" s="209"/>
      <c r="P47" s="211"/>
    </row>
    <row r="48" spans="1:16" ht="12.75" customHeight="1">
      <c r="A48" s="220"/>
      <c r="B48" s="135">
        <f>IF(ISBLANK($C48),"",INDEX('Výsledková listina'!$B:$B,MATCH($C48,'Výsledková listina'!$C:$C,0),1))</f>
      </c>
      <c r="C48" s="136"/>
      <c r="D48" s="137">
        <f>IF($C48="","",INDEX('Výsledková listina'!$H:$I,MATCH($C48,'Výsledková listina'!$C:$C,0),1))</f>
      </c>
      <c r="E48" s="138">
        <f>IF($C48="",IF(ISBLANK($A48),"",MAX('Základní list'!$C$11:$C$20)+1),INDEX('Výsledková listina'!$H:$I,MATCH($C48,'Výsledková listina'!$C:$C,0),2))</f>
      </c>
      <c r="F48" s="216">
        <f>IF(ISBLANK($A48),"",SUM(D48:D49))</f>
      </c>
      <c r="G48" s="216">
        <f>IF(ISBLANK($A48),"",SUM(E48:E49))</f>
      </c>
      <c r="H48" s="218">
        <f>IF(ISBLANK($A48),"",RANK(G48,G:G,1))</f>
      </c>
      <c r="I48" s="137">
        <f>IF($C48="","",INDEX('Výsledková listina'!$L:$M,MATCH($C48,'Výsledková listina'!$C:$C,0),1))</f>
      </c>
      <c r="J48" s="138">
        <f>IF($C48="",IF(ISBLANK($A48),"",MAX('Základní list'!$D$11:$D$20)+1),INDEX('Výsledková listina'!$L:$M,MATCH($C48,'Výsledková listina'!$C:$C,0),2))</f>
      </c>
      <c r="K48" s="216">
        <f>IF(ISBLANK($A48),"",SUM(I48:I49))</f>
      </c>
      <c r="L48" s="216">
        <f>IF(ISBLANK($A48),"",SUM(J48:J49))</f>
      </c>
      <c r="M48" s="212">
        <f>IF(ISBLANK($A48),"",RANK(L48,L:L,1))</f>
      </c>
      <c r="N48" s="214">
        <f>IF(ISBLANK($A48),"",SUM(F48,K48))</f>
      </c>
      <c r="O48" s="208">
        <f>IF(ISBLANK($A48),"",SUM(G48,L48))</f>
      </c>
      <c r="P48" s="210">
        <f>IF(ISBLANK($A48),"",RANK(O48,O:O,1))</f>
      </c>
    </row>
    <row r="49" spans="1:16" ht="13.5" customHeight="1" thickBot="1">
      <c r="A49" s="221"/>
      <c r="B49" s="139">
        <f>IF(ISBLANK($C49),"",INDEX('Výsledková listina'!$B:$B,MATCH($C49,'Výsledková listina'!$C:$C,0),1))</f>
      </c>
      <c r="C49" s="140"/>
      <c r="D49" s="141">
        <f>IF($C49="","",INDEX('Výsledková listina'!$H:$I,MATCH($C49,'Výsledková listina'!$C:$C,0),1))</f>
      </c>
      <c r="E49" s="142">
        <f>IF($C49="",IF(ISBLANK($A48),"",MAX('Základní list'!$C$11:$C$20)+1),INDEX('Výsledková listina'!$H:$I,MATCH($C49,'Výsledková listina'!$C:$C,0),2))</f>
      </c>
      <c r="F49" s="217"/>
      <c r="G49" s="217"/>
      <c r="H49" s="219"/>
      <c r="I49" s="141">
        <f>IF($C49="","",INDEX('Výsledková listina'!$L:$M,MATCH($C49,'Výsledková listina'!$C:$C,0),1))</f>
      </c>
      <c r="J49" s="142">
        <f>IF($C49="",IF(ISBLANK($A48),"",MAX('Základní list'!$D$11:$D$20)+1),INDEX('Výsledková listina'!$L:$M,MATCH($C49,'Výsledková listina'!$C:$C,0),2))</f>
      </c>
      <c r="K49" s="217"/>
      <c r="L49" s="217"/>
      <c r="M49" s="213"/>
      <c r="N49" s="215"/>
      <c r="O49" s="209"/>
      <c r="P49" s="211"/>
    </row>
    <row r="50" spans="1:16" ht="12.75" customHeight="1">
      <c r="A50" s="220"/>
      <c r="B50" s="135">
        <f>IF(ISBLANK($C50),"",INDEX('Výsledková listina'!$B:$B,MATCH($C50,'Výsledková listina'!$C:$C,0),1))</f>
      </c>
      <c r="C50" s="136"/>
      <c r="D50" s="137">
        <f>IF($C50="","",INDEX('Výsledková listina'!$H:$I,MATCH($C50,'Výsledková listina'!$C:$C,0),1))</f>
      </c>
      <c r="E50" s="138">
        <f>IF($C50="",IF(ISBLANK($A50),"",MAX('Základní list'!$C$11:$C$20)+1),INDEX('Výsledková listina'!$H:$I,MATCH($C50,'Výsledková listina'!$C:$C,0),2))</f>
      </c>
      <c r="F50" s="216">
        <f>IF(ISBLANK($A50),"",SUM(D50:D51))</f>
      </c>
      <c r="G50" s="216">
        <f>IF(ISBLANK($A50),"",SUM(E50:E51))</f>
      </c>
      <c r="H50" s="218">
        <f>IF(ISBLANK($A50),"",RANK(G50,G:G,1))</f>
      </c>
      <c r="I50" s="137">
        <f>IF($C50="","",INDEX('Výsledková listina'!$L:$M,MATCH($C50,'Výsledková listina'!$C:$C,0),1))</f>
      </c>
      <c r="J50" s="138">
        <f>IF($C50="",IF(ISBLANK($A50),"",MAX('Základní list'!$D$11:$D$20)+1),INDEX('Výsledková listina'!$L:$M,MATCH($C50,'Výsledková listina'!$C:$C,0),2))</f>
      </c>
      <c r="K50" s="216">
        <f>IF(ISBLANK($A50),"",SUM(I50:I51))</f>
      </c>
      <c r="L50" s="216">
        <f>IF(ISBLANK($A50),"",SUM(J50:J51))</f>
      </c>
      <c r="M50" s="212">
        <f>IF(ISBLANK($A50),"",RANK(L50,L:L,1))</f>
      </c>
      <c r="N50" s="214">
        <f>IF(ISBLANK($A50),"",SUM(F50,K50))</f>
      </c>
      <c r="O50" s="208">
        <f>IF(ISBLANK($A50),"",SUM(G50,L50))</f>
      </c>
      <c r="P50" s="210">
        <f>IF(ISBLANK($A50),"",RANK(O50,O:O,1))</f>
      </c>
    </row>
    <row r="51" spans="1:16" ht="13.5" customHeight="1" thickBot="1">
      <c r="A51" s="221"/>
      <c r="B51" s="139">
        <f>IF(ISBLANK($C51),"",INDEX('Výsledková listina'!$B:$B,MATCH($C51,'Výsledková listina'!$C:$C,0),1))</f>
      </c>
      <c r="C51" s="140"/>
      <c r="D51" s="141">
        <f>IF($C51="","",INDEX('Výsledková listina'!$H:$I,MATCH($C51,'Výsledková listina'!$C:$C,0),1))</f>
      </c>
      <c r="E51" s="142">
        <f>IF($C51="",IF(ISBLANK($A50),"",MAX('Základní list'!$C$11:$C$20)+1),INDEX('Výsledková listina'!$H:$I,MATCH($C51,'Výsledková listina'!$C:$C,0),2))</f>
      </c>
      <c r="F51" s="217"/>
      <c r="G51" s="217"/>
      <c r="H51" s="219"/>
      <c r="I51" s="141">
        <f>IF($C51="","",INDEX('Výsledková listina'!$L:$M,MATCH($C51,'Výsledková listina'!$C:$C,0),1))</f>
      </c>
      <c r="J51" s="142">
        <f>IF($C51="",IF(ISBLANK($A50),"",MAX('Základní list'!$D$11:$D$20)+1),INDEX('Výsledková listina'!$L:$M,MATCH($C51,'Výsledková listina'!$C:$C,0),2))</f>
      </c>
      <c r="K51" s="217"/>
      <c r="L51" s="217"/>
      <c r="M51" s="213"/>
      <c r="N51" s="215"/>
      <c r="O51" s="209"/>
      <c r="P51" s="211"/>
    </row>
    <row r="52" spans="1:16" ht="12.75" customHeight="1">
      <c r="A52" s="220"/>
      <c r="B52" s="135">
        <f>IF(ISBLANK($C52),"",INDEX('Výsledková listina'!$B:$B,MATCH($C52,'Výsledková listina'!$C:$C,0),1))</f>
      </c>
      <c r="C52" s="136"/>
      <c r="D52" s="137">
        <f>IF($C52="","",INDEX('Výsledková listina'!$H:$I,MATCH($C52,'Výsledková listina'!$C:$C,0),1))</f>
      </c>
      <c r="E52" s="138">
        <f>IF($C52="",IF(ISBLANK($A52),"",MAX('Základní list'!$C$11:$C$20)+1),INDEX('Výsledková listina'!$H:$I,MATCH($C52,'Výsledková listina'!$C:$C,0),2))</f>
      </c>
      <c r="F52" s="216">
        <f>IF(ISBLANK($A52),"",SUM(D52:D53))</f>
      </c>
      <c r="G52" s="216">
        <f>IF(ISBLANK($A52),"",SUM(E52:E53))</f>
      </c>
      <c r="H52" s="218">
        <f>IF(ISBLANK($A52),"",RANK(G52,G:G,1))</f>
      </c>
      <c r="I52" s="137">
        <f>IF($C52="","",INDEX('Výsledková listina'!$L:$M,MATCH($C52,'Výsledková listina'!$C:$C,0),1))</f>
      </c>
      <c r="J52" s="138">
        <f>IF($C52="",IF(ISBLANK($A52),"",MAX('Základní list'!$D$11:$D$20)+1),INDEX('Výsledková listina'!$L:$M,MATCH($C52,'Výsledková listina'!$C:$C,0),2))</f>
      </c>
      <c r="K52" s="216">
        <f>IF(ISBLANK($A52),"",SUM(I52:I53))</f>
      </c>
      <c r="L52" s="216">
        <f>IF(ISBLANK($A52),"",SUM(J52:J53))</f>
      </c>
      <c r="M52" s="212">
        <f>IF(ISBLANK($A52),"",RANK(L52,L:L,1))</f>
      </c>
      <c r="N52" s="214">
        <f>IF(ISBLANK($A52),"",SUM(F52,K52))</f>
      </c>
      <c r="O52" s="208">
        <f>IF(ISBLANK($A52),"",SUM(G52,L52))</f>
      </c>
      <c r="P52" s="210">
        <f>IF(ISBLANK($A52),"",RANK(O52,O:O,1))</f>
      </c>
    </row>
    <row r="53" spans="1:16" ht="13.5" customHeight="1" thickBot="1">
      <c r="A53" s="221"/>
      <c r="B53" s="139">
        <f>IF(ISBLANK($C53),"",INDEX('Výsledková listina'!$B:$B,MATCH($C53,'Výsledková listina'!$C:$C,0),1))</f>
      </c>
      <c r="C53" s="140"/>
      <c r="D53" s="141">
        <f>IF($C53="","",INDEX('Výsledková listina'!$H:$I,MATCH($C53,'Výsledková listina'!$C:$C,0),1))</f>
      </c>
      <c r="E53" s="142">
        <f>IF($C53="",IF(ISBLANK($A52),"",MAX('Základní list'!$C$11:$C$20)+1),INDEX('Výsledková listina'!$H:$I,MATCH($C53,'Výsledková listina'!$C:$C,0),2))</f>
      </c>
      <c r="F53" s="217"/>
      <c r="G53" s="217"/>
      <c r="H53" s="219"/>
      <c r="I53" s="141">
        <f>IF($C53="","",INDEX('Výsledková listina'!$L:$M,MATCH($C53,'Výsledková listina'!$C:$C,0),1))</f>
      </c>
      <c r="J53" s="142">
        <f>IF($C53="",IF(ISBLANK($A52),"",MAX('Základní list'!$D$11:$D$20)+1),INDEX('Výsledková listina'!$L:$M,MATCH($C53,'Výsledková listina'!$C:$C,0),2))</f>
      </c>
      <c r="K53" s="217"/>
      <c r="L53" s="217"/>
      <c r="M53" s="213"/>
      <c r="N53" s="215"/>
      <c r="O53" s="209"/>
      <c r="P53" s="211"/>
    </row>
    <row r="54" spans="1:16" ht="12.75" customHeight="1">
      <c r="A54" s="220"/>
      <c r="B54" s="135">
        <f>IF(ISBLANK($C54),"",INDEX('Výsledková listina'!$B:$B,MATCH($C54,'Výsledková listina'!$C:$C,0),1))</f>
      </c>
      <c r="C54" s="136"/>
      <c r="D54" s="137">
        <f>IF($C54="","",INDEX('Výsledková listina'!$H:$I,MATCH($C54,'Výsledková listina'!$C:$C,0),1))</f>
      </c>
      <c r="E54" s="138">
        <f>IF($C54="",IF(ISBLANK($A54),"",MAX('Základní list'!$C$11:$C$20)+1),INDEX('Výsledková listina'!$H:$I,MATCH($C54,'Výsledková listina'!$C:$C,0),2))</f>
      </c>
      <c r="F54" s="216">
        <f>IF(ISBLANK($A54),"",SUM(D54:D55))</f>
      </c>
      <c r="G54" s="216">
        <f>IF(ISBLANK($A54),"",SUM(E54:E55))</f>
      </c>
      <c r="H54" s="218">
        <f>IF(ISBLANK($A54),"",RANK(G54,G:G,1))</f>
      </c>
      <c r="I54" s="137">
        <f>IF($C54="","",INDEX('Výsledková listina'!$L:$M,MATCH($C54,'Výsledková listina'!$C:$C,0),1))</f>
      </c>
      <c r="J54" s="138">
        <f>IF($C54="",IF(ISBLANK($A54),"",MAX('Základní list'!$D$11:$D$20)+1),INDEX('Výsledková listina'!$L:$M,MATCH($C54,'Výsledková listina'!$C:$C,0),2))</f>
      </c>
      <c r="K54" s="216">
        <f>IF(ISBLANK($A54),"",SUM(I54:I55))</f>
      </c>
      <c r="L54" s="216">
        <f>IF(ISBLANK($A54),"",SUM(J54:J55))</f>
      </c>
      <c r="M54" s="212">
        <f>IF(ISBLANK($A54),"",RANK(L54,L:L,1))</f>
      </c>
      <c r="N54" s="214">
        <f>IF(ISBLANK($A54),"",SUM(F54,K54))</f>
      </c>
      <c r="O54" s="208">
        <f>IF(ISBLANK($A54),"",SUM(G54,L54))</f>
      </c>
      <c r="P54" s="210">
        <f>IF(ISBLANK($A54),"",RANK(O54,O:O,1))</f>
      </c>
    </row>
    <row r="55" spans="1:16" ht="13.5" customHeight="1" thickBot="1">
      <c r="A55" s="221"/>
      <c r="B55" s="139">
        <f>IF(ISBLANK($C55),"",INDEX('Výsledková listina'!$B:$B,MATCH($C55,'Výsledková listina'!$C:$C,0),1))</f>
      </c>
      <c r="C55" s="140"/>
      <c r="D55" s="141">
        <f>IF($C55="","",INDEX('Výsledková listina'!$H:$I,MATCH($C55,'Výsledková listina'!$C:$C,0),1))</f>
      </c>
      <c r="E55" s="142">
        <f>IF($C55="",IF(ISBLANK($A54),"",MAX('Základní list'!$C$11:$C$20)+1),INDEX('Výsledková listina'!$H:$I,MATCH($C55,'Výsledková listina'!$C:$C,0),2))</f>
      </c>
      <c r="F55" s="217"/>
      <c r="G55" s="217"/>
      <c r="H55" s="219"/>
      <c r="I55" s="141">
        <f>IF($C55="","",INDEX('Výsledková listina'!$L:$M,MATCH($C55,'Výsledková listina'!$C:$C,0),1))</f>
      </c>
      <c r="J55" s="142">
        <f>IF($C55="",IF(ISBLANK($A54),"",MAX('Základní list'!$D$11:$D$20)+1),INDEX('Výsledková listina'!$L:$M,MATCH($C55,'Výsledková listina'!$C:$C,0),2))</f>
      </c>
      <c r="K55" s="217"/>
      <c r="L55" s="217"/>
      <c r="M55" s="213"/>
      <c r="N55" s="215"/>
      <c r="O55" s="209"/>
      <c r="P55" s="211"/>
    </row>
  </sheetData>
  <sheetProtection sheet="1" objects="1" scenarios="1" selectLockedCells="1" sort="0" autoFilter="0"/>
  <autoFilter ref="D5:P41"/>
  <mergeCells count="261">
    <mergeCell ref="A52:A53"/>
    <mergeCell ref="F52:F53"/>
    <mergeCell ref="G52:G53"/>
    <mergeCell ref="H52:H53"/>
    <mergeCell ref="K52:K53"/>
    <mergeCell ref="L52:L53"/>
    <mergeCell ref="A54:A55"/>
    <mergeCell ref="F54:F55"/>
    <mergeCell ref="G54:G55"/>
    <mergeCell ref="H54:H55"/>
    <mergeCell ref="K54:K55"/>
    <mergeCell ref="L54:L55"/>
    <mergeCell ref="P34:P35"/>
    <mergeCell ref="A36:A37"/>
    <mergeCell ref="F36:F37"/>
    <mergeCell ref="G36:G37"/>
    <mergeCell ref="H36:H37"/>
    <mergeCell ref="K36:K37"/>
    <mergeCell ref="L36:L37"/>
    <mergeCell ref="M36:M37"/>
    <mergeCell ref="N36:N37"/>
    <mergeCell ref="O36:O37"/>
    <mergeCell ref="P36:P37"/>
    <mergeCell ref="A34:A35"/>
    <mergeCell ref="F34:F35"/>
    <mergeCell ref="G34:G35"/>
    <mergeCell ref="H34:H35"/>
    <mergeCell ref="K34:K35"/>
    <mergeCell ref="L34:L35"/>
    <mergeCell ref="M34:M35"/>
    <mergeCell ref="N34:N35"/>
    <mergeCell ref="O34:O35"/>
    <mergeCell ref="P30:P31"/>
    <mergeCell ref="A32:A33"/>
    <mergeCell ref="F32:F33"/>
    <mergeCell ref="G32:G33"/>
    <mergeCell ref="H32:H33"/>
    <mergeCell ref="K32:K33"/>
    <mergeCell ref="L32:L33"/>
    <mergeCell ref="M32:M33"/>
    <mergeCell ref="N32:N33"/>
    <mergeCell ref="O32:O33"/>
    <mergeCell ref="P32:P33"/>
    <mergeCell ref="A30:A31"/>
    <mergeCell ref="F30:F31"/>
    <mergeCell ref="G30:G31"/>
    <mergeCell ref="H30:H31"/>
    <mergeCell ref="K30:K31"/>
    <mergeCell ref="L30:L31"/>
    <mergeCell ref="M30:M31"/>
    <mergeCell ref="N30:N31"/>
    <mergeCell ref="O30:O31"/>
    <mergeCell ref="P26:P27"/>
    <mergeCell ref="A28:A29"/>
    <mergeCell ref="F28:F29"/>
    <mergeCell ref="G28:G29"/>
    <mergeCell ref="H28:H29"/>
    <mergeCell ref="K28:K29"/>
    <mergeCell ref="L28:L29"/>
    <mergeCell ref="M28:M29"/>
    <mergeCell ref="N28:N29"/>
    <mergeCell ref="O28:O29"/>
    <mergeCell ref="P28:P29"/>
    <mergeCell ref="A26:A27"/>
    <mergeCell ref="F26:F27"/>
    <mergeCell ref="G26:G27"/>
    <mergeCell ref="H26:H27"/>
    <mergeCell ref="K26:K27"/>
    <mergeCell ref="L26:L27"/>
    <mergeCell ref="M26:M27"/>
    <mergeCell ref="N26:N27"/>
    <mergeCell ref="O26:O27"/>
    <mergeCell ref="O24:O25"/>
    <mergeCell ref="P24:P25"/>
    <mergeCell ref="A22:A23"/>
    <mergeCell ref="F22:F23"/>
    <mergeCell ref="G22:G23"/>
    <mergeCell ref="H22:H23"/>
    <mergeCell ref="K22:K23"/>
    <mergeCell ref="L22:L23"/>
    <mergeCell ref="M22:M23"/>
    <mergeCell ref="N22:N23"/>
    <mergeCell ref="O22:O23"/>
    <mergeCell ref="M52:M53"/>
    <mergeCell ref="N52:N53"/>
    <mergeCell ref="M54:M55"/>
    <mergeCell ref="N54:N55"/>
    <mergeCell ref="A1:P1"/>
    <mergeCell ref="A3:A5"/>
    <mergeCell ref="D4:E4"/>
    <mergeCell ref="F4:H4"/>
    <mergeCell ref="D3:H3"/>
    <mergeCell ref="N14:N15"/>
    <mergeCell ref="I4:J4"/>
    <mergeCell ref="K4:M4"/>
    <mergeCell ref="P14:P15"/>
    <mergeCell ref="O14:O15"/>
    <mergeCell ref="K14:K15"/>
    <mergeCell ref="L14:L15"/>
    <mergeCell ref="M14:M15"/>
    <mergeCell ref="N3:P4"/>
    <mergeCell ref="I3:M3"/>
    <mergeCell ref="O6:O7"/>
    <mergeCell ref="B3:B5"/>
    <mergeCell ref="C3:C5"/>
    <mergeCell ref="A16:A17"/>
    <mergeCell ref="F16:F17"/>
    <mergeCell ref="P38:P39"/>
    <mergeCell ref="L18:L19"/>
    <mergeCell ref="M18:M19"/>
    <mergeCell ref="N18:N19"/>
    <mergeCell ref="O18:O19"/>
    <mergeCell ref="N6:N7"/>
    <mergeCell ref="K6:K7"/>
    <mergeCell ref="L6:L7"/>
    <mergeCell ref="K40:K41"/>
    <mergeCell ref="L40:L41"/>
    <mergeCell ref="M40:M41"/>
    <mergeCell ref="N40:N41"/>
    <mergeCell ref="K16:K17"/>
    <mergeCell ref="L16:L17"/>
    <mergeCell ref="M16:M17"/>
    <mergeCell ref="N16:N17"/>
    <mergeCell ref="P18:P19"/>
    <mergeCell ref="K20:K21"/>
    <mergeCell ref="L20:L21"/>
    <mergeCell ref="M20:M21"/>
    <mergeCell ref="N20:N21"/>
    <mergeCell ref="O20:O21"/>
    <mergeCell ref="P20:P21"/>
    <mergeCell ref="P22:P23"/>
    <mergeCell ref="A8:A9"/>
    <mergeCell ref="F8:F9"/>
    <mergeCell ref="G8:G9"/>
    <mergeCell ref="H8:H9"/>
    <mergeCell ref="K8:K9"/>
    <mergeCell ref="L8:L9"/>
    <mergeCell ref="M8:M9"/>
    <mergeCell ref="N8:N9"/>
    <mergeCell ref="O38:O39"/>
    <mergeCell ref="A14:A15"/>
    <mergeCell ref="F14:F15"/>
    <mergeCell ref="G14:G15"/>
    <mergeCell ref="H14:H15"/>
    <mergeCell ref="G16:G17"/>
    <mergeCell ref="H16:H17"/>
    <mergeCell ref="A12:A13"/>
    <mergeCell ref="F12:F13"/>
    <mergeCell ref="G12:G13"/>
    <mergeCell ref="H12:H13"/>
    <mergeCell ref="A18:A19"/>
    <mergeCell ref="F18:F19"/>
    <mergeCell ref="G18:G19"/>
    <mergeCell ref="A20:A21"/>
    <mergeCell ref="F20:F21"/>
    <mergeCell ref="P6:P7"/>
    <mergeCell ref="A6:A7"/>
    <mergeCell ref="F6:F7"/>
    <mergeCell ref="G6:G7"/>
    <mergeCell ref="H6:H7"/>
    <mergeCell ref="M6:M7"/>
    <mergeCell ref="O42:O43"/>
    <mergeCell ref="P42:P43"/>
    <mergeCell ref="A50:A51"/>
    <mergeCell ref="F50:F51"/>
    <mergeCell ref="G50:G51"/>
    <mergeCell ref="H50:H51"/>
    <mergeCell ref="K50:K51"/>
    <mergeCell ref="L50:L51"/>
    <mergeCell ref="M50:M51"/>
    <mergeCell ref="N50:N51"/>
    <mergeCell ref="A42:A43"/>
    <mergeCell ref="F42:F43"/>
    <mergeCell ref="G42:G43"/>
    <mergeCell ref="H42:H43"/>
    <mergeCell ref="K42:K43"/>
    <mergeCell ref="L42:L43"/>
    <mergeCell ref="O8:O9"/>
    <mergeCell ref="P8:P9"/>
    <mergeCell ref="O10:O11"/>
    <mergeCell ref="P10:P11"/>
    <mergeCell ref="A48:A49"/>
    <mergeCell ref="F48:F49"/>
    <mergeCell ref="G48:G49"/>
    <mergeCell ref="H48:H49"/>
    <mergeCell ref="K48:K49"/>
    <mergeCell ref="L48:L49"/>
    <mergeCell ref="M48:M49"/>
    <mergeCell ref="N48:N49"/>
    <mergeCell ref="A10:A11"/>
    <mergeCell ref="F10:F11"/>
    <mergeCell ref="G10:G11"/>
    <mergeCell ref="H10:H11"/>
    <mergeCell ref="K10:K11"/>
    <mergeCell ref="L10:L11"/>
    <mergeCell ref="M10:M11"/>
    <mergeCell ref="N10:N11"/>
    <mergeCell ref="A38:A39"/>
    <mergeCell ref="F38:F39"/>
    <mergeCell ref="G38:G39"/>
    <mergeCell ref="H38:H39"/>
    <mergeCell ref="K38:K39"/>
    <mergeCell ref="L38:L39"/>
    <mergeCell ref="P12:P13"/>
    <mergeCell ref="A46:A47"/>
    <mergeCell ref="F46:F47"/>
    <mergeCell ref="G46:G47"/>
    <mergeCell ref="H46:H47"/>
    <mergeCell ref="K46:K47"/>
    <mergeCell ref="L46:L47"/>
    <mergeCell ref="M12:M13"/>
    <mergeCell ref="N12:N13"/>
    <mergeCell ref="G40:G41"/>
    <mergeCell ref="H40:H41"/>
    <mergeCell ref="O46:O47"/>
    <mergeCell ref="P46:P47"/>
    <mergeCell ref="O16:O17"/>
    <mergeCell ref="P16:P17"/>
    <mergeCell ref="H18:H19"/>
    <mergeCell ref="K18:K19"/>
    <mergeCell ref="M42:M43"/>
    <mergeCell ref="N42:N43"/>
    <mergeCell ref="O44:O45"/>
    <mergeCell ref="P44:P45"/>
    <mergeCell ref="A44:A45"/>
    <mergeCell ref="F44:F45"/>
    <mergeCell ref="M38:M39"/>
    <mergeCell ref="M46:M47"/>
    <mergeCell ref="N46:N47"/>
    <mergeCell ref="G44:G45"/>
    <mergeCell ref="H44:H45"/>
    <mergeCell ref="A40:A41"/>
    <mergeCell ref="F40:F41"/>
    <mergeCell ref="K12:K13"/>
    <mergeCell ref="L12:L13"/>
    <mergeCell ref="O12:O13"/>
    <mergeCell ref="N38:N39"/>
    <mergeCell ref="K44:K45"/>
    <mergeCell ref="L44:L45"/>
    <mergeCell ref="M44:M45"/>
    <mergeCell ref="N44:N45"/>
    <mergeCell ref="G20:G21"/>
    <mergeCell ref="H20:H21"/>
    <mergeCell ref="A24:A25"/>
    <mergeCell ref="F24:F25"/>
    <mergeCell ref="G24:G25"/>
    <mergeCell ref="H24:H25"/>
    <mergeCell ref="K24:K25"/>
    <mergeCell ref="L24:L25"/>
    <mergeCell ref="M24:M25"/>
    <mergeCell ref="N24:N25"/>
    <mergeCell ref="O40:O41"/>
    <mergeCell ref="P40:P41"/>
    <mergeCell ref="O48:O49"/>
    <mergeCell ref="P48:P49"/>
    <mergeCell ref="O50:O51"/>
    <mergeCell ref="P50:P51"/>
    <mergeCell ref="O52:O53"/>
    <mergeCell ref="P52:P53"/>
    <mergeCell ref="O54:O55"/>
    <mergeCell ref="P54:P55"/>
  </mergeCells>
  <conditionalFormatting sqref="C6:C55 A6:A55">
    <cfRule type="containsBlanks" priority="4" dxfId="18" stopIfTrue="1">
      <formula>LEN(TRIM(A6))=0</formula>
    </cfRule>
  </conditionalFormatting>
  <dataValidations count="2">
    <dataValidation type="list" allowBlank="1" showInputMessage="1" showErrorMessage="1" sqref="C6 C8 C10 C12 C14 C16 C18 C20 C22 C24 C26 C28 C30 C32 C34 C36 C38 C40 C42 C44 C46 C48 C50 C52 C54">
      <formula1>PL_zavodnik</formula1>
    </dataValidation>
    <dataValidation type="list" allowBlank="1" showInputMessage="1" showErrorMessage="1" sqref="C7 C9 C11 C13 C15 C17 C19 C21 C23 C25 C27 C29 C31 C33 C35 C37 C39 C41 C43 C45 C47 C49 C51 C53 C55">
      <formula1>FE_zavodnik</formula1>
    </dataValidation>
  </dataValidations>
  <printOptions horizontalCentered="1"/>
  <pageMargins left="0.31496062992125984" right="0.2755905511811024" top="0.4330708661417323" bottom="0.4330708661417323" header="0.2362204724409449" footer="0.1968503937007874"/>
  <pageSetup fitToHeight="4" fitToWidth="1" horizontalDpi="600" verticalDpi="600" orientation="landscape" paperSize="9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P9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B6" sqref="AB6:AB18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4"/>
      <c r="B1" s="245" t="str">
        <f>CONCATENATE('Základní list'!$E$3)</f>
        <v>MeMiČR veteránů</v>
      </c>
      <c r="C1" s="245"/>
      <c r="D1" s="245"/>
      <c r="E1" s="245"/>
      <c r="F1" s="245"/>
      <c r="G1" s="245"/>
      <c r="H1" s="245" t="str">
        <f>CONCATENATE('Základní list'!$E$3)</f>
        <v>MeMiČR veteránů</v>
      </c>
      <c r="I1" s="245"/>
      <c r="J1" s="245"/>
      <c r="K1" s="245"/>
      <c r="L1" s="245"/>
      <c r="M1" s="245"/>
      <c r="N1" s="245" t="str">
        <f>CONCATENATE('Základní list'!$E$3)</f>
        <v>MeMiČR veteránů</v>
      </c>
      <c r="O1" s="245"/>
      <c r="P1" s="245"/>
      <c r="Q1" s="245"/>
      <c r="R1" s="245"/>
      <c r="S1" s="245"/>
      <c r="T1" s="245" t="str">
        <f>CONCATENATE('Základní list'!$E$3)</f>
        <v>MeMiČR veteránů</v>
      </c>
      <c r="U1" s="245"/>
      <c r="V1" s="245"/>
      <c r="W1" s="245"/>
      <c r="X1" s="245"/>
      <c r="Y1" s="245"/>
      <c r="Z1" s="245" t="str">
        <f>CONCATENATE('Základní list'!$E$3)</f>
        <v>MeMiČR veteránů</v>
      </c>
      <c r="AA1" s="245"/>
      <c r="AB1" s="245"/>
      <c r="AC1" s="245"/>
      <c r="AD1" s="245"/>
      <c r="AE1" s="245"/>
      <c r="AF1" s="245" t="str">
        <f>CONCATENATE('Základní list'!$E$3)</f>
        <v>MeMiČR veteránů</v>
      </c>
      <c r="AG1" s="245"/>
      <c r="AH1" s="245"/>
      <c r="AI1" s="245"/>
      <c r="AJ1" s="245"/>
      <c r="AK1" s="245"/>
      <c r="AL1" s="245" t="str">
        <f>CONCATENATE('Základní list'!$E$3)</f>
        <v>MeMiČR veteránů</v>
      </c>
      <c r="AM1" s="245"/>
      <c r="AN1" s="245"/>
      <c r="AO1" s="245"/>
      <c r="AP1" s="245"/>
      <c r="AQ1" s="245"/>
      <c r="AR1" s="245" t="str">
        <f>CONCATENATE('Základní list'!$E$3)</f>
        <v>MeMiČR veteránů</v>
      </c>
      <c r="AS1" s="245"/>
      <c r="AT1" s="245"/>
      <c r="AU1" s="245"/>
      <c r="AV1" s="245"/>
      <c r="AW1" s="245"/>
      <c r="AX1" s="245" t="str">
        <f>CONCATENATE('Základní list'!$E$3)</f>
        <v>MeMiČR veteránů</v>
      </c>
      <c r="AY1" s="245"/>
      <c r="AZ1" s="245"/>
      <c r="BA1" s="245"/>
      <c r="BB1" s="245"/>
      <c r="BC1" s="245"/>
      <c r="BD1" s="245" t="str">
        <f>CONCATENATE('Základní list'!$E$3)</f>
        <v>MeMiČR veteránů</v>
      </c>
      <c r="BE1" s="245"/>
      <c r="BF1" s="245"/>
      <c r="BG1" s="245"/>
      <c r="BH1" s="245"/>
      <c r="BI1" s="245"/>
      <c r="BJ1" s="245" t="str">
        <f>CONCATENATE('Základní list'!$E$3)</f>
        <v>MeMiČR veteránů</v>
      </c>
      <c r="BK1" s="245"/>
      <c r="BL1" s="245"/>
      <c r="BM1" s="245"/>
      <c r="BN1" s="245"/>
      <c r="BO1" s="245" t="str">
        <f>CONCATENATE('Základní list'!$E$3)</f>
        <v>MeMiČR veteránů</v>
      </c>
      <c r="BP1" s="245"/>
      <c r="BQ1" s="245"/>
      <c r="BR1" s="245"/>
      <c r="BS1" s="245"/>
      <c r="BT1" s="245" t="str">
        <f>CONCATENATE('Základní list'!$E$3)</f>
        <v>MeMiČR veteránů</v>
      </c>
      <c r="BU1" s="245"/>
      <c r="BV1" s="245"/>
      <c r="BW1" s="245"/>
      <c r="BX1" s="245"/>
      <c r="BY1" s="245" t="str">
        <f>CONCATENATE('Základní list'!$E$3)</f>
        <v>MeMiČR veteránů</v>
      </c>
      <c r="BZ1" s="245"/>
      <c r="CA1" s="245"/>
      <c r="CB1" s="245"/>
      <c r="CC1" s="245"/>
      <c r="CD1" s="245" t="str">
        <f>CONCATENATE('Základní list'!$E$3)</f>
        <v>MeMiČR veteránů</v>
      </c>
      <c r="CE1" s="245"/>
      <c r="CF1" s="245"/>
      <c r="CG1" s="245"/>
      <c r="CH1" s="245"/>
    </row>
    <row r="2" spans="1:86" s="56" customFormat="1" ht="13.5" thickBot="1">
      <c r="A2" s="55"/>
      <c r="B2" s="241" t="str">
        <f>CONCATENATE('Základní list'!$D$4)</f>
        <v>3.8.</v>
      </c>
      <c r="C2" s="241"/>
      <c r="D2" s="241"/>
      <c r="E2" s="241"/>
      <c r="F2" s="241"/>
      <c r="G2" s="241"/>
      <c r="H2" s="241" t="str">
        <f>CONCATENATE('Základní list'!$D$4)</f>
        <v>3.8.</v>
      </c>
      <c r="I2" s="241"/>
      <c r="J2" s="241"/>
      <c r="K2" s="241"/>
      <c r="L2" s="241"/>
      <c r="M2" s="241"/>
      <c r="N2" s="241" t="str">
        <f>CONCATENATE('Základní list'!$D$4)</f>
        <v>3.8.</v>
      </c>
      <c r="O2" s="241"/>
      <c r="P2" s="241"/>
      <c r="Q2" s="241"/>
      <c r="R2" s="241"/>
      <c r="S2" s="241"/>
      <c r="T2" s="241" t="str">
        <f>CONCATENATE('Základní list'!$D$4)</f>
        <v>3.8.</v>
      </c>
      <c r="U2" s="241"/>
      <c r="V2" s="241"/>
      <c r="W2" s="241"/>
      <c r="X2" s="241"/>
      <c r="Y2" s="241"/>
      <c r="Z2" s="241" t="str">
        <f>CONCATENATE('Základní list'!$D$4)</f>
        <v>3.8.</v>
      </c>
      <c r="AA2" s="241"/>
      <c r="AB2" s="241"/>
      <c r="AC2" s="241"/>
      <c r="AD2" s="241"/>
      <c r="AE2" s="241"/>
      <c r="AF2" s="241" t="str">
        <f>CONCATENATE('Základní list'!$D$4)</f>
        <v>3.8.</v>
      </c>
      <c r="AG2" s="241"/>
      <c r="AH2" s="241"/>
      <c r="AI2" s="241"/>
      <c r="AJ2" s="241"/>
      <c r="AK2" s="241"/>
      <c r="AL2" s="241" t="str">
        <f>CONCATENATE('Základní list'!$D$4)</f>
        <v>3.8.</v>
      </c>
      <c r="AM2" s="241"/>
      <c r="AN2" s="241"/>
      <c r="AO2" s="241"/>
      <c r="AP2" s="241"/>
      <c r="AQ2" s="241"/>
      <c r="AR2" s="241" t="str">
        <f>CONCATENATE('Základní list'!$D$4)</f>
        <v>3.8.</v>
      </c>
      <c r="AS2" s="241"/>
      <c r="AT2" s="241"/>
      <c r="AU2" s="241"/>
      <c r="AV2" s="241"/>
      <c r="AW2" s="241"/>
      <c r="AX2" s="241" t="str">
        <f>CONCATENATE('Základní list'!$D$4)</f>
        <v>3.8.</v>
      </c>
      <c r="AY2" s="241"/>
      <c r="AZ2" s="241"/>
      <c r="BA2" s="241"/>
      <c r="BB2" s="241"/>
      <c r="BC2" s="241"/>
      <c r="BD2" s="241" t="str">
        <f>CONCATENATE('Základní list'!$D$4)</f>
        <v>3.8.</v>
      </c>
      <c r="BE2" s="241"/>
      <c r="BF2" s="241"/>
      <c r="BG2" s="241"/>
      <c r="BH2" s="241"/>
      <c r="BI2" s="241"/>
      <c r="BJ2" s="241" t="str">
        <f>CONCATENATE('Základní list'!$D$4)</f>
        <v>3.8.</v>
      </c>
      <c r="BK2" s="241"/>
      <c r="BL2" s="241"/>
      <c r="BM2" s="241"/>
      <c r="BN2" s="241"/>
      <c r="BO2" s="241" t="str">
        <f>CONCATENATE('Základní list'!$D$4)</f>
        <v>3.8.</v>
      </c>
      <c r="BP2" s="241"/>
      <c r="BQ2" s="241"/>
      <c r="BR2" s="241"/>
      <c r="BS2" s="241"/>
      <c r="BT2" s="241" t="str">
        <f>CONCATENATE('Základní list'!$D$4)</f>
        <v>3.8.</v>
      </c>
      <c r="BU2" s="241"/>
      <c r="BV2" s="241"/>
      <c r="BW2" s="241"/>
      <c r="BX2" s="241"/>
      <c r="BY2" s="241" t="str">
        <f>CONCATENATE('Základní list'!$D$4)</f>
        <v>3.8.</v>
      </c>
      <c r="BZ2" s="241"/>
      <c r="CA2" s="241"/>
      <c r="CB2" s="241"/>
      <c r="CC2" s="241"/>
      <c r="CD2" s="241" t="str">
        <f>CONCATENATE('Základní list'!$D$4)</f>
        <v>3.8.</v>
      </c>
      <c r="CE2" s="241"/>
      <c r="CF2" s="241"/>
      <c r="CG2" s="241"/>
      <c r="CH2" s="241"/>
    </row>
    <row r="3" spans="1:86" ht="16.5" customHeight="1">
      <c r="A3" s="246" t="s">
        <v>11</v>
      </c>
      <c r="B3" s="242" t="s">
        <v>16</v>
      </c>
      <c r="C3" s="243"/>
      <c r="D3" s="243"/>
      <c r="E3" s="243"/>
      <c r="F3" s="243"/>
      <c r="G3" s="244"/>
      <c r="H3" s="242" t="s">
        <v>16</v>
      </c>
      <c r="I3" s="243"/>
      <c r="J3" s="243"/>
      <c r="K3" s="243"/>
      <c r="L3" s="243"/>
      <c r="M3" s="244"/>
      <c r="N3" s="242" t="s">
        <v>16</v>
      </c>
      <c r="O3" s="243"/>
      <c r="P3" s="243"/>
      <c r="Q3" s="243"/>
      <c r="R3" s="243"/>
      <c r="S3" s="244"/>
      <c r="T3" s="242" t="s">
        <v>16</v>
      </c>
      <c r="U3" s="243"/>
      <c r="V3" s="243"/>
      <c r="W3" s="243"/>
      <c r="X3" s="243"/>
      <c r="Y3" s="244"/>
      <c r="Z3" s="242" t="s">
        <v>16</v>
      </c>
      <c r="AA3" s="243"/>
      <c r="AB3" s="243"/>
      <c r="AC3" s="243"/>
      <c r="AD3" s="243"/>
      <c r="AE3" s="244"/>
      <c r="AF3" s="242" t="s">
        <v>16</v>
      </c>
      <c r="AG3" s="243"/>
      <c r="AH3" s="243"/>
      <c r="AI3" s="243"/>
      <c r="AJ3" s="243"/>
      <c r="AK3" s="244"/>
      <c r="AL3" s="242" t="s">
        <v>16</v>
      </c>
      <c r="AM3" s="243"/>
      <c r="AN3" s="243"/>
      <c r="AO3" s="243"/>
      <c r="AP3" s="243"/>
      <c r="AQ3" s="244"/>
      <c r="AR3" s="242" t="s">
        <v>16</v>
      </c>
      <c r="AS3" s="243"/>
      <c r="AT3" s="243"/>
      <c r="AU3" s="243"/>
      <c r="AV3" s="243"/>
      <c r="AW3" s="244"/>
      <c r="AX3" s="242" t="s">
        <v>16</v>
      </c>
      <c r="AY3" s="243"/>
      <c r="AZ3" s="243"/>
      <c r="BA3" s="243"/>
      <c r="BB3" s="243"/>
      <c r="BC3" s="244"/>
      <c r="BD3" s="242" t="s">
        <v>16</v>
      </c>
      <c r="BE3" s="243"/>
      <c r="BF3" s="243"/>
      <c r="BG3" s="243"/>
      <c r="BH3" s="243"/>
      <c r="BI3" s="244"/>
      <c r="BJ3" s="242" t="s">
        <v>16</v>
      </c>
      <c r="BK3" s="243"/>
      <c r="BL3" s="243"/>
      <c r="BM3" s="243"/>
      <c r="BN3" s="244" t="s">
        <v>36</v>
      </c>
      <c r="BO3" s="242" t="s">
        <v>16</v>
      </c>
      <c r="BP3" s="243"/>
      <c r="BQ3" s="243"/>
      <c r="BR3" s="243"/>
      <c r="BS3" s="244" t="s">
        <v>36</v>
      </c>
      <c r="BT3" s="242" t="s">
        <v>16</v>
      </c>
      <c r="BU3" s="243"/>
      <c r="BV3" s="243"/>
      <c r="BW3" s="243"/>
      <c r="BX3" s="244" t="s">
        <v>36</v>
      </c>
      <c r="BY3" s="242" t="s">
        <v>16</v>
      </c>
      <c r="BZ3" s="243"/>
      <c r="CA3" s="243"/>
      <c r="CB3" s="243"/>
      <c r="CC3" s="244" t="s">
        <v>36</v>
      </c>
      <c r="CD3" s="242" t="s">
        <v>16</v>
      </c>
      <c r="CE3" s="243"/>
      <c r="CF3" s="243"/>
      <c r="CG3" s="243"/>
      <c r="CH3" s="244" t="s">
        <v>36</v>
      </c>
    </row>
    <row r="4" spans="1:86" s="8" customFormat="1" ht="16.5" customHeight="1" thickBot="1">
      <c r="A4" s="247"/>
      <c r="B4" s="249" t="str">
        <f>IF(ISBLANK('Základní list'!$C11),"",'Základní list'!$A11)</f>
        <v>A</v>
      </c>
      <c r="C4" s="250"/>
      <c r="D4" s="250"/>
      <c r="E4" s="250"/>
      <c r="F4" s="250"/>
      <c r="G4" s="251"/>
      <c r="H4" s="249" t="str">
        <f>IF(ISBLANK('Základní list'!$C12),"",'Základní list'!$A12)</f>
        <v>B</v>
      </c>
      <c r="I4" s="250"/>
      <c r="J4" s="250"/>
      <c r="K4" s="250"/>
      <c r="L4" s="250"/>
      <c r="M4" s="251"/>
      <c r="N4" s="249" t="str">
        <f>IF(ISBLANK('Základní list'!$C13),"",'Základní list'!$A13)</f>
        <v>C</v>
      </c>
      <c r="O4" s="250"/>
      <c r="P4" s="250"/>
      <c r="Q4" s="250"/>
      <c r="R4" s="250"/>
      <c r="S4" s="251"/>
      <c r="T4" s="249" t="str">
        <f>IF(ISBLANK('Základní list'!$C14),"",'Základní list'!$A14)</f>
        <v>D</v>
      </c>
      <c r="U4" s="250"/>
      <c r="V4" s="250"/>
      <c r="W4" s="250"/>
      <c r="X4" s="250"/>
      <c r="Y4" s="251"/>
      <c r="Z4" s="249" t="str">
        <f>IF(ISBLANK('Základní list'!$C15),"",'Základní list'!$A15)</f>
        <v>E</v>
      </c>
      <c r="AA4" s="250"/>
      <c r="AB4" s="250"/>
      <c r="AC4" s="250"/>
      <c r="AD4" s="250"/>
      <c r="AE4" s="251"/>
      <c r="AF4" s="249" t="str">
        <f>IF(ISBLANK('Základní list'!$C16),"",'Základní list'!$A16)</f>
        <v>F</v>
      </c>
      <c r="AG4" s="250"/>
      <c r="AH4" s="250"/>
      <c r="AI4" s="250"/>
      <c r="AJ4" s="250"/>
      <c r="AK4" s="251"/>
      <c r="AL4" s="249" t="str">
        <f>IF(ISBLANK('Základní list'!$C17),"",'Základní list'!$A17)</f>
        <v>G</v>
      </c>
      <c r="AM4" s="250"/>
      <c r="AN4" s="250"/>
      <c r="AO4" s="250"/>
      <c r="AP4" s="250"/>
      <c r="AQ4" s="251"/>
      <c r="AR4" s="249" t="str">
        <f>IF(ISBLANK('Základní list'!$C18),"",'Základní list'!$A18)</f>
        <v>H</v>
      </c>
      <c r="AS4" s="250"/>
      <c r="AT4" s="250"/>
      <c r="AU4" s="250"/>
      <c r="AV4" s="250"/>
      <c r="AW4" s="251"/>
      <c r="AX4" s="249" t="str">
        <f>IF(ISBLANK('Základní list'!$C19),"",'Základní list'!$A19)</f>
        <v>I</v>
      </c>
      <c r="AY4" s="250"/>
      <c r="AZ4" s="250"/>
      <c r="BA4" s="250"/>
      <c r="BB4" s="250"/>
      <c r="BC4" s="251"/>
      <c r="BD4" s="249" t="str">
        <f>IF(ISBLANK('Základní list'!$C20),"",'Základní list'!$A20)</f>
        <v>J</v>
      </c>
      <c r="BE4" s="250"/>
      <c r="BF4" s="250"/>
      <c r="BG4" s="250"/>
      <c r="BH4" s="250"/>
      <c r="BI4" s="251"/>
      <c r="BJ4" s="249" t="str">
        <f>IF(ISBLANK('Základní list'!$C21),"",'Základní list'!$A21)</f>
        <v>K</v>
      </c>
      <c r="BK4" s="250"/>
      <c r="BL4" s="250"/>
      <c r="BM4" s="250"/>
      <c r="BN4" s="251"/>
      <c r="BO4" s="249" t="str">
        <f>IF(ISBLANK('Základní list'!$C22),"",'Základní list'!$A22)</f>
        <v>L</v>
      </c>
      <c r="BP4" s="250"/>
      <c r="BQ4" s="250"/>
      <c r="BR4" s="250"/>
      <c r="BS4" s="251"/>
      <c r="BT4" s="249" t="str">
        <f>IF(ISBLANK('Základní list'!$C23),"",'Základní list'!$A23)</f>
        <v>M</v>
      </c>
      <c r="BU4" s="250"/>
      <c r="BV4" s="250"/>
      <c r="BW4" s="250"/>
      <c r="BX4" s="251"/>
      <c r="BY4" s="249" t="str">
        <f>IF(ISBLANK('Základní list'!$C24),"",'Základní list'!$A24)</f>
        <v>O</v>
      </c>
      <c r="BZ4" s="250"/>
      <c r="CA4" s="250"/>
      <c r="CB4" s="250"/>
      <c r="CC4" s="251"/>
      <c r="CD4" s="249" t="str">
        <f>IF(ISBLANK('Základní list'!$C25),"",'Základní list'!$A25)</f>
        <v>P</v>
      </c>
      <c r="CE4" s="250"/>
      <c r="CF4" s="250"/>
      <c r="CG4" s="250"/>
      <c r="CH4" s="251"/>
    </row>
    <row r="5" spans="1:86" s="9" customFormat="1" ht="13.5" thickBot="1">
      <c r="A5" s="248"/>
      <c r="B5" s="1" t="s">
        <v>50</v>
      </c>
      <c r="C5" s="1" t="s">
        <v>42</v>
      </c>
      <c r="D5" s="1" t="s">
        <v>12</v>
      </c>
      <c r="E5" s="97" t="s">
        <v>85</v>
      </c>
      <c r="F5" s="2" t="s">
        <v>13</v>
      </c>
      <c r="G5" s="30" t="s">
        <v>36</v>
      </c>
      <c r="H5" s="1" t="s">
        <v>50</v>
      </c>
      <c r="I5" s="1" t="s">
        <v>42</v>
      </c>
      <c r="J5" s="1" t="s">
        <v>12</v>
      </c>
      <c r="K5" s="97" t="s">
        <v>85</v>
      </c>
      <c r="L5" s="2" t="s">
        <v>13</v>
      </c>
      <c r="M5" s="30" t="s">
        <v>36</v>
      </c>
      <c r="N5" s="1" t="s">
        <v>50</v>
      </c>
      <c r="O5" s="1" t="s">
        <v>42</v>
      </c>
      <c r="P5" s="1" t="s">
        <v>12</v>
      </c>
      <c r="Q5" s="97" t="s">
        <v>85</v>
      </c>
      <c r="R5" s="2" t="s">
        <v>13</v>
      </c>
      <c r="S5" s="30" t="s">
        <v>36</v>
      </c>
      <c r="T5" s="1" t="s">
        <v>50</v>
      </c>
      <c r="U5" s="1" t="s">
        <v>42</v>
      </c>
      <c r="V5" s="1" t="s">
        <v>12</v>
      </c>
      <c r="W5" s="97" t="s">
        <v>85</v>
      </c>
      <c r="X5" s="2" t="s">
        <v>13</v>
      </c>
      <c r="Y5" s="30" t="s">
        <v>36</v>
      </c>
      <c r="Z5" s="1" t="s">
        <v>50</v>
      </c>
      <c r="AA5" s="1" t="s">
        <v>42</v>
      </c>
      <c r="AB5" s="1" t="s">
        <v>12</v>
      </c>
      <c r="AC5" s="97" t="s">
        <v>85</v>
      </c>
      <c r="AD5" s="2" t="s">
        <v>13</v>
      </c>
      <c r="AE5" s="30" t="s">
        <v>36</v>
      </c>
      <c r="AF5" s="1" t="s">
        <v>50</v>
      </c>
      <c r="AG5" s="1" t="s">
        <v>42</v>
      </c>
      <c r="AH5" s="1" t="s">
        <v>12</v>
      </c>
      <c r="AI5" s="97" t="s">
        <v>85</v>
      </c>
      <c r="AJ5" s="2" t="s">
        <v>13</v>
      </c>
      <c r="AK5" s="30" t="s">
        <v>36</v>
      </c>
      <c r="AL5" s="1" t="s">
        <v>50</v>
      </c>
      <c r="AM5" s="1" t="s">
        <v>42</v>
      </c>
      <c r="AN5" s="1" t="s">
        <v>12</v>
      </c>
      <c r="AO5" s="97" t="s">
        <v>85</v>
      </c>
      <c r="AP5" s="2" t="s">
        <v>13</v>
      </c>
      <c r="AQ5" s="30" t="s">
        <v>36</v>
      </c>
      <c r="AR5" s="1" t="s">
        <v>50</v>
      </c>
      <c r="AS5" s="1" t="s">
        <v>42</v>
      </c>
      <c r="AT5" s="1" t="s">
        <v>12</v>
      </c>
      <c r="AU5" s="97" t="s">
        <v>85</v>
      </c>
      <c r="AV5" s="2" t="s">
        <v>13</v>
      </c>
      <c r="AW5" s="30" t="s">
        <v>36</v>
      </c>
      <c r="AX5" s="1" t="s">
        <v>50</v>
      </c>
      <c r="AY5" s="1" t="s">
        <v>42</v>
      </c>
      <c r="AZ5" s="1" t="s">
        <v>12</v>
      </c>
      <c r="BA5" s="97" t="s">
        <v>85</v>
      </c>
      <c r="BB5" s="2" t="s">
        <v>13</v>
      </c>
      <c r="BC5" s="30" t="s">
        <v>36</v>
      </c>
      <c r="BD5" s="1" t="s">
        <v>50</v>
      </c>
      <c r="BE5" s="1" t="s">
        <v>42</v>
      </c>
      <c r="BF5" s="1" t="s">
        <v>12</v>
      </c>
      <c r="BG5" s="97" t="s">
        <v>85</v>
      </c>
      <c r="BH5" s="2" t="s">
        <v>13</v>
      </c>
      <c r="BI5" s="30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0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0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0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0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0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Pekárek Stanislav</v>
      </c>
      <c r="C6" s="51" t="str">
        <f>IF(ISNA(MATCH(CONCATENATE(B$4,$A6),'Výsledková listina'!$N:$N,0)),"",INDEX('Výsledková listina'!$P:$P,MATCH(CONCATENATE(B$4,$A6),'Výsledková listina'!$N:$N,0),1))</f>
        <v>SÚS Ústí nad Labem</v>
      </c>
      <c r="D6" s="4">
        <v>15480</v>
      </c>
      <c r="E6" s="98"/>
      <c r="F6" s="49">
        <f aca="true" t="shared" si="0" ref="F6:F35">IF(D6="","",RANK(D6,D$1:D$65536,0)+(COUNT(D$1:D$65536)+1-RANK(D6,D$1:D$65536,0)-RANK(D6,D$1:D$65536,1))/2+E6)</f>
        <v>3</v>
      </c>
      <c r="G6" s="64"/>
      <c r="H6" s="17" t="str">
        <f>IF(ISNA(MATCH(CONCATENATE(H$4,$A6),'Výsledková listina'!$N:$N,0)),"",INDEX('Výsledková listina'!$C:$C,MATCH(CONCATENATE(H$4,$A6),'Výsledková listina'!$N:$N,0),1))</f>
        <v>Růžička Martin</v>
      </c>
      <c r="I6" s="51">
        <f>IF(ISNA(MATCH(CONCATENATE(H$4,$A6),'Výsledková listina'!$N:$N,0)),"",INDEX('Výsledková listina'!$P:$P,MATCH(CONCATENATE(H$4,$A6),'Výsledková listina'!$N:$N,0),1))</f>
      </c>
      <c r="J6" s="4">
        <v>12000</v>
      </c>
      <c r="K6" s="98"/>
      <c r="L6" s="49">
        <f aca="true" t="shared" si="1" ref="L6:L35">IF(J6="","",RANK(J6,J$1:J$65536,0)+(COUNT(J$1:J$65536)+1-RANK(J6,J$1:J$65536,0)-RANK(J6,J$1:J$65536,1))/2+K6)</f>
        <v>1</v>
      </c>
      <c r="M6" s="64"/>
      <c r="N6" s="17" t="str">
        <f>IF(ISNA(MATCH(CONCATENATE(N$4,$A6),'Výsledková listina'!$N:$N,0)),"",INDEX('Výsledková listina'!$C:$C,MATCH(CONCATENATE(N$4,$A6),'Výsledková listina'!$N:$N,0),1))</f>
        <v>Petrik Pavel</v>
      </c>
      <c r="O6" s="51">
        <f>IF(ISNA(MATCH(CONCATENATE(N$4,$A6),'Výsledková listina'!$N:$N,0)),"",INDEX('Výsledková listina'!$P:$P,MATCH(CONCATENATE(N$4,$A6),'Výsledková listina'!$N:$N,0),1))</f>
      </c>
      <c r="P6" s="4">
        <v>3000</v>
      </c>
      <c r="Q6" s="98"/>
      <c r="R6" s="49">
        <f aca="true" t="shared" si="2" ref="R6:R35">IF(P6="","",RANK(P6,P$1:P$65536,0)+(COUNT(P$1:P$65536)+1-RANK(P6,P$1:P$65536,0)-RANK(P6,P$1:P$65536,1))/2+Q6)</f>
        <v>8</v>
      </c>
      <c r="S6" s="64"/>
      <c r="T6" s="17" t="str">
        <f>IF(ISNA(MATCH(CONCATENATE(T$4,$A6),'Výsledková listina'!$N:$N,0)),"",INDEX('Výsledková listina'!$C:$C,MATCH(CONCATENATE(T$4,$A6),'Výsledková listina'!$N:$N,0),1))</f>
        <v>Vitásek Jiří</v>
      </c>
      <c r="U6" s="51">
        <f>IF(ISNA(MATCH(CONCATENATE(T$4,$A6),'Výsledková listina'!$N:$N,0)),"",INDEX('Výsledková listina'!$P:$P,MATCH(CONCATENATE(T$4,$A6),'Výsledková listina'!$N:$N,0),1))</f>
      </c>
      <c r="V6" s="4">
        <v>8425</v>
      </c>
      <c r="W6" s="98"/>
      <c r="X6" s="49">
        <f aca="true" t="shared" si="3" ref="X6:X35">IF(V6="","",RANK(V6,V$1:V$65536,0)+(COUNT(V$1:V$65536)+1-RANK(V6,V$1:V$65536,0)-RANK(V6,V$1:V$65536,1))/2+W6)</f>
        <v>4</v>
      </c>
      <c r="Y6" s="64"/>
      <c r="Z6" s="17" t="str">
        <f>IF(ISNA(MATCH(CONCATENATE(Z$4,$A6),'Výsledková listina'!$N:$N,0)),"",INDEX('Výsledková listina'!$C:$C,MATCH(CONCATENATE(Z$4,$A6),'Výsledková listina'!$N:$N,0),1))</f>
        <v>Pasler Vlastimil</v>
      </c>
      <c r="AA6" s="51">
        <f>IF(ISNA(MATCH(CONCATENATE(Z$4,$A6),'Výsledková listina'!$N:$N,0)),"",INDEX('Výsledková listina'!$P:$P,MATCH(CONCATENATE(Z$4,$A6),'Výsledková listina'!$N:$N,0),1))</f>
      </c>
      <c r="AB6" s="4">
        <v>0</v>
      </c>
      <c r="AC6" s="98"/>
      <c r="AD6" s="49">
        <f aca="true" t="shared" si="4" ref="AD6:AD35">IF(AB6="","",RANK(AB6,AB$1:AB$65536,0)+(COUNT(AB$1:AB$65536)+1-RANK(AB6,AB$1:AB$65536,0)-RANK(AB6,AB$1:AB$65536,1))/2+AC6)</f>
        <v>12.5</v>
      </c>
      <c r="AE6" s="64"/>
      <c r="AF6" s="17">
        <f>IF(ISNA(MATCH(CONCATENATE(AF$4,$A6),'Výsledková listina'!$N:$N,0)),"",INDEX('Výsledková listina'!$C:$C,MATCH(CONCATENATE(AF$4,$A6),'Výsledková listina'!$N:$N,0),1))</f>
      </c>
      <c r="AG6" s="51">
        <f>IF(ISNA(MATCH(CONCATENATE(AF$4,$A6),'Výsledková listina'!$N:$N,0)),"",INDEX('Výsledková listina'!$P:$P,MATCH(CONCATENATE(AF$4,$A6),'Výsledková listina'!$N:$N,0),1))</f>
      </c>
      <c r="AH6" s="4"/>
      <c r="AI6" s="98"/>
      <c r="AJ6" s="49">
        <f aca="true" t="shared" si="5" ref="AJ6:AJ35">IF(AH6="","",RANK(AH6,AH$1:AH$65536,0)+(COUNT(AH$1:AH$65536)+1-RANK(AH6,AH$1:AH$65536,0)-RANK(AH6,AH$1:AH$65536,1))/2+AI6)</f>
      </c>
      <c r="AK6" s="64"/>
      <c r="AL6" s="17">
        <f>IF(ISNA(MATCH(CONCATENATE(AL$4,$A6),'Výsledková listina'!$N:$N,0)),"",INDEX('Výsledková listina'!$C:$C,MATCH(CONCATENATE(AL$4,$A6),'Výsledková listina'!$N:$N,0),1))</f>
      </c>
      <c r="AM6" s="51">
        <f>IF(ISNA(MATCH(CONCATENATE(AL$4,$A6),'Výsledková listina'!$N:$N,0)),"",INDEX('Výsledková listina'!$P:$P,MATCH(CONCATENATE(AL$4,$A6),'Výsledková listina'!$N:$N,0),1))</f>
      </c>
      <c r="AN6" s="4"/>
      <c r="AO6" s="98"/>
      <c r="AP6" s="49">
        <f aca="true" t="shared" si="6" ref="AP6:AP35">IF(AN6="","",RANK(AN6,AN$1:AN$65536,0)+(COUNT(AN$1:AN$65536)+1-RANK(AN6,AN$1:AN$65536,0)-RANK(AN6,AN$1:AN$65536,1))/2+AO6)</f>
      </c>
      <c r="AQ6" s="64"/>
      <c r="AR6" s="17">
        <f>IF(ISNA(MATCH(CONCATENATE(AR$4,$A6),'Výsledková listina'!$N:$N,0)),"",INDEX('Výsledková listina'!$C:$C,MATCH(CONCATENATE(AR$4,$A6),'Výsledková listina'!$N:$N,0),1))</f>
      </c>
      <c r="AS6" s="51">
        <f>IF(ISNA(MATCH(CONCATENATE(AR$4,$A6),'Výsledková listina'!$N:$N,0)),"",INDEX('Výsledková listina'!$P:$P,MATCH(CONCATENATE(AR$4,$A6),'Výsledková listina'!$N:$N,0),1))</f>
      </c>
      <c r="AT6" s="4"/>
      <c r="AU6" s="98"/>
      <c r="AV6" s="49">
        <f aca="true" t="shared" si="7" ref="AV6:AV35">IF(AT6="","",RANK(AT6,AT$1:AT$65536,0)+(COUNT(AT$1:AT$65536)+1-RANK(AT6,AT$1:AT$65536,0)-RANK(AT6,AT$1:AT$65536,1))/2+AU6)</f>
      </c>
      <c r="AW6" s="64"/>
      <c r="AX6" s="17">
        <f>IF(ISNA(MATCH(CONCATENATE(AX$4,$A6),'Výsledková listina'!$N:$N,0)),"",INDEX('Výsledková listina'!$C:$C,MATCH(CONCATENATE(AX$4,$A6),'Výsledková listina'!$N:$N,0),1))</f>
      </c>
      <c r="AY6" s="51">
        <f>IF(ISNA(MATCH(CONCATENATE(AX$4,$A6),'Výsledková listina'!$N:$N,0)),"",INDEX('Výsledková listina'!$P:$P,MATCH(CONCATENATE(AX$4,$A6),'Výsledková listina'!$N:$N,0),1))</f>
      </c>
      <c r="AZ6" s="4"/>
      <c r="BA6" s="98"/>
      <c r="BB6" s="49">
        <f aca="true" t="shared" si="8" ref="BB6:BB35">IF(AZ6="","",RANK(AZ6,AZ$1:AZ$65536,0)+(COUNT(AZ$1:AZ$65536)+1-RANK(AZ6,AZ$1:AZ$65536,0)-RANK(AZ6,AZ$1:AZ$65536,1))/2+BA6)</f>
      </c>
      <c r="BC6" s="64"/>
      <c r="BD6" s="17">
        <f>IF(ISNA(MATCH(CONCATENATE(BD$4,$A6),'Výsledková listina'!$N:$N,0)),"",INDEX('Výsledková listina'!$C:$C,MATCH(CONCATENATE(BD$4,$A6),'Výsledková listina'!$N:$N,0),1))</f>
      </c>
      <c r="BE6" s="51">
        <f>IF(ISNA(MATCH(CONCATENATE(BD$4,$A6),'Výsledková listina'!$N:$N,0)),"",INDEX('Výsledková listina'!$P:$P,MATCH(CONCATENATE(BD$4,$A6),'Výsledková listina'!$N:$N,0),1))</f>
      </c>
      <c r="BF6" s="4"/>
      <c r="BG6" s="98"/>
      <c r="BH6" s="49">
        <f aca="true" t="shared" si="9" ref="BH6:BH35">IF(BF6="","",RANK(BF6,BF$1:BF$65536,0)+(COUNT(BF$1:BF$65536)+1-RANK(BF6,BF$1:BF$65536,0)-RANK(BF6,BF$1:BF$65536,1))/2+BG6)</f>
      </c>
      <c r="BI6" s="64"/>
      <c r="BJ6" s="17">
        <f>IF(ISNA(MATCH(CONCATENATE(BJ$4,$A6),'Výsledková listina'!$N:$N,0)),"",INDEX('Výsledková listina'!$C:$C,MATCH(CONCATENATE(BJ$4,$A6),'Výsledková listina'!$N:$N,0),1))</f>
      </c>
      <c r="BK6" s="51">
        <f>IF(ISNA(MATCH(CONCATENATE(BJ$4,$A6),'Výsledková listina'!$N:$N,0)),"",INDEX('Výsledková listina'!$P:$P,MATCH(CONCATENATE(BJ$4,$A6),'Výsledková listina'!$N:$N,0),1))</f>
      </c>
      <c r="BL6" s="4"/>
      <c r="BM6" s="49">
        <f aca="true" t="shared" si="10" ref="BM6:BM35">IF(BL6="","",RANK(BL6,BL$1:BL$65536,0)+(COUNT(BL$1:BL$65536)+1-RANK(BL6,BL$1:BL$65536,0)-RANK(BL6,BL$1:BL$65536,1))/2)</f>
      </c>
      <c r="BN6" s="64"/>
      <c r="BO6" s="17">
        <f>IF(ISNA(MATCH(CONCATENATE(BO$4,$A6),'Výsledková listina'!$N:$N,0)),"",INDEX('Výsledková listina'!$C:$C,MATCH(CONCATENATE(BO$4,$A6),'Výsledková listina'!$N:$N,0),1))</f>
      </c>
      <c r="BP6" s="51">
        <f>IF(ISNA(MATCH(CONCATENATE(BO$4,$A6),'Výsledková listina'!$N:$N,0)),"",INDEX('Výsledková listina'!$P:$P,MATCH(CONCATENATE(BO$4,$A6),'Výsledková listina'!$N:$N,0),1))</f>
      </c>
      <c r="BQ6" s="4"/>
      <c r="BR6" s="49">
        <f aca="true" t="shared" si="11" ref="BR6:BR35">IF(BQ6="","",RANK(BQ6,BQ$1:BQ$65536,0)+(COUNT(BQ$1:BQ$65536)+1-RANK(BQ6,BQ$1:BQ$65536,0)-RANK(BQ6,BQ$1:BQ$65536,1))/2)</f>
      </c>
      <c r="BS6" s="64"/>
      <c r="BT6" s="17">
        <f>IF(ISNA(MATCH(CONCATENATE(BT$4,$A6),'Výsledková listina'!$N:$N,0)),"",INDEX('Výsledková listina'!$C:$C,MATCH(CONCATENATE(BT$4,$A6),'Výsledková listina'!$N:$N,0),1))</f>
      </c>
      <c r="BU6" s="51">
        <f>IF(ISNA(MATCH(CONCATENATE(BT$4,$A6),'Výsledková listina'!$N:$N,0)),"",INDEX('Výsledková listina'!$P:$P,MATCH(CONCATENATE(BT$4,$A6),'Výsledková listina'!$N:$N,0),1))</f>
      </c>
      <c r="BV6" s="4"/>
      <c r="BW6" s="49">
        <f aca="true" t="shared" si="12" ref="BW6:BW35">IF(BV6="","",RANK(BV6,BV$1:BV$65536,0)+(COUNT(BV$1:BV$65536)+1-RANK(BV6,BV$1:BV$65536,0)-RANK(BV6,BV$1:BV$65536,1))/2)</f>
      </c>
      <c r="BX6" s="64"/>
      <c r="BY6" s="17">
        <f>IF(ISNA(MATCH(CONCATENATE(BY$4,$A6),'Výsledková listina'!$N:$N,0)),"",INDEX('Výsledková listina'!$C:$C,MATCH(CONCATENATE(BY$4,$A6),'Výsledková listina'!$N:$N,0),1))</f>
      </c>
      <c r="BZ6" s="51">
        <f>IF(ISNA(MATCH(CONCATENATE(BY$4,$A6),'Výsledková listina'!$N:$N,0)),"",INDEX('Výsledková listina'!$P:$P,MATCH(CONCATENATE(BY$4,$A6),'Výsledková listina'!$N:$N,0),1))</f>
      </c>
      <c r="CA6" s="4"/>
      <c r="CB6" s="49">
        <f aca="true" t="shared" si="13" ref="CB6:CB35">IF(CA6="","",RANK(CA6,CA$1:CA$65536,0)+(COUNT(CA$1:CA$65536)+1-RANK(CA6,CA$1:CA$65536,0)-RANK(CA6,CA$1:CA$65536,1))/2)</f>
      </c>
      <c r="CC6" s="64"/>
      <c r="CD6" s="17">
        <f>IF(ISNA(MATCH(CONCATENATE(CD$4,$A6),'Výsledková listina'!$N:$N,0)),"",INDEX('Výsledková listina'!$C:$C,MATCH(CONCATENATE(CD$4,$A6),'Výsledková listina'!$N:$N,0),1))</f>
      </c>
      <c r="CE6" s="51">
        <f>IF(ISNA(MATCH(CONCATENATE(CD$4,$A6),'Výsledková listina'!$N:$N,0)),"",INDEX('Výsledková listina'!$P:$P,MATCH(CONCATENATE(CD$4,$A6),'Výsledková listina'!$N:$N,0),1))</f>
      </c>
      <c r="CF6" s="4"/>
      <c r="CG6" s="49">
        <f aca="true" t="shared" si="14" ref="CG6:CG35">IF(CF6="","",RANK(CF6,CF$1:CF$65536,0)+(COUNT(CF$1:CF$65536)+1-RANK(CF6,CF$1:CF$65536,0)-RANK(CF6,CF$1:CF$65536,1))/2)</f>
      </c>
      <c r="CH6" s="64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Sitta Bohuslav</v>
      </c>
      <c r="C7" s="51" t="str">
        <f>IF(ISNA(MATCH(CONCATENATE(B$4,$A7),'Výsledková listina'!$N:$N,0)),"",INDEX('Výsledková listina'!$P:$P,MATCH(CONCATENATE(B$4,$A7),'Výsledková listina'!$N:$N,0),1))</f>
        <v>SÚS Ústí nad Labem</v>
      </c>
      <c r="D7" s="4">
        <v>13740</v>
      </c>
      <c r="E7" s="98"/>
      <c r="F7" s="49">
        <f t="shared" si="0"/>
        <v>4</v>
      </c>
      <c r="G7" s="65"/>
      <c r="H7" s="17" t="str">
        <f>IF(ISNA(MATCH(CONCATENATE(H$4,$A7),'Výsledková listina'!$N:$N,0)),"",INDEX('Výsledková listina'!$C:$C,MATCH(CONCATENATE(H$4,$A7),'Výsledková listina'!$N:$N,0),1))</f>
        <v>Kratochvíl Vladislav</v>
      </c>
      <c r="I7" s="51">
        <f>IF(ISNA(MATCH(CONCATENATE(H$4,$A7),'Výsledková listina'!$N:$N,0)),"",INDEX('Výsledková listina'!$P:$P,MATCH(CONCATENATE(H$4,$A7),'Výsledková listina'!$N:$N,0),1))</f>
      </c>
      <c r="J7" s="4">
        <v>5845</v>
      </c>
      <c r="K7" s="98"/>
      <c r="L7" s="49">
        <f t="shared" si="1"/>
        <v>8</v>
      </c>
      <c r="M7" s="65"/>
      <c r="N7" s="17" t="str">
        <f>IF(ISNA(MATCH(CONCATENATE(N$4,$A7),'Výsledková listina'!$N:$N,0)),"",INDEX('Výsledková listina'!$C:$C,MATCH(CONCATENATE(N$4,$A7),'Výsledková listina'!$N:$N,0),1))</f>
        <v>Zrůstek Martin</v>
      </c>
      <c r="O7" s="51" t="str">
        <f>IF(ISNA(MATCH(CONCATENATE(N$4,$A7),'Výsledková listina'!$N:$N,0)),"",INDEX('Výsledková listina'!$P:$P,MATCH(CONCATENATE(N$4,$A7),'Výsledková listina'!$N:$N,0),1))</f>
        <v>SÚS Ústí nad Labem</v>
      </c>
      <c r="P7" s="4">
        <v>6040</v>
      </c>
      <c r="Q7" s="98"/>
      <c r="R7" s="49">
        <f t="shared" si="2"/>
        <v>5</v>
      </c>
      <c r="S7" s="65"/>
      <c r="T7" s="17" t="str">
        <f>IF(ISNA(MATCH(CONCATENATE(T$4,$A7),'Výsledková listina'!$N:$N,0)),"",INDEX('Výsledková listina'!$C:$C,MATCH(CONCATENATE(T$4,$A7),'Výsledková listina'!$N:$N,0),1))</f>
        <v>Kortiš Ladislav</v>
      </c>
      <c r="U7" s="51">
        <f>IF(ISNA(MATCH(CONCATENATE(T$4,$A7),'Výsledková listina'!$N:$N,0)),"",INDEX('Výsledková listina'!$P:$P,MATCH(CONCATENATE(T$4,$A7),'Výsledková listina'!$N:$N,0),1))</f>
      </c>
      <c r="V7" s="4">
        <v>4195</v>
      </c>
      <c r="W7" s="98"/>
      <c r="X7" s="49">
        <f t="shared" si="3"/>
        <v>15</v>
      </c>
      <c r="Y7" s="65"/>
      <c r="Z7" s="17" t="str">
        <f>IF(ISNA(MATCH(CONCATENATE(Z$4,$A7),'Výsledková listina'!$N:$N,0)),"",INDEX('Výsledková listina'!$C:$C,MATCH(CONCATENATE(Z$4,$A7),'Výsledková listina'!$N:$N,0),1))</f>
        <v>Havlíček Petr</v>
      </c>
      <c r="AA7" s="51">
        <f>IF(ISNA(MATCH(CONCATENATE(Z$4,$A7),'Výsledková listina'!$N:$N,0)),"",INDEX('Výsledková listina'!$P:$P,MATCH(CONCATENATE(Z$4,$A7),'Výsledková listina'!$N:$N,0),1))</f>
      </c>
      <c r="AB7" s="4">
        <v>11690</v>
      </c>
      <c r="AC7" s="98"/>
      <c r="AD7" s="49">
        <f t="shared" si="4"/>
        <v>1</v>
      </c>
      <c r="AE7" s="65"/>
      <c r="AF7" s="17">
        <f>IF(ISNA(MATCH(CONCATENATE(AF$4,$A7),'Výsledková listina'!$N:$N,0)),"",INDEX('Výsledková listina'!$C:$C,MATCH(CONCATENATE(AF$4,$A7),'Výsledková listina'!$N:$N,0),1))</f>
      </c>
      <c r="AG7" s="51">
        <f>IF(ISNA(MATCH(CONCATENATE(AF$4,$A7),'Výsledková listina'!$N:$N,0)),"",INDEX('Výsledková listina'!$P:$P,MATCH(CONCATENATE(AF$4,$A7),'Výsledková listina'!$N:$N,0),1))</f>
      </c>
      <c r="AH7" s="4"/>
      <c r="AI7" s="98"/>
      <c r="AJ7" s="49">
        <f t="shared" si="5"/>
      </c>
      <c r="AK7" s="65"/>
      <c r="AL7" s="17">
        <f>IF(ISNA(MATCH(CONCATENATE(AL$4,$A7),'Výsledková listina'!$N:$N,0)),"",INDEX('Výsledková listina'!$C:$C,MATCH(CONCATENATE(AL$4,$A7),'Výsledková listina'!$N:$N,0),1))</f>
      </c>
      <c r="AM7" s="51">
        <f>IF(ISNA(MATCH(CONCATENATE(AL$4,$A7),'Výsledková listina'!$N:$N,0)),"",INDEX('Výsledková listina'!$P:$P,MATCH(CONCATENATE(AL$4,$A7),'Výsledková listina'!$N:$N,0),1))</f>
      </c>
      <c r="AN7" s="4"/>
      <c r="AO7" s="98"/>
      <c r="AP7" s="49">
        <f t="shared" si="6"/>
      </c>
      <c r="AQ7" s="65"/>
      <c r="AR7" s="17">
        <f>IF(ISNA(MATCH(CONCATENATE(AR$4,$A7),'Výsledková listina'!$N:$N,0)),"",INDEX('Výsledková listina'!$C:$C,MATCH(CONCATENATE(AR$4,$A7),'Výsledková listina'!$N:$N,0),1))</f>
      </c>
      <c r="AS7" s="51">
        <f>IF(ISNA(MATCH(CONCATENATE(AR$4,$A7),'Výsledková listina'!$N:$N,0)),"",INDEX('Výsledková listina'!$P:$P,MATCH(CONCATENATE(AR$4,$A7),'Výsledková listina'!$N:$N,0),1))</f>
      </c>
      <c r="AT7" s="4"/>
      <c r="AU7" s="98"/>
      <c r="AV7" s="49">
        <f t="shared" si="7"/>
      </c>
      <c r="AW7" s="65"/>
      <c r="AX7" s="17">
        <f>IF(ISNA(MATCH(CONCATENATE(AX$4,$A7),'Výsledková listina'!$N:$N,0)),"",INDEX('Výsledková listina'!$C:$C,MATCH(CONCATENATE(AX$4,$A7),'Výsledková listina'!$N:$N,0),1))</f>
      </c>
      <c r="AY7" s="51">
        <f>IF(ISNA(MATCH(CONCATENATE(AX$4,$A7),'Výsledková listina'!$N:$N,0)),"",INDEX('Výsledková listina'!$P:$P,MATCH(CONCATENATE(AX$4,$A7),'Výsledková listina'!$N:$N,0),1))</f>
      </c>
      <c r="AZ7" s="4"/>
      <c r="BA7" s="98"/>
      <c r="BB7" s="49">
        <f t="shared" si="8"/>
      </c>
      <c r="BC7" s="65"/>
      <c r="BD7" s="17">
        <f>IF(ISNA(MATCH(CONCATENATE(BD$4,$A7),'Výsledková listina'!$N:$N,0)),"",INDEX('Výsledková listina'!$C:$C,MATCH(CONCATENATE(BD$4,$A7),'Výsledková listina'!$N:$N,0),1))</f>
      </c>
      <c r="BE7" s="51">
        <f>IF(ISNA(MATCH(CONCATENATE(BD$4,$A7),'Výsledková listina'!$N:$N,0)),"",INDEX('Výsledková listina'!$P:$P,MATCH(CONCATENATE(BD$4,$A7),'Výsledková listina'!$N:$N,0),1))</f>
      </c>
      <c r="BF7" s="4"/>
      <c r="BG7" s="98"/>
      <c r="BH7" s="49">
        <f t="shared" si="9"/>
      </c>
      <c r="BI7" s="65"/>
      <c r="BJ7" s="17">
        <f>IF(ISNA(MATCH(CONCATENATE(BJ$4,$A7),'Výsledková listina'!$N:$N,0)),"",INDEX('Výsledková listina'!$C:$C,MATCH(CONCATENATE(BJ$4,$A7),'Výsledková listina'!$N:$N,0),1))</f>
      </c>
      <c r="BK7" s="51">
        <f>IF(ISNA(MATCH(CONCATENATE(BJ$4,$A7),'Výsledková listina'!$N:$N,0)),"",INDEX('Výsledková listina'!$P:$P,MATCH(CONCATENATE(BJ$4,$A7),'Výsledková listina'!$N:$N,0),1))</f>
      </c>
      <c r="BL7" s="4"/>
      <c r="BM7" s="49">
        <f t="shared" si="10"/>
      </c>
      <c r="BN7" s="65"/>
      <c r="BO7" s="17">
        <f>IF(ISNA(MATCH(CONCATENATE(BO$4,$A7),'Výsledková listina'!$N:$N,0)),"",INDEX('Výsledková listina'!$C:$C,MATCH(CONCATENATE(BO$4,$A7),'Výsledková listina'!$N:$N,0),1))</f>
      </c>
      <c r="BP7" s="51">
        <f>IF(ISNA(MATCH(CONCATENATE(BO$4,$A7),'Výsledková listina'!$N:$N,0)),"",INDEX('Výsledková listina'!$P:$P,MATCH(CONCATENATE(BO$4,$A7),'Výsledková listina'!$N:$N,0),1))</f>
      </c>
      <c r="BQ7" s="4"/>
      <c r="BR7" s="49">
        <f t="shared" si="11"/>
      </c>
      <c r="BS7" s="65"/>
      <c r="BT7" s="17">
        <f>IF(ISNA(MATCH(CONCATENATE(BT$4,$A7),'Výsledková listina'!$N:$N,0)),"",INDEX('Výsledková listina'!$C:$C,MATCH(CONCATENATE(BT$4,$A7),'Výsledková listina'!$N:$N,0),1))</f>
      </c>
      <c r="BU7" s="51">
        <f>IF(ISNA(MATCH(CONCATENATE(BT$4,$A7),'Výsledková listina'!$N:$N,0)),"",INDEX('Výsledková listina'!$P:$P,MATCH(CONCATENATE(BT$4,$A7),'Výsledková listina'!$N:$N,0),1))</f>
      </c>
      <c r="BV7" s="4"/>
      <c r="BW7" s="49">
        <f t="shared" si="12"/>
      </c>
      <c r="BX7" s="65"/>
      <c r="BY7" s="17">
        <f>IF(ISNA(MATCH(CONCATENATE(BY$4,$A7),'Výsledková listina'!$N:$N,0)),"",INDEX('Výsledková listina'!$C:$C,MATCH(CONCATENATE(BY$4,$A7),'Výsledková listina'!$N:$N,0),1))</f>
      </c>
      <c r="BZ7" s="51">
        <f>IF(ISNA(MATCH(CONCATENATE(BY$4,$A7),'Výsledková listina'!$N:$N,0)),"",INDEX('Výsledková listina'!$P:$P,MATCH(CONCATENATE(BY$4,$A7),'Výsledková listina'!$N:$N,0),1))</f>
      </c>
      <c r="CA7" s="4"/>
      <c r="CB7" s="49">
        <f t="shared" si="13"/>
      </c>
      <c r="CC7" s="65"/>
      <c r="CD7" s="17">
        <f>IF(ISNA(MATCH(CONCATENATE(CD$4,$A7),'Výsledková listina'!$N:$N,0)),"",INDEX('Výsledková listina'!$C:$C,MATCH(CONCATENATE(CD$4,$A7),'Výsledková listina'!$N:$N,0),1))</f>
      </c>
      <c r="CE7" s="51">
        <f>IF(ISNA(MATCH(CONCATENATE(CD$4,$A7),'Výsledková listina'!$N:$N,0)),"",INDEX('Výsledková listina'!$P:$P,MATCH(CONCATENATE(CD$4,$A7),'Výsledková listina'!$N:$N,0),1))</f>
      </c>
      <c r="CF7" s="4"/>
      <c r="CG7" s="49">
        <f t="shared" si="14"/>
      </c>
      <c r="CH7" s="65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Holub Vlasta</v>
      </c>
      <c r="C8" s="51">
        <f>IF(ISNA(MATCH(CONCATENATE(B$4,$A8),'Výsledková listina'!$N:$N,0)),"",INDEX('Výsledková listina'!$P:$P,MATCH(CONCATENATE(B$4,$A8),'Výsledková listina'!$N:$N,0),1))</f>
      </c>
      <c r="D8" s="4">
        <v>9815</v>
      </c>
      <c r="E8" s="98"/>
      <c r="F8" s="49">
        <f t="shared" si="0"/>
        <v>6</v>
      </c>
      <c r="G8" s="65"/>
      <c r="H8" s="17" t="str">
        <f>IF(ISNA(MATCH(CONCATENATE(H$4,$A8),'Výsledková listina'!$N:$N,0)),"",INDEX('Výsledková listina'!$C:$C,MATCH(CONCATENATE(H$4,$A8),'Výsledková listina'!$N:$N,0),1))</f>
        <v>Grešo Milan</v>
      </c>
      <c r="I8" s="51">
        <f>IF(ISNA(MATCH(CONCATENATE(H$4,$A8),'Výsledková listina'!$N:$N,0)),"",INDEX('Výsledková listina'!$P:$P,MATCH(CONCATENATE(H$4,$A8),'Výsledková listina'!$N:$N,0),1))</f>
      </c>
      <c r="J8" s="4">
        <v>9350</v>
      </c>
      <c r="K8" s="98"/>
      <c r="L8" s="49">
        <f t="shared" si="1"/>
        <v>3</v>
      </c>
      <c r="M8" s="65"/>
      <c r="N8" s="17" t="str">
        <f>IF(ISNA(MATCH(CONCATENATE(N$4,$A8),'Výsledková listina'!$N:$N,0)),"",INDEX('Výsledková listina'!$C:$C,MATCH(CONCATENATE(N$4,$A8),'Výsledková listina'!$N:$N,0),1))</f>
        <v>Maštera Václav</v>
      </c>
      <c r="O8" s="51">
        <f>IF(ISNA(MATCH(CONCATENATE(N$4,$A8),'Výsledková listina'!$N:$N,0)),"",INDEX('Výsledková listina'!$P:$P,MATCH(CONCATENATE(N$4,$A8),'Výsledková listina'!$N:$N,0),1))</f>
      </c>
      <c r="P8" s="4">
        <v>3580</v>
      </c>
      <c r="Q8" s="98"/>
      <c r="R8" s="49">
        <f t="shared" si="2"/>
        <v>7</v>
      </c>
      <c r="S8" s="65"/>
      <c r="T8" s="17" t="str">
        <f>IF(ISNA(MATCH(CONCATENATE(T$4,$A8),'Výsledková listina'!$N:$N,0)),"",INDEX('Výsledková listina'!$C:$C,MATCH(CONCATENATE(T$4,$A8),'Výsledková listina'!$N:$N,0),1))</f>
        <v>Bank Jan</v>
      </c>
      <c r="U8" s="51">
        <f>IF(ISNA(MATCH(CONCATENATE(T$4,$A8),'Výsledková listina'!$N:$N,0)),"",INDEX('Výsledková listina'!$P:$P,MATCH(CONCATENATE(T$4,$A8),'Výsledková listina'!$N:$N,0),1))</f>
      </c>
      <c r="V8" s="4">
        <v>4870</v>
      </c>
      <c r="W8" s="98"/>
      <c r="X8" s="49">
        <f t="shared" si="3"/>
        <v>14</v>
      </c>
      <c r="Y8" s="65"/>
      <c r="Z8" s="17" t="str">
        <f>IF(ISNA(MATCH(CONCATENATE(Z$4,$A8),'Výsledková listina'!$N:$N,0)),"",INDEX('Výsledková listina'!$C:$C,MATCH(CONCATENATE(Z$4,$A8),'Výsledková listina'!$N:$N,0),1))</f>
        <v>Vrba Tomáš</v>
      </c>
      <c r="AA8" s="51">
        <f>IF(ISNA(MATCH(CONCATENATE(Z$4,$A8),'Výsledková listina'!$N:$N,0)),"",INDEX('Výsledková listina'!$P:$P,MATCH(CONCATENATE(Z$4,$A8),'Výsledková listina'!$N:$N,0),1))</f>
      </c>
      <c r="AB8" s="4">
        <v>0</v>
      </c>
      <c r="AC8" s="98"/>
      <c r="AD8" s="49">
        <f t="shared" si="4"/>
        <v>12.5</v>
      </c>
      <c r="AE8" s="65"/>
      <c r="AF8" s="17">
        <f>IF(ISNA(MATCH(CONCATENATE(AF$4,$A8),'Výsledková listina'!$N:$N,0)),"",INDEX('Výsledková listina'!$C:$C,MATCH(CONCATENATE(AF$4,$A8),'Výsledková listina'!$N:$N,0),1))</f>
      </c>
      <c r="AG8" s="51">
        <f>IF(ISNA(MATCH(CONCATENATE(AF$4,$A8),'Výsledková listina'!$N:$N,0)),"",INDEX('Výsledková listina'!$P:$P,MATCH(CONCATENATE(AF$4,$A8),'Výsledková listina'!$N:$N,0),1))</f>
      </c>
      <c r="AH8" s="4"/>
      <c r="AI8" s="98"/>
      <c r="AJ8" s="49">
        <f t="shared" si="5"/>
      </c>
      <c r="AK8" s="65"/>
      <c r="AL8" s="17">
        <f>IF(ISNA(MATCH(CONCATENATE(AL$4,$A8),'Výsledková listina'!$N:$N,0)),"",INDEX('Výsledková listina'!$C:$C,MATCH(CONCATENATE(AL$4,$A8),'Výsledková listina'!$N:$N,0),1))</f>
      </c>
      <c r="AM8" s="51">
        <f>IF(ISNA(MATCH(CONCATENATE(AL$4,$A8),'Výsledková listina'!$N:$N,0)),"",INDEX('Výsledková listina'!$P:$P,MATCH(CONCATENATE(AL$4,$A8),'Výsledková listina'!$N:$N,0),1))</f>
      </c>
      <c r="AN8" s="4"/>
      <c r="AO8" s="98"/>
      <c r="AP8" s="49">
        <f t="shared" si="6"/>
      </c>
      <c r="AQ8" s="65"/>
      <c r="AR8" s="17">
        <f>IF(ISNA(MATCH(CONCATENATE(AR$4,$A8),'Výsledková listina'!$N:$N,0)),"",INDEX('Výsledková listina'!$C:$C,MATCH(CONCATENATE(AR$4,$A8),'Výsledková listina'!$N:$N,0),1))</f>
      </c>
      <c r="AS8" s="51">
        <f>IF(ISNA(MATCH(CONCATENATE(AR$4,$A8),'Výsledková listina'!$N:$N,0)),"",INDEX('Výsledková listina'!$P:$P,MATCH(CONCATENATE(AR$4,$A8),'Výsledková listina'!$N:$N,0),1))</f>
      </c>
      <c r="AT8" s="4"/>
      <c r="AU8" s="98"/>
      <c r="AV8" s="49">
        <f t="shared" si="7"/>
      </c>
      <c r="AW8" s="65"/>
      <c r="AX8" s="17">
        <f>IF(ISNA(MATCH(CONCATENATE(AX$4,$A8),'Výsledková listina'!$N:$N,0)),"",INDEX('Výsledková listina'!$C:$C,MATCH(CONCATENATE(AX$4,$A8),'Výsledková listina'!$N:$N,0),1))</f>
      </c>
      <c r="AY8" s="51">
        <f>IF(ISNA(MATCH(CONCATENATE(AX$4,$A8),'Výsledková listina'!$N:$N,0)),"",INDEX('Výsledková listina'!$P:$P,MATCH(CONCATENATE(AX$4,$A8),'Výsledková listina'!$N:$N,0),1))</f>
      </c>
      <c r="AZ8" s="4"/>
      <c r="BA8" s="98"/>
      <c r="BB8" s="49">
        <f t="shared" si="8"/>
      </c>
      <c r="BC8" s="65"/>
      <c r="BD8" s="17">
        <f>IF(ISNA(MATCH(CONCATENATE(BD$4,$A8),'Výsledková listina'!$N:$N,0)),"",INDEX('Výsledková listina'!$C:$C,MATCH(CONCATENATE(BD$4,$A8),'Výsledková listina'!$N:$N,0),1))</f>
      </c>
      <c r="BE8" s="51">
        <f>IF(ISNA(MATCH(CONCATENATE(BD$4,$A8),'Výsledková listina'!$N:$N,0)),"",INDEX('Výsledková listina'!$P:$P,MATCH(CONCATENATE(BD$4,$A8),'Výsledková listina'!$N:$N,0),1))</f>
      </c>
      <c r="BF8" s="4"/>
      <c r="BG8" s="98"/>
      <c r="BH8" s="49">
        <f t="shared" si="9"/>
      </c>
      <c r="BI8" s="65"/>
      <c r="BJ8" s="17">
        <f>IF(ISNA(MATCH(CONCATENATE(BJ$4,$A8),'Výsledková listina'!$N:$N,0)),"",INDEX('Výsledková listina'!$C:$C,MATCH(CONCATENATE(BJ$4,$A8),'Výsledková listina'!$N:$N,0),1))</f>
      </c>
      <c r="BK8" s="51">
        <f>IF(ISNA(MATCH(CONCATENATE(BJ$4,$A8),'Výsledková listina'!$N:$N,0)),"",INDEX('Výsledková listina'!$P:$P,MATCH(CONCATENATE(BJ$4,$A8),'Výsledková listina'!$N:$N,0),1))</f>
      </c>
      <c r="BL8" s="4"/>
      <c r="BM8" s="49">
        <f t="shared" si="10"/>
      </c>
      <c r="BN8" s="65"/>
      <c r="BO8" s="17">
        <f>IF(ISNA(MATCH(CONCATENATE(BO$4,$A8),'Výsledková listina'!$N:$N,0)),"",INDEX('Výsledková listina'!$C:$C,MATCH(CONCATENATE(BO$4,$A8),'Výsledková listina'!$N:$N,0),1))</f>
      </c>
      <c r="BP8" s="51">
        <f>IF(ISNA(MATCH(CONCATENATE(BO$4,$A8),'Výsledková listina'!$N:$N,0)),"",INDEX('Výsledková listina'!$P:$P,MATCH(CONCATENATE(BO$4,$A8),'Výsledková listina'!$N:$N,0),1))</f>
      </c>
      <c r="BQ8" s="4"/>
      <c r="BR8" s="49">
        <f t="shared" si="11"/>
      </c>
      <c r="BS8" s="65"/>
      <c r="BT8" s="17">
        <f>IF(ISNA(MATCH(CONCATENATE(BT$4,$A8),'Výsledková listina'!$N:$N,0)),"",INDEX('Výsledková listina'!$C:$C,MATCH(CONCATENATE(BT$4,$A8),'Výsledková listina'!$N:$N,0),1))</f>
      </c>
      <c r="BU8" s="51">
        <f>IF(ISNA(MATCH(CONCATENATE(BT$4,$A8),'Výsledková listina'!$N:$N,0)),"",INDEX('Výsledková listina'!$P:$P,MATCH(CONCATENATE(BT$4,$A8),'Výsledková listina'!$N:$N,0),1))</f>
      </c>
      <c r="BV8" s="4"/>
      <c r="BW8" s="49">
        <f t="shared" si="12"/>
      </c>
      <c r="BX8" s="65"/>
      <c r="BY8" s="17">
        <f>IF(ISNA(MATCH(CONCATENATE(BY$4,$A8),'Výsledková listina'!$N:$N,0)),"",INDEX('Výsledková listina'!$C:$C,MATCH(CONCATENATE(BY$4,$A8),'Výsledková listina'!$N:$N,0),1))</f>
      </c>
      <c r="BZ8" s="51">
        <f>IF(ISNA(MATCH(CONCATENATE(BY$4,$A8),'Výsledková listina'!$N:$N,0)),"",INDEX('Výsledková listina'!$P:$P,MATCH(CONCATENATE(BY$4,$A8),'Výsledková listina'!$N:$N,0),1))</f>
      </c>
      <c r="CA8" s="4"/>
      <c r="CB8" s="49">
        <f t="shared" si="13"/>
      </c>
      <c r="CC8" s="65"/>
      <c r="CD8" s="17">
        <f>IF(ISNA(MATCH(CONCATENATE(CD$4,$A8),'Výsledková listina'!$N:$N,0)),"",INDEX('Výsledková listina'!$C:$C,MATCH(CONCATENATE(CD$4,$A8),'Výsledková listina'!$N:$N,0),1))</f>
      </c>
      <c r="CE8" s="51">
        <f>IF(ISNA(MATCH(CONCATENATE(CD$4,$A8),'Výsledková listina'!$N:$N,0)),"",INDEX('Výsledková listina'!$P:$P,MATCH(CONCATENATE(CD$4,$A8),'Výsledková listina'!$N:$N,0),1))</f>
      </c>
      <c r="CF8" s="4"/>
      <c r="CG8" s="49">
        <f t="shared" si="14"/>
      </c>
      <c r="CH8" s="65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Čáp Jaroslav</v>
      </c>
      <c r="C9" s="51">
        <f>IF(ISNA(MATCH(CONCATENATE(B$4,$A9),'Výsledková listina'!$N:$N,0)),"",INDEX('Výsledková listina'!$P:$P,MATCH(CONCATENATE(B$4,$A9),'Výsledková listina'!$N:$N,0),1))</f>
      </c>
      <c r="D9" s="4">
        <v>10970</v>
      </c>
      <c r="E9" s="98"/>
      <c r="F9" s="49">
        <f t="shared" si="0"/>
        <v>5</v>
      </c>
      <c r="G9" s="65"/>
      <c r="H9" s="17" t="str">
        <f>IF(ISNA(MATCH(CONCATENATE(H$4,$A9),'Výsledková listina'!$N:$N,0)),"",INDEX('Výsledková listina'!$C:$C,MATCH(CONCATENATE(H$4,$A9),'Výsledková listina'!$N:$N,0),1))</f>
        <v>Richter Dalibor</v>
      </c>
      <c r="I9" s="51">
        <f>IF(ISNA(MATCH(CONCATENATE(H$4,$A9),'Výsledková listina'!$N:$N,0)),"",INDEX('Výsledková listina'!$P:$P,MATCH(CONCATENATE(H$4,$A9),'Výsledková listina'!$N:$N,0),1))</f>
      </c>
      <c r="J9" s="4">
        <v>4245</v>
      </c>
      <c r="K9" s="98"/>
      <c r="L9" s="49">
        <f t="shared" si="1"/>
        <v>12</v>
      </c>
      <c r="M9" s="65"/>
      <c r="N9" s="17" t="str">
        <f>IF(ISNA(MATCH(CONCATENATE(N$4,$A9),'Výsledková listina'!$N:$N,0)),"",INDEX('Výsledková listina'!$C:$C,MATCH(CONCATENATE(N$4,$A9),'Výsledková listina'!$N:$N,0),1))</f>
        <v>Skalka Igor</v>
      </c>
      <c r="O9" s="51">
        <f>IF(ISNA(MATCH(CONCATENATE(N$4,$A9),'Výsledková listina'!$N:$N,0)),"",INDEX('Výsledková listina'!$P:$P,MATCH(CONCATENATE(N$4,$A9),'Výsledková listina'!$N:$N,0),1))</f>
      </c>
      <c r="P9" s="4">
        <v>5960</v>
      </c>
      <c r="Q9" s="98"/>
      <c r="R9" s="49">
        <f t="shared" si="2"/>
        <v>6</v>
      </c>
      <c r="S9" s="65"/>
      <c r="T9" s="17" t="str">
        <f>IF(ISNA(MATCH(CONCATENATE(T$4,$A9),'Výsledková listina'!$N:$N,0)),"",INDEX('Výsledková listina'!$C:$C,MATCH(CONCATENATE(T$4,$A9),'Výsledková listina'!$N:$N,0),1))</f>
        <v>Komora Martin</v>
      </c>
      <c r="U9" s="51">
        <f>IF(ISNA(MATCH(CONCATENATE(T$4,$A9),'Výsledková listina'!$N:$N,0)),"",INDEX('Výsledková listina'!$P:$P,MATCH(CONCATENATE(T$4,$A9),'Výsledková listina'!$N:$N,0),1))</f>
      </c>
      <c r="V9" s="4">
        <v>4030</v>
      </c>
      <c r="W9" s="98"/>
      <c r="X9" s="49">
        <f t="shared" si="3"/>
        <v>16</v>
      </c>
      <c r="Y9" s="65"/>
      <c r="Z9" s="17" t="str">
        <f>IF(ISNA(MATCH(CONCATENATE(Z$4,$A9),'Výsledková listina'!$N:$N,0)),"",INDEX('Výsledková listina'!$C:$C,MATCH(CONCATENATE(Z$4,$A9),'Výsledková listina'!$N:$N,0),1))</f>
        <v>Syruček Stanislav</v>
      </c>
      <c r="AA9" s="51">
        <f>IF(ISNA(MATCH(CONCATENATE(Z$4,$A9),'Výsledková listina'!$N:$N,0)),"",INDEX('Výsledková listina'!$P:$P,MATCH(CONCATENATE(Z$4,$A9),'Výsledková listina'!$N:$N,0),1))</f>
      </c>
      <c r="AB9" s="4">
        <v>2705</v>
      </c>
      <c r="AC9" s="98"/>
      <c r="AD9" s="49">
        <f t="shared" si="4"/>
        <v>7</v>
      </c>
      <c r="AE9" s="65"/>
      <c r="AF9" s="17">
        <f>IF(ISNA(MATCH(CONCATENATE(AF$4,$A9),'Výsledková listina'!$N:$N,0)),"",INDEX('Výsledková listina'!$C:$C,MATCH(CONCATENATE(AF$4,$A9),'Výsledková listina'!$N:$N,0),1))</f>
      </c>
      <c r="AG9" s="51">
        <f>IF(ISNA(MATCH(CONCATENATE(AF$4,$A9),'Výsledková listina'!$N:$N,0)),"",INDEX('Výsledková listina'!$P:$P,MATCH(CONCATENATE(AF$4,$A9),'Výsledková listina'!$N:$N,0),1))</f>
      </c>
      <c r="AH9" s="4"/>
      <c r="AI9" s="98"/>
      <c r="AJ9" s="49">
        <f t="shared" si="5"/>
      </c>
      <c r="AK9" s="65"/>
      <c r="AL9" s="17">
        <f>IF(ISNA(MATCH(CONCATENATE(AL$4,$A9),'Výsledková listina'!$N:$N,0)),"",INDEX('Výsledková listina'!$C:$C,MATCH(CONCATENATE(AL$4,$A9),'Výsledková listina'!$N:$N,0),1))</f>
      </c>
      <c r="AM9" s="51">
        <f>IF(ISNA(MATCH(CONCATENATE(AL$4,$A9),'Výsledková listina'!$N:$N,0)),"",INDEX('Výsledková listina'!$P:$P,MATCH(CONCATENATE(AL$4,$A9),'Výsledková listina'!$N:$N,0),1))</f>
      </c>
      <c r="AN9" s="4"/>
      <c r="AO9" s="98"/>
      <c r="AP9" s="49">
        <f t="shared" si="6"/>
      </c>
      <c r="AQ9" s="65"/>
      <c r="AR9" s="17">
        <f>IF(ISNA(MATCH(CONCATENATE(AR$4,$A9),'Výsledková listina'!$N:$N,0)),"",INDEX('Výsledková listina'!$C:$C,MATCH(CONCATENATE(AR$4,$A9),'Výsledková listina'!$N:$N,0),1))</f>
      </c>
      <c r="AS9" s="51">
        <f>IF(ISNA(MATCH(CONCATENATE(AR$4,$A9),'Výsledková listina'!$N:$N,0)),"",INDEX('Výsledková listina'!$P:$P,MATCH(CONCATENATE(AR$4,$A9),'Výsledková listina'!$N:$N,0),1))</f>
      </c>
      <c r="AT9" s="4"/>
      <c r="AU9" s="98"/>
      <c r="AV9" s="49">
        <f t="shared" si="7"/>
      </c>
      <c r="AW9" s="65"/>
      <c r="AX9" s="17">
        <f>IF(ISNA(MATCH(CONCATENATE(AX$4,$A9),'Výsledková listina'!$N:$N,0)),"",INDEX('Výsledková listina'!$C:$C,MATCH(CONCATENATE(AX$4,$A9),'Výsledková listina'!$N:$N,0),1))</f>
      </c>
      <c r="AY9" s="51">
        <f>IF(ISNA(MATCH(CONCATENATE(AX$4,$A9),'Výsledková listina'!$N:$N,0)),"",INDEX('Výsledková listina'!$P:$P,MATCH(CONCATENATE(AX$4,$A9),'Výsledková listina'!$N:$N,0),1))</f>
      </c>
      <c r="AZ9" s="4"/>
      <c r="BA9" s="98"/>
      <c r="BB9" s="49">
        <f t="shared" si="8"/>
      </c>
      <c r="BC9" s="65"/>
      <c r="BD9" s="17">
        <f>IF(ISNA(MATCH(CONCATENATE(BD$4,$A9),'Výsledková listina'!$N:$N,0)),"",INDEX('Výsledková listina'!$C:$C,MATCH(CONCATENATE(BD$4,$A9),'Výsledková listina'!$N:$N,0),1))</f>
      </c>
      <c r="BE9" s="51">
        <f>IF(ISNA(MATCH(CONCATENATE(BD$4,$A9),'Výsledková listina'!$N:$N,0)),"",INDEX('Výsledková listina'!$P:$P,MATCH(CONCATENATE(BD$4,$A9),'Výsledková listina'!$N:$N,0),1))</f>
      </c>
      <c r="BF9" s="4"/>
      <c r="BG9" s="98"/>
      <c r="BH9" s="49">
        <f t="shared" si="9"/>
      </c>
      <c r="BI9" s="65"/>
      <c r="BJ9" s="17">
        <f>IF(ISNA(MATCH(CONCATENATE(BJ$4,$A9),'Výsledková listina'!$N:$N,0)),"",INDEX('Výsledková listina'!$C:$C,MATCH(CONCATENATE(BJ$4,$A9),'Výsledková listina'!$N:$N,0),1))</f>
      </c>
      <c r="BK9" s="51">
        <f>IF(ISNA(MATCH(CONCATENATE(BJ$4,$A9),'Výsledková listina'!$N:$N,0)),"",INDEX('Výsledková listina'!$P:$P,MATCH(CONCATENATE(BJ$4,$A9),'Výsledková listina'!$N:$N,0),1))</f>
      </c>
      <c r="BL9" s="4"/>
      <c r="BM9" s="49">
        <f t="shared" si="10"/>
      </c>
      <c r="BN9" s="65"/>
      <c r="BO9" s="17">
        <f>IF(ISNA(MATCH(CONCATENATE(BO$4,$A9),'Výsledková listina'!$N:$N,0)),"",INDEX('Výsledková listina'!$C:$C,MATCH(CONCATENATE(BO$4,$A9),'Výsledková listina'!$N:$N,0),1))</f>
      </c>
      <c r="BP9" s="51">
        <f>IF(ISNA(MATCH(CONCATENATE(BO$4,$A9),'Výsledková listina'!$N:$N,0)),"",INDEX('Výsledková listina'!$P:$P,MATCH(CONCATENATE(BO$4,$A9),'Výsledková listina'!$N:$N,0),1))</f>
      </c>
      <c r="BQ9" s="4"/>
      <c r="BR9" s="49">
        <f t="shared" si="11"/>
      </c>
      <c r="BS9" s="65"/>
      <c r="BT9" s="17">
        <f>IF(ISNA(MATCH(CONCATENATE(BT$4,$A9),'Výsledková listina'!$N:$N,0)),"",INDEX('Výsledková listina'!$C:$C,MATCH(CONCATENATE(BT$4,$A9),'Výsledková listina'!$N:$N,0),1))</f>
      </c>
      <c r="BU9" s="51">
        <f>IF(ISNA(MATCH(CONCATENATE(BT$4,$A9),'Výsledková listina'!$N:$N,0)),"",INDEX('Výsledková listina'!$P:$P,MATCH(CONCATENATE(BT$4,$A9),'Výsledková listina'!$N:$N,0),1))</f>
      </c>
      <c r="BV9" s="4"/>
      <c r="BW9" s="49">
        <f t="shared" si="12"/>
      </c>
      <c r="BX9" s="65"/>
      <c r="BY9" s="17">
        <f>IF(ISNA(MATCH(CONCATENATE(BY$4,$A9),'Výsledková listina'!$N:$N,0)),"",INDEX('Výsledková listina'!$C:$C,MATCH(CONCATENATE(BY$4,$A9),'Výsledková listina'!$N:$N,0),1))</f>
      </c>
      <c r="BZ9" s="51">
        <f>IF(ISNA(MATCH(CONCATENATE(BY$4,$A9),'Výsledková listina'!$N:$N,0)),"",INDEX('Výsledková listina'!$P:$P,MATCH(CONCATENATE(BY$4,$A9),'Výsledková listina'!$N:$N,0),1))</f>
      </c>
      <c r="CA9" s="4"/>
      <c r="CB9" s="49">
        <f t="shared" si="13"/>
      </c>
      <c r="CC9" s="65"/>
      <c r="CD9" s="17">
        <f>IF(ISNA(MATCH(CONCATENATE(CD$4,$A9),'Výsledková listina'!$N:$N,0)),"",INDEX('Výsledková listina'!$C:$C,MATCH(CONCATENATE(CD$4,$A9),'Výsledková listina'!$N:$N,0),1))</f>
      </c>
      <c r="CE9" s="51">
        <f>IF(ISNA(MATCH(CONCATENATE(CD$4,$A9),'Výsledková listina'!$N:$N,0)),"",INDEX('Výsledková listina'!$P:$P,MATCH(CONCATENATE(CD$4,$A9),'Výsledková listina'!$N:$N,0),1))</f>
      </c>
      <c r="CF9" s="4"/>
      <c r="CG9" s="49">
        <f t="shared" si="14"/>
      </c>
      <c r="CH9" s="65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Pokorný Alois</v>
      </c>
      <c r="C10" s="51">
        <f>IF(ISNA(MATCH(CONCATENATE(B$4,$A10),'Výsledková listina'!$N:$N,0)),"",INDEX('Výsledková listina'!$P:$P,MATCH(CONCATENATE(B$4,$A10),'Výsledková listina'!$N:$N,0),1))</f>
      </c>
      <c r="D10" s="4">
        <v>16420</v>
      </c>
      <c r="E10" s="98"/>
      <c r="F10" s="49">
        <f t="shared" si="0"/>
        <v>1</v>
      </c>
      <c r="G10" s="65"/>
      <c r="H10" s="17" t="str">
        <f>IF(ISNA(MATCH(CONCATENATE(H$4,$A10),'Výsledková listina'!$N:$N,0)),"",INDEX('Výsledková listina'!$C:$C,MATCH(CONCATENATE(H$4,$A10),'Výsledková listina'!$N:$N,0),1))</f>
        <v>Volák Jiří</v>
      </c>
      <c r="I10" s="51">
        <f>IF(ISNA(MATCH(CONCATENATE(H$4,$A10),'Výsledková listina'!$N:$N,0)),"",INDEX('Výsledková listina'!$P:$P,MATCH(CONCATENATE(H$4,$A10),'Výsledková listina'!$N:$N,0),1))</f>
      </c>
      <c r="J10" s="4">
        <v>5585</v>
      </c>
      <c r="K10" s="98"/>
      <c r="L10" s="49">
        <f t="shared" si="1"/>
        <v>9</v>
      </c>
      <c r="M10" s="65"/>
      <c r="N10" s="17" t="str">
        <f>IF(ISNA(MATCH(CONCATENATE(N$4,$A10),'Výsledková listina'!$N:$N,0)),"",INDEX('Výsledková listina'!$C:$C,MATCH(CONCATENATE(N$4,$A10),'Výsledková listina'!$N:$N,0),1))</f>
        <v>Konopásek Richard</v>
      </c>
      <c r="O10" s="51">
        <f>IF(ISNA(MATCH(CONCATENATE(N$4,$A10),'Výsledková listina'!$N:$N,0)),"",INDEX('Výsledková listina'!$P:$P,MATCH(CONCATENATE(N$4,$A10),'Výsledková listina'!$N:$N,0),1))</f>
      </c>
      <c r="P10" s="4">
        <v>11560</v>
      </c>
      <c r="Q10" s="98"/>
      <c r="R10" s="49">
        <f t="shared" si="2"/>
        <v>1</v>
      </c>
      <c r="S10" s="65"/>
      <c r="T10" s="17" t="str">
        <f>IF(ISNA(MATCH(CONCATENATE(T$4,$A10),'Výsledková listina'!$N:$N,0)),"",INDEX('Výsledková listina'!$C:$C,MATCH(CONCATENATE(T$4,$A10),'Výsledková listina'!$N:$N,0),1))</f>
        <v>Holeček Zdeněk</v>
      </c>
      <c r="U10" s="51">
        <f>IF(ISNA(MATCH(CONCATENATE(T$4,$A10),'Výsledková listina'!$N:$N,0)),"",INDEX('Výsledková listina'!$P:$P,MATCH(CONCATENATE(T$4,$A10),'Výsledková listina'!$N:$N,0),1))</f>
      </c>
      <c r="V10" s="4">
        <v>1300</v>
      </c>
      <c r="W10" s="98"/>
      <c r="X10" s="49">
        <f t="shared" si="3"/>
        <v>17</v>
      </c>
      <c r="Y10" s="65"/>
      <c r="Z10" s="17" t="str">
        <f>IF(ISNA(MATCH(CONCATENATE(Z$4,$A10),'Výsledková listina'!$N:$N,0)),"",INDEX('Výsledková listina'!$C:$C,MATCH(CONCATENATE(Z$4,$A10),'Výsledková listina'!$N:$N,0),1))</f>
        <v>Slanař Josef</v>
      </c>
      <c r="AA10" s="51">
        <f>IF(ISNA(MATCH(CONCATENATE(Z$4,$A10),'Výsledková listina'!$N:$N,0)),"",INDEX('Výsledková listina'!$P:$P,MATCH(CONCATENATE(Z$4,$A10),'Výsledková listina'!$N:$N,0),1))</f>
      </c>
      <c r="AB10" s="4">
        <v>2505</v>
      </c>
      <c r="AC10" s="98"/>
      <c r="AD10" s="49">
        <f t="shared" si="4"/>
        <v>8</v>
      </c>
      <c r="AE10" s="65"/>
      <c r="AF10" s="17">
        <f>IF(ISNA(MATCH(CONCATENATE(AF$4,$A10),'Výsledková listina'!$N:$N,0)),"",INDEX('Výsledková listina'!$C:$C,MATCH(CONCATENATE(AF$4,$A10),'Výsledková listina'!$N:$N,0),1))</f>
      </c>
      <c r="AG10" s="51">
        <f>IF(ISNA(MATCH(CONCATENATE(AF$4,$A10),'Výsledková listina'!$N:$N,0)),"",INDEX('Výsledková listina'!$P:$P,MATCH(CONCATENATE(AF$4,$A10),'Výsledková listina'!$N:$N,0),1))</f>
      </c>
      <c r="AH10" s="4"/>
      <c r="AI10" s="98"/>
      <c r="AJ10" s="49">
        <f t="shared" si="5"/>
      </c>
      <c r="AK10" s="65"/>
      <c r="AL10" s="17">
        <f>IF(ISNA(MATCH(CONCATENATE(AL$4,$A10),'Výsledková listina'!$N:$N,0)),"",INDEX('Výsledková listina'!$C:$C,MATCH(CONCATENATE(AL$4,$A10),'Výsledková listina'!$N:$N,0),1))</f>
      </c>
      <c r="AM10" s="51">
        <f>IF(ISNA(MATCH(CONCATENATE(AL$4,$A10),'Výsledková listina'!$N:$N,0)),"",INDEX('Výsledková listina'!$P:$P,MATCH(CONCATENATE(AL$4,$A10),'Výsledková listina'!$N:$N,0),1))</f>
      </c>
      <c r="AN10" s="4"/>
      <c r="AO10" s="98"/>
      <c r="AP10" s="49">
        <f t="shared" si="6"/>
      </c>
      <c r="AQ10" s="65"/>
      <c r="AR10" s="17">
        <f>IF(ISNA(MATCH(CONCATENATE(AR$4,$A10),'Výsledková listina'!$N:$N,0)),"",INDEX('Výsledková listina'!$C:$C,MATCH(CONCATENATE(AR$4,$A10),'Výsledková listina'!$N:$N,0),1))</f>
      </c>
      <c r="AS10" s="51">
        <f>IF(ISNA(MATCH(CONCATENATE(AR$4,$A10),'Výsledková listina'!$N:$N,0)),"",INDEX('Výsledková listina'!$P:$P,MATCH(CONCATENATE(AR$4,$A10),'Výsledková listina'!$N:$N,0),1))</f>
      </c>
      <c r="AT10" s="4"/>
      <c r="AU10" s="98"/>
      <c r="AV10" s="49">
        <f t="shared" si="7"/>
      </c>
      <c r="AW10" s="65"/>
      <c r="AX10" s="17">
        <f>IF(ISNA(MATCH(CONCATENATE(AX$4,$A10),'Výsledková listina'!$N:$N,0)),"",INDEX('Výsledková listina'!$C:$C,MATCH(CONCATENATE(AX$4,$A10),'Výsledková listina'!$N:$N,0),1))</f>
      </c>
      <c r="AY10" s="51">
        <f>IF(ISNA(MATCH(CONCATENATE(AX$4,$A10),'Výsledková listina'!$N:$N,0)),"",INDEX('Výsledková listina'!$P:$P,MATCH(CONCATENATE(AX$4,$A10),'Výsledková listina'!$N:$N,0),1))</f>
      </c>
      <c r="AZ10" s="4"/>
      <c r="BA10" s="98"/>
      <c r="BB10" s="49">
        <f t="shared" si="8"/>
      </c>
      <c r="BC10" s="65"/>
      <c r="BD10" s="17">
        <f>IF(ISNA(MATCH(CONCATENATE(BD$4,$A10),'Výsledková listina'!$N:$N,0)),"",INDEX('Výsledková listina'!$C:$C,MATCH(CONCATENATE(BD$4,$A10),'Výsledková listina'!$N:$N,0),1))</f>
      </c>
      <c r="BE10" s="51">
        <f>IF(ISNA(MATCH(CONCATENATE(BD$4,$A10),'Výsledková listina'!$N:$N,0)),"",INDEX('Výsledková listina'!$P:$P,MATCH(CONCATENATE(BD$4,$A10),'Výsledková listina'!$N:$N,0),1))</f>
      </c>
      <c r="BF10" s="4"/>
      <c r="BG10" s="98"/>
      <c r="BH10" s="49">
        <f t="shared" si="9"/>
      </c>
      <c r="BI10" s="65"/>
      <c r="BJ10" s="17">
        <f>IF(ISNA(MATCH(CONCATENATE(BJ$4,$A10),'Výsledková listina'!$N:$N,0)),"",INDEX('Výsledková listina'!$C:$C,MATCH(CONCATENATE(BJ$4,$A10),'Výsledková listina'!$N:$N,0),1))</f>
      </c>
      <c r="BK10" s="51">
        <f>IF(ISNA(MATCH(CONCATENATE(BJ$4,$A10),'Výsledková listina'!$N:$N,0)),"",INDEX('Výsledková listina'!$P:$P,MATCH(CONCATENATE(BJ$4,$A10),'Výsledková listina'!$N:$N,0),1))</f>
      </c>
      <c r="BL10" s="4"/>
      <c r="BM10" s="49">
        <f t="shared" si="10"/>
      </c>
      <c r="BN10" s="65"/>
      <c r="BO10" s="17">
        <f>IF(ISNA(MATCH(CONCATENATE(BO$4,$A10),'Výsledková listina'!$N:$N,0)),"",INDEX('Výsledková listina'!$C:$C,MATCH(CONCATENATE(BO$4,$A10),'Výsledková listina'!$N:$N,0),1))</f>
      </c>
      <c r="BP10" s="51">
        <f>IF(ISNA(MATCH(CONCATENATE(BO$4,$A10),'Výsledková listina'!$N:$N,0)),"",INDEX('Výsledková listina'!$P:$P,MATCH(CONCATENATE(BO$4,$A10),'Výsledková listina'!$N:$N,0),1))</f>
      </c>
      <c r="BQ10" s="4"/>
      <c r="BR10" s="49">
        <f t="shared" si="11"/>
      </c>
      <c r="BS10" s="65"/>
      <c r="BT10" s="17">
        <f>IF(ISNA(MATCH(CONCATENATE(BT$4,$A10),'Výsledková listina'!$N:$N,0)),"",INDEX('Výsledková listina'!$C:$C,MATCH(CONCATENATE(BT$4,$A10),'Výsledková listina'!$N:$N,0),1))</f>
      </c>
      <c r="BU10" s="51">
        <f>IF(ISNA(MATCH(CONCATENATE(BT$4,$A10),'Výsledková listina'!$N:$N,0)),"",INDEX('Výsledková listina'!$P:$P,MATCH(CONCATENATE(BT$4,$A10),'Výsledková listina'!$N:$N,0),1))</f>
      </c>
      <c r="BV10" s="4"/>
      <c r="BW10" s="49">
        <f t="shared" si="12"/>
      </c>
      <c r="BX10" s="65"/>
      <c r="BY10" s="17">
        <f>IF(ISNA(MATCH(CONCATENATE(BY$4,$A10),'Výsledková listina'!$N:$N,0)),"",INDEX('Výsledková listina'!$C:$C,MATCH(CONCATENATE(BY$4,$A10),'Výsledková listina'!$N:$N,0),1))</f>
      </c>
      <c r="BZ10" s="51">
        <f>IF(ISNA(MATCH(CONCATENATE(BY$4,$A10),'Výsledková listina'!$N:$N,0)),"",INDEX('Výsledková listina'!$P:$P,MATCH(CONCATENATE(BY$4,$A10),'Výsledková listina'!$N:$N,0),1))</f>
      </c>
      <c r="CA10" s="4"/>
      <c r="CB10" s="49">
        <f t="shared" si="13"/>
      </c>
      <c r="CC10" s="65"/>
      <c r="CD10" s="17">
        <f>IF(ISNA(MATCH(CONCATENATE(CD$4,$A10),'Výsledková listina'!$N:$N,0)),"",INDEX('Výsledková listina'!$C:$C,MATCH(CONCATENATE(CD$4,$A10),'Výsledková listina'!$N:$N,0),1))</f>
      </c>
      <c r="CE10" s="51">
        <f>IF(ISNA(MATCH(CONCATENATE(CD$4,$A10),'Výsledková listina'!$N:$N,0)),"",INDEX('Výsledková listina'!$P:$P,MATCH(CONCATENATE(CD$4,$A10),'Výsledková listina'!$N:$N,0),1))</f>
      </c>
      <c r="CF10" s="4"/>
      <c r="CG10" s="49">
        <f t="shared" si="14"/>
      </c>
      <c r="CH10" s="65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Hamouz Zdeněk</v>
      </c>
      <c r="C11" s="51" t="str">
        <f>IF(ISNA(MATCH(CONCATENATE(B$4,$A11),'Výsledková listina'!$N:$N,0)),"",INDEX('Výsledková listina'!$P:$P,MATCH(CONCATENATE(B$4,$A11),'Výsledková listina'!$N:$N,0),1))</f>
        <v>SÚS Ústí nad Labem</v>
      </c>
      <c r="D11" s="4">
        <v>7690</v>
      </c>
      <c r="E11" s="98"/>
      <c r="F11" s="49">
        <f t="shared" si="0"/>
        <v>7</v>
      </c>
      <c r="G11" s="65"/>
      <c r="H11" s="17" t="str">
        <f>IF(ISNA(MATCH(CONCATENATE(H$4,$A11),'Výsledková listina'!$N:$N,0)),"",INDEX('Výsledková listina'!$C:$C,MATCH(CONCATENATE(H$4,$A11),'Výsledková listina'!$N:$N,0),1))</f>
        <v>Bačina Zbyněk</v>
      </c>
      <c r="I11" s="51">
        <f>IF(ISNA(MATCH(CONCATENATE(H$4,$A11),'Výsledková listina'!$N:$N,0)),"",INDEX('Výsledková listina'!$P:$P,MATCH(CONCATENATE(H$4,$A11),'Výsledková listina'!$N:$N,0),1))</f>
      </c>
      <c r="J11" s="4">
        <v>5965</v>
      </c>
      <c r="K11" s="98"/>
      <c r="L11" s="49">
        <f t="shared" si="1"/>
        <v>7</v>
      </c>
      <c r="M11" s="65"/>
      <c r="N11" s="17" t="str">
        <f>IF(ISNA(MATCH(CONCATENATE(N$4,$A11),'Výsledková listina'!$N:$N,0)),"",INDEX('Výsledková listina'!$C:$C,MATCH(CONCATENATE(N$4,$A11),'Výsledková listina'!$N:$N,0),1))</f>
        <v>Mádle Radek </v>
      </c>
      <c r="O11" s="51">
        <f>IF(ISNA(MATCH(CONCATENATE(N$4,$A11),'Výsledková listina'!$N:$N,0)),"",INDEX('Výsledková listina'!$P:$P,MATCH(CONCATENATE(N$4,$A11),'Výsledková listina'!$N:$N,0),1))</f>
      </c>
      <c r="P11" s="4">
        <v>6775</v>
      </c>
      <c r="Q11" s="98"/>
      <c r="R11" s="49">
        <f t="shared" si="2"/>
        <v>3</v>
      </c>
      <c r="S11" s="65"/>
      <c r="T11" s="17" t="str">
        <f>IF(ISNA(MATCH(CONCATENATE(T$4,$A11),'Výsledková listina'!$N:$N,0)),"",INDEX('Výsledková listina'!$C:$C,MATCH(CONCATENATE(T$4,$A11),'Výsledková listina'!$N:$N,0),1))</f>
        <v>Hrdlička Jaroslav</v>
      </c>
      <c r="U11" s="51">
        <f>IF(ISNA(MATCH(CONCATENATE(T$4,$A11),'Výsledková listina'!$N:$N,0)),"",INDEX('Výsledková listina'!$P:$P,MATCH(CONCATENATE(T$4,$A11),'Výsledková listina'!$N:$N,0),1))</f>
      </c>
      <c r="V11" s="4">
        <v>6690</v>
      </c>
      <c r="W11" s="98"/>
      <c r="X11" s="49">
        <f t="shared" si="3"/>
        <v>10</v>
      </c>
      <c r="Y11" s="65"/>
      <c r="Z11" s="17" t="str">
        <f>IF(ISNA(MATCH(CONCATENATE(Z$4,$A11),'Výsledková listina'!$N:$N,0)),"",INDEX('Výsledková listina'!$C:$C,MATCH(CONCATENATE(Z$4,$A11),'Výsledková listina'!$N:$N,0),1))</f>
        <v>Kadlec František</v>
      </c>
      <c r="AA11" s="51">
        <f>IF(ISNA(MATCH(CONCATENATE(Z$4,$A11),'Výsledková listina'!$N:$N,0)),"",INDEX('Výsledková listina'!$P:$P,MATCH(CONCATENATE(Z$4,$A11),'Výsledková listina'!$N:$N,0),1))</f>
      </c>
      <c r="AB11" s="4">
        <v>425</v>
      </c>
      <c r="AC11" s="98"/>
      <c r="AD11" s="49">
        <f t="shared" si="4"/>
        <v>11</v>
      </c>
      <c r="AE11" s="65"/>
      <c r="AF11" s="17">
        <f>IF(ISNA(MATCH(CONCATENATE(AF$4,$A11),'Výsledková listina'!$N:$N,0)),"",INDEX('Výsledková listina'!$C:$C,MATCH(CONCATENATE(AF$4,$A11),'Výsledková listina'!$N:$N,0),1))</f>
      </c>
      <c r="AG11" s="51">
        <f>IF(ISNA(MATCH(CONCATENATE(AF$4,$A11),'Výsledková listina'!$N:$N,0)),"",INDEX('Výsledková listina'!$P:$P,MATCH(CONCATENATE(AF$4,$A11),'Výsledková listina'!$N:$N,0),1))</f>
      </c>
      <c r="AH11" s="4"/>
      <c r="AI11" s="98"/>
      <c r="AJ11" s="49">
        <f t="shared" si="5"/>
      </c>
      <c r="AK11" s="65"/>
      <c r="AL11" s="17">
        <f>IF(ISNA(MATCH(CONCATENATE(AL$4,$A11),'Výsledková listina'!$N:$N,0)),"",INDEX('Výsledková listina'!$C:$C,MATCH(CONCATENATE(AL$4,$A11),'Výsledková listina'!$N:$N,0),1))</f>
      </c>
      <c r="AM11" s="51">
        <f>IF(ISNA(MATCH(CONCATENATE(AL$4,$A11),'Výsledková listina'!$N:$N,0)),"",INDEX('Výsledková listina'!$P:$P,MATCH(CONCATENATE(AL$4,$A11),'Výsledková listina'!$N:$N,0),1))</f>
      </c>
      <c r="AN11" s="4"/>
      <c r="AO11" s="98"/>
      <c r="AP11" s="49">
        <f t="shared" si="6"/>
      </c>
      <c r="AQ11" s="65"/>
      <c r="AR11" s="17">
        <f>IF(ISNA(MATCH(CONCATENATE(AR$4,$A11),'Výsledková listina'!$N:$N,0)),"",INDEX('Výsledková listina'!$C:$C,MATCH(CONCATENATE(AR$4,$A11),'Výsledková listina'!$N:$N,0),1))</f>
      </c>
      <c r="AS11" s="51">
        <f>IF(ISNA(MATCH(CONCATENATE(AR$4,$A11),'Výsledková listina'!$N:$N,0)),"",INDEX('Výsledková listina'!$P:$P,MATCH(CONCATENATE(AR$4,$A11),'Výsledková listina'!$N:$N,0),1))</f>
      </c>
      <c r="AT11" s="4"/>
      <c r="AU11" s="98"/>
      <c r="AV11" s="49">
        <f t="shared" si="7"/>
      </c>
      <c r="AW11" s="65"/>
      <c r="AX11" s="17">
        <f>IF(ISNA(MATCH(CONCATENATE(AX$4,$A11),'Výsledková listina'!$N:$N,0)),"",INDEX('Výsledková listina'!$C:$C,MATCH(CONCATENATE(AX$4,$A11),'Výsledková listina'!$N:$N,0),1))</f>
      </c>
      <c r="AY11" s="51">
        <f>IF(ISNA(MATCH(CONCATENATE(AX$4,$A11),'Výsledková listina'!$N:$N,0)),"",INDEX('Výsledková listina'!$P:$P,MATCH(CONCATENATE(AX$4,$A11),'Výsledková listina'!$N:$N,0),1))</f>
      </c>
      <c r="AZ11" s="4"/>
      <c r="BA11" s="98"/>
      <c r="BB11" s="49">
        <f t="shared" si="8"/>
      </c>
      <c r="BC11" s="65"/>
      <c r="BD11" s="17">
        <f>IF(ISNA(MATCH(CONCATENATE(BD$4,$A11),'Výsledková listina'!$N:$N,0)),"",INDEX('Výsledková listina'!$C:$C,MATCH(CONCATENATE(BD$4,$A11),'Výsledková listina'!$N:$N,0),1))</f>
      </c>
      <c r="BE11" s="51">
        <f>IF(ISNA(MATCH(CONCATENATE(BD$4,$A11),'Výsledková listina'!$N:$N,0)),"",INDEX('Výsledková listina'!$P:$P,MATCH(CONCATENATE(BD$4,$A11),'Výsledková listina'!$N:$N,0),1))</f>
      </c>
      <c r="BF11" s="4"/>
      <c r="BG11" s="98"/>
      <c r="BH11" s="49">
        <f t="shared" si="9"/>
      </c>
      <c r="BI11" s="65"/>
      <c r="BJ11" s="17">
        <f>IF(ISNA(MATCH(CONCATENATE(BJ$4,$A11),'Výsledková listina'!$N:$N,0)),"",INDEX('Výsledková listina'!$C:$C,MATCH(CONCATENATE(BJ$4,$A11),'Výsledková listina'!$N:$N,0),1))</f>
      </c>
      <c r="BK11" s="51">
        <f>IF(ISNA(MATCH(CONCATENATE(BJ$4,$A11),'Výsledková listina'!$N:$N,0)),"",INDEX('Výsledková listina'!$P:$P,MATCH(CONCATENATE(BJ$4,$A11),'Výsledková listina'!$N:$N,0),1))</f>
      </c>
      <c r="BL11" s="4"/>
      <c r="BM11" s="49">
        <f t="shared" si="10"/>
      </c>
      <c r="BN11" s="65"/>
      <c r="BO11" s="17">
        <f>IF(ISNA(MATCH(CONCATENATE(BO$4,$A11),'Výsledková listina'!$N:$N,0)),"",INDEX('Výsledková listina'!$C:$C,MATCH(CONCATENATE(BO$4,$A11),'Výsledková listina'!$N:$N,0),1))</f>
      </c>
      <c r="BP11" s="51">
        <f>IF(ISNA(MATCH(CONCATENATE(BO$4,$A11),'Výsledková listina'!$N:$N,0)),"",INDEX('Výsledková listina'!$P:$P,MATCH(CONCATENATE(BO$4,$A11),'Výsledková listina'!$N:$N,0),1))</f>
      </c>
      <c r="BQ11" s="4"/>
      <c r="BR11" s="49">
        <f t="shared" si="11"/>
      </c>
      <c r="BS11" s="65"/>
      <c r="BT11" s="17">
        <f>IF(ISNA(MATCH(CONCATENATE(BT$4,$A11),'Výsledková listina'!$N:$N,0)),"",INDEX('Výsledková listina'!$C:$C,MATCH(CONCATENATE(BT$4,$A11),'Výsledková listina'!$N:$N,0),1))</f>
      </c>
      <c r="BU11" s="51">
        <f>IF(ISNA(MATCH(CONCATENATE(BT$4,$A11),'Výsledková listina'!$N:$N,0)),"",INDEX('Výsledková listina'!$P:$P,MATCH(CONCATENATE(BT$4,$A11),'Výsledková listina'!$N:$N,0),1))</f>
      </c>
      <c r="BV11" s="4"/>
      <c r="BW11" s="49">
        <f t="shared" si="12"/>
      </c>
      <c r="BX11" s="65"/>
      <c r="BY11" s="17">
        <f>IF(ISNA(MATCH(CONCATENATE(BY$4,$A11),'Výsledková listina'!$N:$N,0)),"",INDEX('Výsledková listina'!$C:$C,MATCH(CONCATENATE(BY$4,$A11),'Výsledková listina'!$N:$N,0),1))</f>
      </c>
      <c r="BZ11" s="51">
        <f>IF(ISNA(MATCH(CONCATENATE(BY$4,$A11),'Výsledková listina'!$N:$N,0)),"",INDEX('Výsledková listina'!$P:$P,MATCH(CONCATENATE(BY$4,$A11),'Výsledková listina'!$N:$N,0),1))</f>
      </c>
      <c r="CA11" s="4"/>
      <c r="CB11" s="49">
        <f t="shared" si="13"/>
      </c>
      <c r="CC11" s="65"/>
      <c r="CD11" s="17">
        <f>IF(ISNA(MATCH(CONCATENATE(CD$4,$A11),'Výsledková listina'!$N:$N,0)),"",INDEX('Výsledková listina'!$C:$C,MATCH(CONCATENATE(CD$4,$A11),'Výsledková listina'!$N:$N,0),1))</f>
      </c>
      <c r="CE11" s="51">
        <f>IF(ISNA(MATCH(CONCATENATE(CD$4,$A11),'Výsledková listina'!$N:$N,0)),"",INDEX('Výsledková listina'!$P:$P,MATCH(CONCATENATE(CD$4,$A11),'Výsledková listina'!$N:$N,0),1))</f>
      </c>
      <c r="CF11" s="4"/>
      <c r="CG11" s="49">
        <f t="shared" si="14"/>
      </c>
      <c r="CH11" s="65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Kotlář Jindřich</v>
      </c>
      <c r="C12" s="51">
        <f>IF(ISNA(MATCH(CONCATENATE(B$4,$A12),'Výsledková listina'!$N:$N,0)),"",INDEX('Výsledková listina'!$P:$P,MATCH(CONCATENATE(B$4,$A12),'Výsledková listina'!$N:$N,0),1))</f>
      </c>
      <c r="D12" s="4">
        <v>16400</v>
      </c>
      <c r="E12" s="98"/>
      <c r="F12" s="49">
        <f t="shared" si="0"/>
        <v>2</v>
      </c>
      <c r="G12" s="65"/>
      <c r="H12" s="17" t="str">
        <f>IF(ISNA(MATCH(CONCATENATE(H$4,$A12),'Výsledková listina'!$N:$N,0)),"",INDEX('Výsledková listina'!$C:$C,MATCH(CONCATENATE(H$4,$A12),'Výsledková listina'!$N:$N,0),1))</f>
        <v>Horálek Miroslav</v>
      </c>
      <c r="I12" s="51">
        <f>IF(ISNA(MATCH(CONCATENATE(H$4,$A12),'Výsledková listina'!$N:$N,0)),"",INDEX('Výsledková listina'!$P:$P,MATCH(CONCATENATE(H$4,$A12),'Výsledková listina'!$N:$N,0),1))</f>
      </c>
      <c r="J12" s="4">
        <v>9500</v>
      </c>
      <c r="K12" s="98"/>
      <c r="L12" s="49">
        <f t="shared" si="1"/>
        <v>2</v>
      </c>
      <c r="M12" s="65"/>
      <c r="N12" s="17" t="str">
        <f>IF(ISNA(MATCH(CONCATENATE(N$4,$A12),'Výsledková listina'!$N:$N,0)),"",INDEX('Výsledková listina'!$C:$C,MATCH(CONCATENATE(N$4,$A12),'Výsledková listina'!$N:$N,0),1))</f>
        <v>Pergreffi Luca</v>
      </c>
      <c r="O12" s="51">
        <f>IF(ISNA(MATCH(CONCATENATE(N$4,$A12),'Výsledková listina'!$N:$N,0)),"",INDEX('Výsledková listina'!$P:$P,MATCH(CONCATENATE(N$4,$A12),'Výsledková listina'!$N:$N,0),1))</f>
      </c>
      <c r="P12" s="4">
        <v>6625</v>
      </c>
      <c r="Q12" s="98"/>
      <c r="R12" s="49">
        <f t="shared" si="2"/>
        <v>4</v>
      </c>
      <c r="S12" s="65"/>
      <c r="T12" s="17" t="str">
        <f>IF(ISNA(MATCH(CONCATENATE(T$4,$A12),'Výsledková listina'!$N:$N,0)),"",INDEX('Výsledková listina'!$C:$C,MATCH(CONCATENATE(T$4,$A12),'Výsledková listina'!$N:$N,0),1))</f>
        <v>Frola Petr</v>
      </c>
      <c r="U12" s="51">
        <f>IF(ISNA(MATCH(CONCATENATE(T$4,$A12),'Výsledková listina'!$N:$N,0)),"",INDEX('Výsledková listina'!$P:$P,MATCH(CONCATENATE(T$4,$A12),'Výsledková listina'!$N:$N,0),1))</f>
      </c>
      <c r="V12" s="4">
        <v>5935</v>
      </c>
      <c r="W12" s="98"/>
      <c r="X12" s="49">
        <f t="shared" si="3"/>
        <v>13</v>
      </c>
      <c r="Y12" s="65"/>
      <c r="Z12" s="17" t="str">
        <f>IF(ISNA(MATCH(CONCATENATE(Z$4,$A12),'Výsledková listina'!$N:$N,0)),"",INDEX('Výsledková listina'!$C:$C,MATCH(CONCATENATE(Z$4,$A12),'Výsledková listina'!$N:$N,0),1))</f>
        <v>Král Vítězslav</v>
      </c>
      <c r="AA12" s="51">
        <f>IF(ISNA(MATCH(CONCATENATE(Z$4,$A12),'Výsledková listina'!$N:$N,0)),"",INDEX('Výsledková listina'!$P:$P,MATCH(CONCATENATE(Z$4,$A12),'Výsledková listina'!$N:$N,0),1))</f>
      </c>
      <c r="AB12" s="4">
        <v>2275</v>
      </c>
      <c r="AC12" s="98"/>
      <c r="AD12" s="49">
        <f t="shared" si="4"/>
        <v>9</v>
      </c>
      <c r="AE12" s="65"/>
      <c r="AF12" s="17">
        <f>IF(ISNA(MATCH(CONCATENATE(AF$4,$A12),'Výsledková listina'!$N:$N,0)),"",INDEX('Výsledková listina'!$C:$C,MATCH(CONCATENATE(AF$4,$A12),'Výsledková listina'!$N:$N,0),1))</f>
      </c>
      <c r="AG12" s="51">
        <f>IF(ISNA(MATCH(CONCATENATE(AF$4,$A12),'Výsledková listina'!$N:$N,0)),"",INDEX('Výsledková listina'!$P:$P,MATCH(CONCATENATE(AF$4,$A12),'Výsledková listina'!$N:$N,0),1))</f>
      </c>
      <c r="AH12" s="4"/>
      <c r="AI12" s="98"/>
      <c r="AJ12" s="49">
        <f t="shared" si="5"/>
      </c>
      <c r="AK12" s="65"/>
      <c r="AL12" s="17">
        <f>IF(ISNA(MATCH(CONCATENATE(AL$4,$A12),'Výsledková listina'!$N:$N,0)),"",INDEX('Výsledková listina'!$C:$C,MATCH(CONCATENATE(AL$4,$A12),'Výsledková listina'!$N:$N,0),1))</f>
      </c>
      <c r="AM12" s="51">
        <f>IF(ISNA(MATCH(CONCATENATE(AL$4,$A12),'Výsledková listina'!$N:$N,0)),"",INDEX('Výsledková listina'!$P:$P,MATCH(CONCATENATE(AL$4,$A12),'Výsledková listina'!$N:$N,0),1))</f>
      </c>
      <c r="AN12" s="4"/>
      <c r="AO12" s="98"/>
      <c r="AP12" s="49">
        <f t="shared" si="6"/>
      </c>
      <c r="AQ12" s="65"/>
      <c r="AR12" s="17">
        <f>IF(ISNA(MATCH(CONCATENATE(AR$4,$A12),'Výsledková listina'!$N:$N,0)),"",INDEX('Výsledková listina'!$C:$C,MATCH(CONCATENATE(AR$4,$A12),'Výsledková listina'!$N:$N,0),1))</f>
      </c>
      <c r="AS12" s="51">
        <f>IF(ISNA(MATCH(CONCATENATE(AR$4,$A12),'Výsledková listina'!$N:$N,0)),"",INDEX('Výsledková listina'!$P:$P,MATCH(CONCATENATE(AR$4,$A12),'Výsledková listina'!$N:$N,0),1))</f>
      </c>
      <c r="AT12" s="4"/>
      <c r="AU12" s="98"/>
      <c r="AV12" s="49">
        <f t="shared" si="7"/>
      </c>
      <c r="AW12" s="65"/>
      <c r="AX12" s="17">
        <f>IF(ISNA(MATCH(CONCATENATE(AX$4,$A12),'Výsledková listina'!$N:$N,0)),"",INDEX('Výsledková listina'!$C:$C,MATCH(CONCATENATE(AX$4,$A12),'Výsledková listina'!$N:$N,0),1))</f>
      </c>
      <c r="AY12" s="51">
        <f>IF(ISNA(MATCH(CONCATENATE(AX$4,$A12),'Výsledková listina'!$N:$N,0)),"",INDEX('Výsledková listina'!$P:$P,MATCH(CONCATENATE(AX$4,$A12),'Výsledková listina'!$N:$N,0),1))</f>
      </c>
      <c r="AZ12" s="4"/>
      <c r="BA12" s="98"/>
      <c r="BB12" s="49">
        <f t="shared" si="8"/>
      </c>
      <c r="BC12" s="65"/>
      <c r="BD12" s="17">
        <f>IF(ISNA(MATCH(CONCATENATE(BD$4,$A12),'Výsledková listina'!$N:$N,0)),"",INDEX('Výsledková listina'!$C:$C,MATCH(CONCATENATE(BD$4,$A12),'Výsledková listina'!$N:$N,0),1))</f>
      </c>
      <c r="BE12" s="51">
        <f>IF(ISNA(MATCH(CONCATENATE(BD$4,$A12),'Výsledková listina'!$N:$N,0)),"",INDEX('Výsledková listina'!$P:$P,MATCH(CONCATENATE(BD$4,$A12),'Výsledková listina'!$N:$N,0),1))</f>
      </c>
      <c r="BF12" s="4"/>
      <c r="BG12" s="98"/>
      <c r="BH12" s="49">
        <f t="shared" si="9"/>
      </c>
      <c r="BI12" s="65"/>
      <c r="BJ12" s="17">
        <f>IF(ISNA(MATCH(CONCATENATE(BJ$4,$A12),'Výsledková listina'!$N:$N,0)),"",INDEX('Výsledková listina'!$C:$C,MATCH(CONCATENATE(BJ$4,$A12),'Výsledková listina'!$N:$N,0),1))</f>
      </c>
      <c r="BK12" s="51">
        <f>IF(ISNA(MATCH(CONCATENATE(BJ$4,$A12),'Výsledková listina'!$N:$N,0)),"",INDEX('Výsledková listina'!$P:$P,MATCH(CONCATENATE(BJ$4,$A12),'Výsledková listina'!$N:$N,0),1))</f>
      </c>
      <c r="BL12" s="4"/>
      <c r="BM12" s="49">
        <f t="shared" si="10"/>
      </c>
      <c r="BN12" s="65"/>
      <c r="BO12" s="17">
        <f>IF(ISNA(MATCH(CONCATENATE(BO$4,$A12),'Výsledková listina'!$N:$N,0)),"",INDEX('Výsledková listina'!$C:$C,MATCH(CONCATENATE(BO$4,$A12),'Výsledková listina'!$N:$N,0),1))</f>
      </c>
      <c r="BP12" s="51">
        <f>IF(ISNA(MATCH(CONCATENATE(BO$4,$A12),'Výsledková listina'!$N:$N,0)),"",INDEX('Výsledková listina'!$P:$P,MATCH(CONCATENATE(BO$4,$A12),'Výsledková listina'!$N:$N,0),1))</f>
      </c>
      <c r="BQ12" s="4"/>
      <c r="BR12" s="49">
        <f t="shared" si="11"/>
      </c>
      <c r="BS12" s="65"/>
      <c r="BT12" s="17">
        <f>IF(ISNA(MATCH(CONCATENATE(BT$4,$A12),'Výsledková listina'!$N:$N,0)),"",INDEX('Výsledková listina'!$C:$C,MATCH(CONCATENATE(BT$4,$A12),'Výsledková listina'!$N:$N,0),1))</f>
      </c>
      <c r="BU12" s="51">
        <f>IF(ISNA(MATCH(CONCATENATE(BT$4,$A12),'Výsledková listina'!$N:$N,0)),"",INDEX('Výsledková listina'!$P:$P,MATCH(CONCATENATE(BT$4,$A12),'Výsledková listina'!$N:$N,0),1))</f>
      </c>
      <c r="BV12" s="4"/>
      <c r="BW12" s="49">
        <f t="shared" si="12"/>
      </c>
      <c r="BX12" s="65"/>
      <c r="BY12" s="17">
        <f>IF(ISNA(MATCH(CONCATENATE(BY$4,$A12),'Výsledková listina'!$N:$N,0)),"",INDEX('Výsledková listina'!$C:$C,MATCH(CONCATENATE(BY$4,$A12),'Výsledková listina'!$N:$N,0),1))</f>
      </c>
      <c r="BZ12" s="51">
        <f>IF(ISNA(MATCH(CONCATENATE(BY$4,$A12),'Výsledková listina'!$N:$N,0)),"",INDEX('Výsledková listina'!$P:$P,MATCH(CONCATENATE(BY$4,$A12),'Výsledková listina'!$N:$N,0),1))</f>
      </c>
      <c r="CA12" s="4"/>
      <c r="CB12" s="49">
        <f t="shared" si="13"/>
      </c>
      <c r="CC12" s="65"/>
      <c r="CD12" s="17">
        <f>IF(ISNA(MATCH(CONCATENATE(CD$4,$A12),'Výsledková listina'!$N:$N,0)),"",INDEX('Výsledková listina'!$C:$C,MATCH(CONCATENATE(CD$4,$A12),'Výsledková listina'!$N:$N,0),1))</f>
      </c>
      <c r="CE12" s="51">
        <f>IF(ISNA(MATCH(CONCATENATE(CD$4,$A12),'Výsledková listina'!$N:$N,0)),"",INDEX('Výsledková listina'!$P:$P,MATCH(CONCATENATE(CD$4,$A12),'Výsledková listina'!$N:$N,0),1))</f>
      </c>
      <c r="CF12" s="4"/>
      <c r="CG12" s="49">
        <f t="shared" si="14"/>
      </c>
      <c r="CH12" s="65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Petráček Ota</v>
      </c>
      <c r="C13" s="51" t="str">
        <f>IF(ISNA(MATCH(CONCATENATE(B$4,$A13),'Výsledková listina'!$N:$N,0)),"",INDEX('Výsledková listina'!$P:$P,MATCH(CONCATENATE(B$4,$A13),'Výsledková listina'!$N:$N,0),1))</f>
        <v>SÚS Ústí nad Labem</v>
      </c>
      <c r="D13" s="4">
        <v>7205</v>
      </c>
      <c r="E13" s="98"/>
      <c r="F13" s="49">
        <f t="shared" si="0"/>
        <v>8</v>
      </c>
      <c r="G13" s="65"/>
      <c r="H13" s="17" t="str">
        <f>IF(ISNA(MATCH(CONCATENATE(H$4,$A13),'Výsledková listina'!$N:$N,0)),"",INDEX('Výsledková listina'!$C:$C,MATCH(CONCATENATE(H$4,$A13),'Výsledková listina'!$N:$N,0),1))</f>
        <v>Bárta Václav</v>
      </c>
      <c r="I13" s="51">
        <f>IF(ISNA(MATCH(CONCATENATE(H$4,$A13),'Výsledková listina'!$N:$N,0)),"",INDEX('Výsledková listina'!$P:$P,MATCH(CONCATENATE(H$4,$A13),'Výsledková listina'!$N:$N,0),1))</f>
      </c>
      <c r="J13" s="4">
        <v>6325</v>
      </c>
      <c r="K13" s="98"/>
      <c r="L13" s="49">
        <f t="shared" si="1"/>
        <v>6</v>
      </c>
      <c r="M13" s="65"/>
      <c r="N13" s="17" t="str">
        <f>IF(ISNA(MATCH(CONCATENATE(N$4,$A13),'Výsledková listina'!$N:$N,0)),"",INDEX('Výsledková listina'!$C:$C,MATCH(CONCATENATE(N$4,$A13),'Výsledková listina'!$N:$N,0),1))</f>
        <v>Lamač František</v>
      </c>
      <c r="O13" s="51">
        <f>IF(ISNA(MATCH(CONCATENATE(N$4,$A13),'Výsledková listina'!$N:$N,0)),"",INDEX('Výsledková listina'!$P:$P,MATCH(CONCATENATE(N$4,$A13),'Výsledková listina'!$N:$N,0),1))</f>
      </c>
      <c r="P13" s="4">
        <v>7050</v>
      </c>
      <c r="Q13" s="98"/>
      <c r="R13" s="49">
        <f t="shared" si="2"/>
        <v>2</v>
      </c>
      <c r="S13" s="65"/>
      <c r="T13" s="17" t="str">
        <f>IF(ISNA(MATCH(CONCATENATE(T$4,$A13),'Výsledková listina'!$N:$N,0)),"",INDEX('Výsledková listina'!$C:$C,MATCH(CONCATENATE(T$4,$A13),'Výsledková listina'!$N:$N,0),1))</f>
        <v>Nerad Rostislav</v>
      </c>
      <c r="U13" s="51">
        <f>IF(ISNA(MATCH(CONCATENATE(T$4,$A13),'Výsledková listina'!$N:$N,0)),"",INDEX('Výsledková listina'!$P:$P,MATCH(CONCATENATE(T$4,$A13),'Výsledková listina'!$N:$N,0),1))</f>
      </c>
      <c r="V13" s="4">
        <v>0</v>
      </c>
      <c r="W13" s="98"/>
      <c r="X13" s="49">
        <f t="shared" si="3"/>
        <v>19</v>
      </c>
      <c r="Y13" s="65"/>
      <c r="Z13" s="17" t="str">
        <f>IF(ISNA(MATCH(CONCATENATE(Z$4,$A13),'Výsledková listina'!$N:$N,0)),"",INDEX('Výsledková listina'!$C:$C,MATCH(CONCATENATE(Z$4,$A13),'Výsledková listina'!$N:$N,0),1))</f>
        <v>Gančarčík Karel</v>
      </c>
      <c r="AA13" s="51">
        <f>IF(ISNA(MATCH(CONCATENATE(Z$4,$A13),'Výsledková listina'!$N:$N,0)),"",INDEX('Výsledková listina'!$P:$P,MATCH(CONCATENATE(Z$4,$A13),'Výsledková listina'!$N:$N,0),1))</f>
      </c>
      <c r="AB13" s="4">
        <v>1830</v>
      </c>
      <c r="AC13" s="98"/>
      <c r="AD13" s="49">
        <f t="shared" si="4"/>
        <v>10</v>
      </c>
      <c r="AE13" s="65"/>
      <c r="AF13" s="17">
        <f>IF(ISNA(MATCH(CONCATENATE(AF$4,$A13),'Výsledková listina'!$N:$N,0)),"",INDEX('Výsledková listina'!$C:$C,MATCH(CONCATENATE(AF$4,$A13),'Výsledková listina'!$N:$N,0),1))</f>
      </c>
      <c r="AG13" s="51">
        <f>IF(ISNA(MATCH(CONCATENATE(AF$4,$A13),'Výsledková listina'!$N:$N,0)),"",INDEX('Výsledková listina'!$P:$P,MATCH(CONCATENATE(AF$4,$A13),'Výsledková listina'!$N:$N,0),1))</f>
      </c>
      <c r="AH13" s="4"/>
      <c r="AI13" s="98"/>
      <c r="AJ13" s="49">
        <f t="shared" si="5"/>
      </c>
      <c r="AK13" s="65"/>
      <c r="AL13" s="17">
        <f>IF(ISNA(MATCH(CONCATENATE(AL$4,$A13),'Výsledková listina'!$N:$N,0)),"",INDEX('Výsledková listina'!$C:$C,MATCH(CONCATENATE(AL$4,$A13),'Výsledková listina'!$N:$N,0),1))</f>
      </c>
      <c r="AM13" s="51">
        <f>IF(ISNA(MATCH(CONCATENATE(AL$4,$A13),'Výsledková listina'!$N:$N,0)),"",INDEX('Výsledková listina'!$P:$P,MATCH(CONCATENATE(AL$4,$A13),'Výsledková listina'!$N:$N,0),1))</f>
      </c>
      <c r="AN13" s="4"/>
      <c r="AO13" s="98"/>
      <c r="AP13" s="49">
        <f t="shared" si="6"/>
      </c>
      <c r="AQ13" s="65"/>
      <c r="AR13" s="17">
        <f>IF(ISNA(MATCH(CONCATENATE(AR$4,$A13),'Výsledková listina'!$N:$N,0)),"",INDEX('Výsledková listina'!$C:$C,MATCH(CONCATENATE(AR$4,$A13),'Výsledková listina'!$N:$N,0),1))</f>
      </c>
      <c r="AS13" s="51">
        <f>IF(ISNA(MATCH(CONCATENATE(AR$4,$A13),'Výsledková listina'!$N:$N,0)),"",INDEX('Výsledková listina'!$P:$P,MATCH(CONCATENATE(AR$4,$A13),'Výsledková listina'!$N:$N,0),1))</f>
      </c>
      <c r="AT13" s="4"/>
      <c r="AU13" s="98"/>
      <c r="AV13" s="49">
        <f t="shared" si="7"/>
      </c>
      <c r="AW13" s="65"/>
      <c r="AX13" s="17">
        <f>IF(ISNA(MATCH(CONCATENATE(AX$4,$A13),'Výsledková listina'!$N:$N,0)),"",INDEX('Výsledková listina'!$C:$C,MATCH(CONCATENATE(AX$4,$A13),'Výsledková listina'!$N:$N,0),1))</f>
      </c>
      <c r="AY13" s="51">
        <f>IF(ISNA(MATCH(CONCATENATE(AX$4,$A13),'Výsledková listina'!$N:$N,0)),"",INDEX('Výsledková listina'!$P:$P,MATCH(CONCATENATE(AX$4,$A13),'Výsledková listina'!$N:$N,0),1))</f>
      </c>
      <c r="AZ13" s="4"/>
      <c r="BA13" s="98"/>
      <c r="BB13" s="49">
        <f t="shared" si="8"/>
      </c>
      <c r="BC13" s="65"/>
      <c r="BD13" s="17">
        <f>IF(ISNA(MATCH(CONCATENATE(BD$4,$A13),'Výsledková listina'!$N:$N,0)),"",INDEX('Výsledková listina'!$C:$C,MATCH(CONCATENATE(BD$4,$A13),'Výsledková listina'!$N:$N,0),1))</f>
      </c>
      <c r="BE13" s="51">
        <f>IF(ISNA(MATCH(CONCATENATE(BD$4,$A13),'Výsledková listina'!$N:$N,0)),"",INDEX('Výsledková listina'!$P:$P,MATCH(CONCATENATE(BD$4,$A13),'Výsledková listina'!$N:$N,0),1))</f>
      </c>
      <c r="BF13" s="4"/>
      <c r="BG13" s="98"/>
      <c r="BH13" s="49">
        <f t="shared" si="9"/>
      </c>
      <c r="BI13" s="65"/>
      <c r="BJ13" s="17">
        <f>IF(ISNA(MATCH(CONCATENATE(BJ$4,$A13),'Výsledková listina'!$N:$N,0)),"",INDEX('Výsledková listina'!$C:$C,MATCH(CONCATENATE(BJ$4,$A13),'Výsledková listina'!$N:$N,0),1))</f>
      </c>
      <c r="BK13" s="51">
        <f>IF(ISNA(MATCH(CONCATENATE(BJ$4,$A13),'Výsledková listina'!$N:$N,0)),"",INDEX('Výsledková listina'!$P:$P,MATCH(CONCATENATE(BJ$4,$A13),'Výsledková listina'!$N:$N,0),1))</f>
      </c>
      <c r="BL13" s="4"/>
      <c r="BM13" s="49">
        <f t="shared" si="10"/>
      </c>
      <c r="BN13" s="65"/>
      <c r="BO13" s="17">
        <f>IF(ISNA(MATCH(CONCATENATE(BO$4,$A13),'Výsledková listina'!$N:$N,0)),"",INDEX('Výsledková listina'!$C:$C,MATCH(CONCATENATE(BO$4,$A13),'Výsledková listina'!$N:$N,0),1))</f>
      </c>
      <c r="BP13" s="51">
        <f>IF(ISNA(MATCH(CONCATENATE(BO$4,$A13),'Výsledková listina'!$N:$N,0)),"",INDEX('Výsledková listina'!$P:$P,MATCH(CONCATENATE(BO$4,$A13),'Výsledková listina'!$N:$N,0),1))</f>
      </c>
      <c r="BQ13" s="4"/>
      <c r="BR13" s="49">
        <f t="shared" si="11"/>
      </c>
      <c r="BS13" s="65"/>
      <c r="BT13" s="17">
        <f>IF(ISNA(MATCH(CONCATENATE(BT$4,$A13),'Výsledková listina'!$N:$N,0)),"",INDEX('Výsledková listina'!$C:$C,MATCH(CONCATENATE(BT$4,$A13),'Výsledková listina'!$N:$N,0),1))</f>
      </c>
      <c r="BU13" s="51">
        <f>IF(ISNA(MATCH(CONCATENATE(BT$4,$A13),'Výsledková listina'!$N:$N,0)),"",INDEX('Výsledková listina'!$P:$P,MATCH(CONCATENATE(BT$4,$A13),'Výsledková listina'!$N:$N,0),1))</f>
      </c>
      <c r="BV13" s="4"/>
      <c r="BW13" s="49">
        <f t="shared" si="12"/>
      </c>
      <c r="BX13" s="65"/>
      <c r="BY13" s="17">
        <f>IF(ISNA(MATCH(CONCATENATE(BY$4,$A13),'Výsledková listina'!$N:$N,0)),"",INDEX('Výsledková listina'!$C:$C,MATCH(CONCATENATE(BY$4,$A13),'Výsledková listina'!$N:$N,0),1))</f>
      </c>
      <c r="BZ13" s="51">
        <f>IF(ISNA(MATCH(CONCATENATE(BY$4,$A13),'Výsledková listina'!$N:$N,0)),"",INDEX('Výsledková listina'!$P:$P,MATCH(CONCATENATE(BY$4,$A13),'Výsledková listina'!$N:$N,0),1))</f>
      </c>
      <c r="CA13" s="4"/>
      <c r="CB13" s="49">
        <f t="shared" si="13"/>
      </c>
      <c r="CC13" s="65"/>
      <c r="CD13" s="17">
        <f>IF(ISNA(MATCH(CONCATENATE(CD$4,$A13),'Výsledková listina'!$N:$N,0)),"",INDEX('Výsledková listina'!$C:$C,MATCH(CONCATENATE(CD$4,$A13),'Výsledková listina'!$N:$N,0),1))</f>
      </c>
      <c r="CE13" s="51">
        <f>IF(ISNA(MATCH(CONCATENATE(CD$4,$A13),'Výsledková listina'!$N:$N,0)),"",INDEX('Výsledková listina'!$P:$P,MATCH(CONCATENATE(CD$4,$A13),'Výsledková listina'!$N:$N,0),1))</f>
      </c>
      <c r="CF13" s="4"/>
      <c r="CG13" s="49">
        <f t="shared" si="14"/>
      </c>
      <c r="CH13" s="65"/>
    </row>
    <row r="14" spans="1:86" s="10" customFormat="1" ht="34.5" customHeight="1">
      <c r="A14" s="5">
        <v>9</v>
      </c>
      <c r="B14" s="17">
        <f>IF(ISNA(MATCH(CONCATENATE(B$4,$A14),'Výsledková listina'!$N:$N,0)),"",INDEX('Výsledková listina'!$C:$C,MATCH(CONCATENATE(B$4,$A14),'Výsledková listina'!$N:$N,0),1))</f>
      </c>
      <c r="C14" s="51">
        <f>IF(ISNA(MATCH(CONCATENATE(B$4,$A14),'Výsledková listina'!$N:$N,0)),"",INDEX('Výsledková listina'!$P:$P,MATCH(CONCATENATE(B$4,$A14),'Výsledková listina'!$N:$N,0),1))</f>
      </c>
      <c r="D14" s="4"/>
      <c r="E14" s="98"/>
      <c r="F14" s="49">
        <f t="shared" si="0"/>
      </c>
      <c r="G14" s="65"/>
      <c r="H14" s="17" t="str">
        <f>IF(ISNA(MATCH(CONCATENATE(H$4,$A14),'Výsledková listina'!$N:$N,0)),"",INDEX('Výsledková listina'!$C:$C,MATCH(CONCATENATE(H$4,$A14),'Výsledková listina'!$N:$N,0),1))</f>
        <v>Kazda Jan</v>
      </c>
      <c r="I14" s="51">
        <f>IF(ISNA(MATCH(CONCATENATE(H$4,$A14),'Výsledková listina'!$N:$N,0)),"",INDEX('Výsledková listina'!$P:$P,MATCH(CONCATENATE(H$4,$A14),'Výsledková listina'!$N:$N,0),1))</f>
      </c>
      <c r="J14" s="4">
        <v>4640</v>
      </c>
      <c r="K14" s="98"/>
      <c r="L14" s="49">
        <f t="shared" si="1"/>
        <v>10</v>
      </c>
      <c r="M14" s="65"/>
      <c r="N14" s="17">
        <f>IF(ISNA(MATCH(CONCATENATE(N$4,$A14),'Výsledková listina'!$N:$N,0)),"",INDEX('Výsledková listina'!$C:$C,MATCH(CONCATENATE(N$4,$A14),'Výsledková listina'!$N:$N,0),1))</f>
      </c>
      <c r="O14" s="51">
        <f>IF(ISNA(MATCH(CONCATENATE(N$4,$A14),'Výsledková listina'!$N:$N,0)),"",INDEX('Výsledková listina'!$P:$P,MATCH(CONCATENATE(N$4,$A14),'Výsledková listina'!$N:$N,0),1))</f>
      </c>
      <c r="P14" s="4"/>
      <c r="Q14" s="98"/>
      <c r="R14" s="49">
        <f t="shared" si="2"/>
      </c>
      <c r="S14" s="65"/>
      <c r="T14" s="17" t="str">
        <f>IF(ISNA(MATCH(CONCATENATE(T$4,$A14),'Výsledková listina'!$N:$N,0)),"",INDEX('Výsledková listina'!$C:$C,MATCH(CONCATENATE(T$4,$A14),'Výsledková listina'!$N:$N,0),1))</f>
        <v>Hanousek Jiří</v>
      </c>
      <c r="U14" s="51">
        <f>IF(ISNA(MATCH(CONCATENATE(T$4,$A14),'Výsledková listina'!$N:$N,0)),"",INDEX('Výsledková listina'!$P:$P,MATCH(CONCATENATE(T$4,$A14),'Výsledková listina'!$N:$N,0),1))</f>
      </c>
      <c r="V14" s="4">
        <v>6425</v>
      </c>
      <c r="W14" s="98"/>
      <c r="X14" s="49">
        <f t="shared" si="3"/>
        <v>12</v>
      </c>
      <c r="Y14" s="65"/>
      <c r="Z14" s="17" t="str">
        <f>IF(ISNA(MATCH(CONCATENATE(Z$4,$A14),'Výsledková listina'!$N:$N,0)),"",INDEX('Výsledková listina'!$C:$C,MATCH(CONCATENATE(Z$4,$A14),'Výsledková listina'!$N:$N,0),1))</f>
        <v>Kameník Jiří</v>
      </c>
      <c r="AA14" s="51">
        <f>IF(ISNA(MATCH(CONCATENATE(Z$4,$A14),'Výsledková listina'!$N:$N,0)),"",INDEX('Výsledková listina'!$P:$P,MATCH(CONCATENATE(Z$4,$A14),'Výsledková listina'!$N:$N,0),1))</f>
      </c>
      <c r="AB14" s="4">
        <v>9250</v>
      </c>
      <c r="AC14" s="98"/>
      <c r="AD14" s="49">
        <f t="shared" si="4"/>
        <v>4</v>
      </c>
      <c r="AE14" s="65"/>
      <c r="AF14" s="17">
        <f>IF(ISNA(MATCH(CONCATENATE(AF$4,$A14),'Výsledková listina'!$N:$N,0)),"",INDEX('Výsledková listina'!$C:$C,MATCH(CONCATENATE(AF$4,$A14),'Výsledková listina'!$N:$N,0),1))</f>
      </c>
      <c r="AG14" s="51">
        <f>IF(ISNA(MATCH(CONCATENATE(AF$4,$A14),'Výsledková listina'!$N:$N,0)),"",INDEX('Výsledková listina'!$P:$P,MATCH(CONCATENATE(AF$4,$A14),'Výsledková listina'!$N:$N,0),1))</f>
      </c>
      <c r="AH14" s="4"/>
      <c r="AI14" s="98"/>
      <c r="AJ14" s="49">
        <f t="shared" si="5"/>
      </c>
      <c r="AK14" s="65"/>
      <c r="AL14" s="17">
        <f>IF(ISNA(MATCH(CONCATENATE(AL$4,$A14),'Výsledková listina'!$N:$N,0)),"",INDEX('Výsledková listina'!$C:$C,MATCH(CONCATENATE(AL$4,$A14),'Výsledková listina'!$N:$N,0),1))</f>
      </c>
      <c r="AM14" s="51">
        <f>IF(ISNA(MATCH(CONCATENATE(AL$4,$A14),'Výsledková listina'!$N:$N,0)),"",INDEX('Výsledková listina'!$P:$P,MATCH(CONCATENATE(AL$4,$A14),'Výsledková listina'!$N:$N,0),1))</f>
      </c>
      <c r="AN14" s="4"/>
      <c r="AO14" s="98"/>
      <c r="AP14" s="49">
        <f t="shared" si="6"/>
      </c>
      <c r="AQ14" s="65"/>
      <c r="AR14" s="17">
        <f>IF(ISNA(MATCH(CONCATENATE(AR$4,$A14),'Výsledková listina'!$N:$N,0)),"",INDEX('Výsledková listina'!$C:$C,MATCH(CONCATENATE(AR$4,$A14),'Výsledková listina'!$N:$N,0),1))</f>
      </c>
      <c r="AS14" s="51">
        <f>IF(ISNA(MATCH(CONCATENATE(AR$4,$A14),'Výsledková listina'!$N:$N,0)),"",INDEX('Výsledková listina'!$P:$P,MATCH(CONCATENATE(AR$4,$A14),'Výsledková listina'!$N:$N,0),1))</f>
      </c>
      <c r="AT14" s="4"/>
      <c r="AU14" s="98"/>
      <c r="AV14" s="49">
        <f t="shared" si="7"/>
      </c>
      <c r="AW14" s="65"/>
      <c r="AX14" s="17">
        <f>IF(ISNA(MATCH(CONCATENATE(AX$4,$A14),'Výsledková listina'!$N:$N,0)),"",INDEX('Výsledková listina'!$C:$C,MATCH(CONCATENATE(AX$4,$A14),'Výsledková listina'!$N:$N,0),1))</f>
      </c>
      <c r="AY14" s="51">
        <f>IF(ISNA(MATCH(CONCATENATE(AX$4,$A14),'Výsledková listina'!$N:$N,0)),"",INDEX('Výsledková listina'!$P:$P,MATCH(CONCATENATE(AX$4,$A14),'Výsledková listina'!$N:$N,0),1))</f>
      </c>
      <c r="AZ14" s="4"/>
      <c r="BA14" s="98"/>
      <c r="BB14" s="49">
        <f t="shared" si="8"/>
      </c>
      <c r="BC14" s="65"/>
      <c r="BD14" s="17">
        <f>IF(ISNA(MATCH(CONCATENATE(BD$4,$A14),'Výsledková listina'!$N:$N,0)),"",INDEX('Výsledková listina'!$C:$C,MATCH(CONCATENATE(BD$4,$A14),'Výsledková listina'!$N:$N,0),1))</f>
      </c>
      <c r="BE14" s="51">
        <f>IF(ISNA(MATCH(CONCATENATE(BD$4,$A14),'Výsledková listina'!$N:$N,0)),"",INDEX('Výsledková listina'!$P:$P,MATCH(CONCATENATE(BD$4,$A14),'Výsledková listina'!$N:$N,0),1))</f>
      </c>
      <c r="BF14" s="4"/>
      <c r="BG14" s="98"/>
      <c r="BH14" s="49">
        <f t="shared" si="9"/>
      </c>
      <c r="BI14" s="65"/>
      <c r="BJ14" s="17">
        <f>IF(ISNA(MATCH(CONCATENATE(BJ$4,$A14),'Výsledková listina'!$N:$N,0)),"",INDEX('Výsledková listina'!$C:$C,MATCH(CONCATENATE(BJ$4,$A14),'Výsledková listina'!$N:$N,0),1))</f>
      </c>
      <c r="BK14" s="51">
        <f>IF(ISNA(MATCH(CONCATENATE(BJ$4,$A14),'Výsledková listina'!$N:$N,0)),"",INDEX('Výsledková listina'!$P:$P,MATCH(CONCATENATE(BJ$4,$A14),'Výsledková listina'!$N:$N,0),1))</f>
      </c>
      <c r="BL14" s="4"/>
      <c r="BM14" s="49">
        <f t="shared" si="10"/>
      </c>
      <c r="BN14" s="65"/>
      <c r="BO14" s="17">
        <f>IF(ISNA(MATCH(CONCATENATE(BO$4,$A14),'Výsledková listina'!$N:$N,0)),"",INDEX('Výsledková listina'!$C:$C,MATCH(CONCATENATE(BO$4,$A14),'Výsledková listina'!$N:$N,0),1))</f>
      </c>
      <c r="BP14" s="51">
        <f>IF(ISNA(MATCH(CONCATENATE(BO$4,$A14),'Výsledková listina'!$N:$N,0)),"",INDEX('Výsledková listina'!$P:$P,MATCH(CONCATENATE(BO$4,$A14),'Výsledková listina'!$N:$N,0),1))</f>
      </c>
      <c r="BQ14" s="4"/>
      <c r="BR14" s="49">
        <f t="shared" si="11"/>
      </c>
      <c r="BS14" s="65"/>
      <c r="BT14" s="17">
        <f>IF(ISNA(MATCH(CONCATENATE(BT$4,$A14),'Výsledková listina'!$N:$N,0)),"",INDEX('Výsledková listina'!$C:$C,MATCH(CONCATENATE(BT$4,$A14),'Výsledková listina'!$N:$N,0),1))</f>
      </c>
      <c r="BU14" s="51">
        <f>IF(ISNA(MATCH(CONCATENATE(BT$4,$A14),'Výsledková listina'!$N:$N,0)),"",INDEX('Výsledková listina'!$P:$P,MATCH(CONCATENATE(BT$4,$A14),'Výsledková listina'!$N:$N,0),1))</f>
      </c>
      <c r="BV14" s="4"/>
      <c r="BW14" s="49">
        <f t="shared" si="12"/>
      </c>
      <c r="BX14" s="65"/>
      <c r="BY14" s="17">
        <f>IF(ISNA(MATCH(CONCATENATE(BY$4,$A14),'Výsledková listina'!$N:$N,0)),"",INDEX('Výsledková listina'!$C:$C,MATCH(CONCATENATE(BY$4,$A14),'Výsledková listina'!$N:$N,0),1))</f>
      </c>
      <c r="BZ14" s="51">
        <f>IF(ISNA(MATCH(CONCATENATE(BY$4,$A14),'Výsledková listina'!$N:$N,0)),"",INDEX('Výsledková listina'!$P:$P,MATCH(CONCATENATE(BY$4,$A14),'Výsledková listina'!$N:$N,0),1))</f>
      </c>
      <c r="CA14" s="4"/>
      <c r="CB14" s="49">
        <f t="shared" si="13"/>
      </c>
      <c r="CC14" s="65"/>
      <c r="CD14" s="17">
        <f>IF(ISNA(MATCH(CONCATENATE(CD$4,$A14),'Výsledková listina'!$N:$N,0)),"",INDEX('Výsledková listina'!$C:$C,MATCH(CONCATENATE(CD$4,$A14),'Výsledková listina'!$N:$N,0),1))</f>
      </c>
      <c r="CE14" s="51">
        <f>IF(ISNA(MATCH(CONCATENATE(CD$4,$A14),'Výsledková listina'!$N:$N,0)),"",INDEX('Výsledková listina'!$P:$P,MATCH(CONCATENATE(CD$4,$A14),'Výsledková listina'!$N:$N,0),1))</f>
      </c>
      <c r="CF14" s="4"/>
      <c r="CG14" s="49">
        <f t="shared" si="14"/>
      </c>
      <c r="CH14" s="65"/>
    </row>
    <row r="15" spans="1:86" s="10" customFormat="1" ht="34.5" customHeight="1">
      <c r="A15" s="5">
        <v>10</v>
      </c>
      <c r="B15" s="17">
        <f>IF(ISNA(MATCH(CONCATENATE(B$4,$A15),'Výsledková listina'!$N:$N,0)),"",INDEX('Výsledková listina'!$C:$C,MATCH(CONCATENATE(B$4,$A15),'Výsledková listina'!$N:$N,0),1))</f>
      </c>
      <c r="C15" s="51">
        <f>IF(ISNA(MATCH(CONCATENATE(B$4,$A15),'Výsledková listina'!$N:$N,0)),"",INDEX('Výsledková listina'!$P:$P,MATCH(CONCATENATE(B$4,$A15),'Výsledková listina'!$N:$N,0),1))</f>
      </c>
      <c r="D15" s="4"/>
      <c r="E15" s="98"/>
      <c r="F15" s="49">
        <f t="shared" si="0"/>
      </c>
      <c r="G15" s="65"/>
      <c r="H15" s="17" t="str">
        <f>IF(ISNA(MATCH(CONCATENATE(H$4,$A15),'Výsledková listina'!$N:$N,0)),"",INDEX('Výsledková listina'!$C:$C,MATCH(CONCATENATE(H$4,$A15),'Výsledková listina'!$N:$N,0),1))</f>
        <v>Kochan Pavel</v>
      </c>
      <c r="I15" s="51">
        <f>IF(ISNA(MATCH(CONCATENATE(H$4,$A15),'Výsledková listina'!$N:$N,0)),"",INDEX('Výsledková listina'!$P:$P,MATCH(CONCATENATE(H$4,$A15),'Výsledková listina'!$N:$N,0),1))</f>
      </c>
      <c r="J15" s="4">
        <v>9170</v>
      </c>
      <c r="K15" s="98"/>
      <c r="L15" s="49">
        <f t="shared" si="1"/>
        <v>4</v>
      </c>
      <c r="M15" s="65"/>
      <c r="N15" s="17">
        <f>IF(ISNA(MATCH(CONCATENATE(N$4,$A15),'Výsledková listina'!$N:$N,0)),"",INDEX('Výsledková listina'!$C:$C,MATCH(CONCATENATE(N$4,$A15),'Výsledková listina'!$N:$N,0),1))</f>
      </c>
      <c r="O15" s="51">
        <f>IF(ISNA(MATCH(CONCATENATE(N$4,$A15),'Výsledková listina'!$N:$N,0)),"",INDEX('Výsledková listina'!$P:$P,MATCH(CONCATENATE(N$4,$A15),'Výsledková listina'!$N:$N,0),1))</f>
      </c>
      <c r="P15" s="4"/>
      <c r="Q15" s="98"/>
      <c r="R15" s="49">
        <f t="shared" si="2"/>
      </c>
      <c r="S15" s="65"/>
      <c r="T15" s="17" t="str">
        <f>IF(ISNA(MATCH(CONCATENATE(T$4,$A15),'Výsledková listina'!$N:$N,0)),"",INDEX('Výsledková listina'!$C:$C,MATCH(CONCATENATE(T$4,$A15),'Výsledková listina'!$N:$N,0),1))</f>
        <v>Kameník Jarda</v>
      </c>
      <c r="U15" s="51">
        <f>IF(ISNA(MATCH(CONCATENATE(T$4,$A15),'Výsledková listina'!$N:$N,0)),"",INDEX('Výsledková listina'!$P:$P,MATCH(CONCATENATE(T$4,$A15),'Výsledková listina'!$N:$N,0),1))</f>
      </c>
      <c r="V15" s="4">
        <v>23640</v>
      </c>
      <c r="W15" s="98"/>
      <c r="X15" s="49">
        <f t="shared" si="3"/>
        <v>1</v>
      </c>
      <c r="Y15" s="65"/>
      <c r="Z15" s="17" t="str">
        <f>IF(ISNA(MATCH(CONCATENATE(Z$4,$A15),'Výsledková listina'!$N:$N,0)),"",INDEX('Výsledková listina'!$C:$C,MATCH(CONCATENATE(Z$4,$A15),'Výsledková listina'!$N:$N,0),1))</f>
        <v>Vrla Vladimír</v>
      </c>
      <c r="AA15" s="51">
        <f>IF(ISNA(MATCH(CONCATENATE(Z$4,$A15),'Výsledková listina'!$N:$N,0)),"",INDEX('Výsledková listina'!$P:$P,MATCH(CONCATENATE(Z$4,$A15),'Výsledková listina'!$N:$N,0),1))</f>
      </c>
      <c r="AB15" s="4">
        <v>9400</v>
      </c>
      <c r="AC15" s="98"/>
      <c r="AD15" s="49">
        <f t="shared" si="4"/>
        <v>2</v>
      </c>
      <c r="AE15" s="65"/>
      <c r="AF15" s="17">
        <f>IF(ISNA(MATCH(CONCATENATE(AF$4,$A15),'Výsledková listina'!$N:$N,0)),"",INDEX('Výsledková listina'!$C:$C,MATCH(CONCATENATE(AF$4,$A15),'Výsledková listina'!$N:$N,0),1))</f>
      </c>
      <c r="AG15" s="51">
        <f>IF(ISNA(MATCH(CONCATENATE(AF$4,$A15),'Výsledková listina'!$N:$N,0)),"",INDEX('Výsledková listina'!$P:$P,MATCH(CONCATENATE(AF$4,$A15),'Výsledková listina'!$N:$N,0),1))</f>
      </c>
      <c r="AH15" s="4"/>
      <c r="AI15" s="98"/>
      <c r="AJ15" s="49">
        <f t="shared" si="5"/>
      </c>
      <c r="AK15" s="65"/>
      <c r="AL15" s="17">
        <f>IF(ISNA(MATCH(CONCATENATE(AL$4,$A15),'Výsledková listina'!$N:$N,0)),"",INDEX('Výsledková listina'!$C:$C,MATCH(CONCATENATE(AL$4,$A15),'Výsledková listina'!$N:$N,0),1))</f>
      </c>
      <c r="AM15" s="51">
        <f>IF(ISNA(MATCH(CONCATENATE(AL$4,$A15),'Výsledková listina'!$N:$N,0)),"",INDEX('Výsledková listina'!$P:$P,MATCH(CONCATENATE(AL$4,$A15),'Výsledková listina'!$N:$N,0),1))</f>
      </c>
      <c r="AN15" s="4"/>
      <c r="AO15" s="98"/>
      <c r="AP15" s="49">
        <f t="shared" si="6"/>
      </c>
      <c r="AQ15" s="65"/>
      <c r="AR15" s="17">
        <f>IF(ISNA(MATCH(CONCATENATE(AR$4,$A15),'Výsledková listina'!$N:$N,0)),"",INDEX('Výsledková listina'!$C:$C,MATCH(CONCATENATE(AR$4,$A15),'Výsledková listina'!$N:$N,0),1))</f>
      </c>
      <c r="AS15" s="51">
        <f>IF(ISNA(MATCH(CONCATENATE(AR$4,$A15),'Výsledková listina'!$N:$N,0)),"",INDEX('Výsledková listina'!$P:$P,MATCH(CONCATENATE(AR$4,$A15),'Výsledková listina'!$N:$N,0),1))</f>
      </c>
      <c r="AT15" s="4"/>
      <c r="AU15" s="98"/>
      <c r="AV15" s="49">
        <f t="shared" si="7"/>
      </c>
      <c r="AW15" s="65"/>
      <c r="AX15" s="17">
        <f>IF(ISNA(MATCH(CONCATENATE(AX$4,$A15),'Výsledková listina'!$N:$N,0)),"",INDEX('Výsledková listina'!$C:$C,MATCH(CONCATENATE(AX$4,$A15),'Výsledková listina'!$N:$N,0),1))</f>
      </c>
      <c r="AY15" s="51">
        <f>IF(ISNA(MATCH(CONCATENATE(AX$4,$A15),'Výsledková listina'!$N:$N,0)),"",INDEX('Výsledková listina'!$P:$P,MATCH(CONCATENATE(AX$4,$A15),'Výsledková listina'!$N:$N,0),1))</f>
      </c>
      <c r="AZ15" s="4"/>
      <c r="BA15" s="98"/>
      <c r="BB15" s="49">
        <f t="shared" si="8"/>
      </c>
      <c r="BC15" s="65"/>
      <c r="BD15" s="17">
        <f>IF(ISNA(MATCH(CONCATENATE(BD$4,$A15),'Výsledková listina'!$N:$N,0)),"",INDEX('Výsledková listina'!$C:$C,MATCH(CONCATENATE(BD$4,$A15),'Výsledková listina'!$N:$N,0),1))</f>
      </c>
      <c r="BE15" s="51">
        <f>IF(ISNA(MATCH(CONCATENATE(BD$4,$A15),'Výsledková listina'!$N:$N,0)),"",INDEX('Výsledková listina'!$P:$P,MATCH(CONCATENATE(BD$4,$A15),'Výsledková listina'!$N:$N,0),1))</f>
      </c>
      <c r="BF15" s="4"/>
      <c r="BG15" s="98"/>
      <c r="BH15" s="49">
        <f t="shared" si="9"/>
      </c>
      <c r="BI15" s="65"/>
      <c r="BJ15" s="17">
        <f>IF(ISNA(MATCH(CONCATENATE(BJ$4,$A15),'Výsledková listina'!$N:$N,0)),"",INDEX('Výsledková listina'!$C:$C,MATCH(CONCATENATE(BJ$4,$A15),'Výsledková listina'!$N:$N,0),1))</f>
      </c>
      <c r="BK15" s="51">
        <f>IF(ISNA(MATCH(CONCATENATE(BJ$4,$A15),'Výsledková listina'!$N:$N,0)),"",INDEX('Výsledková listina'!$P:$P,MATCH(CONCATENATE(BJ$4,$A15),'Výsledková listina'!$N:$N,0),1))</f>
      </c>
      <c r="BL15" s="4"/>
      <c r="BM15" s="49">
        <f t="shared" si="10"/>
      </c>
      <c r="BN15" s="65"/>
      <c r="BO15" s="17">
        <f>IF(ISNA(MATCH(CONCATENATE(BO$4,$A15),'Výsledková listina'!$N:$N,0)),"",INDEX('Výsledková listina'!$C:$C,MATCH(CONCATENATE(BO$4,$A15),'Výsledková listina'!$N:$N,0),1))</f>
      </c>
      <c r="BP15" s="51">
        <f>IF(ISNA(MATCH(CONCATENATE(BO$4,$A15),'Výsledková listina'!$N:$N,0)),"",INDEX('Výsledková listina'!$P:$P,MATCH(CONCATENATE(BO$4,$A15),'Výsledková listina'!$N:$N,0),1))</f>
      </c>
      <c r="BQ15" s="4"/>
      <c r="BR15" s="49">
        <f t="shared" si="11"/>
      </c>
      <c r="BS15" s="65"/>
      <c r="BT15" s="17">
        <f>IF(ISNA(MATCH(CONCATENATE(BT$4,$A15),'Výsledková listina'!$N:$N,0)),"",INDEX('Výsledková listina'!$C:$C,MATCH(CONCATENATE(BT$4,$A15),'Výsledková listina'!$N:$N,0),1))</f>
      </c>
      <c r="BU15" s="51">
        <f>IF(ISNA(MATCH(CONCATENATE(BT$4,$A15),'Výsledková listina'!$N:$N,0)),"",INDEX('Výsledková listina'!$P:$P,MATCH(CONCATENATE(BT$4,$A15),'Výsledková listina'!$N:$N,0),1))</f>
      </c>
      <c r="BV15" s="4"/>
      <c r="BW15" s="49">
        <f t="shared" si="12"/>
      </c>
      <c r="BX15" s="65"/>
      <c r="BY15" s="17">
        <f>IF(ISNA(MATCH(CONCATENATE(BY$4,$A15),'Výsledková listina'!$N:$N,0)),"",INDEX('Výsledková listina'!$C:$C,MATCH(CONCATENATE(BY$4,$A15),'Výsledková listina'!$N:$N,0),1))</f>
      </c>
      <c r="BZ15" s="51">
        <f>IF(ISNA(MATCH(CONCATENATE(BY$4,$A15),'Výsledková listina'!$N:$N,0)),"",INDEX('Výsledková listina'!$P:$P,MATCH(CONCATENATE(BY$4,$A15),'Výsledková listina'!$N:$N,0),1))</f>
      </c>
      <c r="CA15" s="4"/>
      <c r="CB15" s="49">
        <f t="shared" si="13"/>
      </c>
      <c r="CC15" s="65"/>
      <c r="CD15" s="17">
        <f>IF(ISNA(MATCH(CONCATENATE(CD$4,$A15),'Výsledková listina'!$N:$N,0)),"",INDEX('Výsledková listina'!$C:$C,MATCH(CONCATENATE(CD$4,$A15),'Výsledková listina'!$N:$N,0),1))</f>
      </c>
      <c r="CE15" s="51">
        <f>IF(ISNA(MATCH(CONCATENATE(CD$4,$A15),'Výsledková listina'!$N:$N,0)),"",INDEX('Výsledková listina'!$P:$P,MATCH(CONCATENATE(CD$4,$A15),'Výsledková listina'!$N:$N,0),1))</f>
      </c>
      <c r="CF15" s="4"/>
      <c r="CG15" s="49">
        <f t="shared" si="14"/>
      </c>
      <c r="CH15" s="65"/>
    </row>
    <row r="16" spans="1:86" s="10" customFormat="1" ht="34.5" customHeight="1">
      <c r="A16" s="5">
        <v>11</v>
      </c>
      <c r="B16" s="17">
        <f>IF(ISNA(MATCH(CONCATENATE(B$4,$A16),'Výsledková listina'!$N:$N,0)),"",INDEX('Výsledková listina'!$C:$C,MATCH(CONCATENATE(B$4,$A16),'Výsledková listina'!$N:$N,0),1))</f>
      </c>
      <c r="C16" s="51">
        <f>IF(ISNA(MATCH(CONCATENATE(B$4,$A16),'Výsledková listina'!$N:$N,0)),"",INDEX('Výsledková listina'!$P:$P,MATCH(CONCATENATE(B$4,$A16),'Výsledková listina'!$N:$N,0),1))</f>
      </c>
      <c r="D16" s="4"/>
      <c r="E16" s="98"/>
      <c r="F16" s="49">
        <f t="shared" si="0"/>
      </c>
      <c r="G16" s="65"/>
      <c r="H16" s="17" t="str">
        <f>IF(ISNA(MATCH(CONCATENATE(H$4,$A16),'Výsledková listina'!$N:$N,0)),"",INDEX('Výsledková listina'!$C:$C,MATCH(CONCATENATE(H$4,$A16),'Výsledková listina'!$N:$N,0),1))</f>
        <v>Syrovátka Jan</v>
      </c>
      <c r="I16" s="51">
        <f>IF(ISNA(MATCH(CONCATENATE(H$4,$A16),'Výsledková listina'!$N:$N,0)),"",INDEX('Výsledková listina'!$P:$P,MATCH(CONCATENATE(H$4,$A16),'Výsledková listina'!$N:$N,0),1))</f>
      </c>
      <c r="J16" s="4">
        <v>2135</v>
      </c>
      <c r="K16" s="98"/>
      <c r="L16" s="49">
        <f t="shared" si="1"/>
        <v>14</v>
      </c>
      <c r="M16" s="65"/>
      <c r="N16" s="17">
        <f>IF(ISNA(MATCH(CONCATENATE(N$4,$A16),'Výsledková listina'!$N:$N,0)),"",INDEX('Výsledková listina'!$C:$C,MATCH(CONCATENATE(N$4,$A16),'Výsledková listina'!$N:$N,0),1))</f>
      </c>
      <c r="O16" s="51">
        <f>IF(ISNA(MATCH(CONCATENATE(N$4,$A16),'Výsledková listina'!$N:$N,0)),"",INDEX('Výsledková listina'!$P:$P,MATCH(CONCATENATE(N$4,$A16),'Výsledková listina'!$N:$N,0),1))</f>
      </c>
      <c r="P16" s="4"/>
      <c r="Q16" s="98"/>
      <c r="R16" s="49">
        <f t="shared" si="2"/>
      </c>
      <c r="S16" s="65"/>
      <c r="T16" s="17" t="str">
        <f>IF(ISNA(MATCH(CONCATENATE(T$4,$A16),'Výsledková listina'!$N:$N,0)),"",INDEX('Výsledková listina'!$C:$C,MATCH(CONCATENATE(T$4,$A16),'Výsledková listina'!$N:$N,0),1))</f>
        <v>Velebný Pavel</v>
      </c>
      <c r="U16" s="51">
        <f>IF(ISNA(MATCH(CONCATENATE(T$4,$A16),'Výsledková listina'!$N:$N,0)),"",INDEX('Výsledková listina'!$P:$P,MATCH(CONCATENATE(T$4,$A16),'Výsledková listina'!$N:$N,0),1))</f>
      </c>
      <c r="V16" s="4">
        <v>7210</v>
      </c>
      <c r="W16" s="98"/>
      <c r="X16" s="49">
        <f t="shared" si="3"/>
        <v>8</v>
      </c>
      <c r="Y16" s="65"/>
      <c r="Z16" s="17" t="str">
        <f>IF(ISNA(MATCH(CONCATENATE(Z$4,$A16),'Výsledková listina'!$N:$N,0)),"",INDEX('Výsledková listina'!$C:$C,MATCH(CONCATENATE(Z$4,$A16),'Výsledková listina'!$N:$N,0),1))</f>
        <v>Havril Michal</v>
      </c>
      <c r="AA16" s="51">
        <f>IF(ISNA(MATCH(CONCATENATE(Z$4,$A16),'Výsledková listina'!$N:$N,0)),"",INDEX('Výsledková listina'!$P:$P,MATCH(CONCATENATE(Z$4,$A16),'Výsledková listina'!$N:$N,0),1))</f>
      </c>
      <c r="AB16" s="4">
        <v>5000</v>
      </c>
      <c r="AC16" s="98"/>
      <c r="AD16" s="49">
        <f t="shared" si="4"/>
        <v>5</v>
      </c>
      <c r="AE16" s="65"/>
      <c r="AF16" s="17">
        <f>IF(ISNA(MATCH(CONCATENATE(AF$4,$A16),'Výsledková listina'!$N:$N,0)),"",INDEX('Výsledková listina'!$C:$C,MATCH(CONCATENATE(AF$4,$A16),'Výsledková listina'!$N:$N,0),1))</f>
      </c>
      <c r="AG16" s="51">
        <f>IF(ISNA(MATCH(CONCATENATE(AF$4,$A16),'Výsledková listina'!$N:$N,0)),"",INDEX('Výsledková listina'!$P:$P,MATCH(CONCATENATE(AF$4,$A16),'Výsledková listina'!$N:$N,0),1))</f>
      </c>
      <c r="AH16" s="4"/>
      <c r="AI16" s="98"/>
      <c r="AJ16" s="49">
        <f t="shared" si="5"/>
      </c>
      <c r="AK16" s="65"/>
      <c r="AL16" s="17">
        <f>IF(ISNA(MATCH(CONCATENATE(AL$4,$A16),'Výsledková listina'!$N:$N,0)),"",INDEX('Výsledková listina'!$C:$C,MATCH(CONCATENATE(AL$4,$A16),'Výsledková listina'!$N:$N,0),1))</f>
      </c>
      <c r="AM16" s="51">
        <f>IF(ISNA(MATCH(CONCATENATE(AL$4,$A16),'Výsledková listina'!$N:$N,0)),"",INDEX('Výsledková listina'!$P:$P,MATCH(CONCATENATE(AL$4,$A16),'Výsledková listina'!$N:$N,0),1))</f>
      </c>
      <c r="AN16" s="4"/>
      <c r="AO16" s="98"/>
      <c r="AP16" s="49">
        <f t="shared" si="6"/>
      </c>
      <c r="AQ16" s="65"/>
      <c r="AR16" s="17">
        <f>IF(ISNA(MATCH(CONCATENATE(AR$4,$A16),'Výsledková listina'!$N:$N,0)),"",INDEX('Výsledková listina'!$C:$C,MATCH(CONCATENATE(AR$4,$A16),'Výsledková listina'!$N:$N,0),1))</f>
      </c>
      <c r="AS16" s="51">
        <f>IF(ISNA(MATCH(CONCATENATE(AR$4,$A16),'Výsledková listina'!$N:$N,0)),"",INDEX('Výsledková listina'!$P:$P,MATCH(CONCATENATE(AR$4,$A16),'Výsledková listina'!$N:$N,0),1))</f>
      </c>
      <c r="AT16" s="4"/>
      <c r="AU16" s="98"/>
      <c r="AV16" s="49">
        <f t="shared" si="7"/>
      </c>
      <c r="AW16" s="65"/>
      <c r="AX16" s="17">
        <f>IF(ISNA(MATCH(CONCATENATE(AX$4,$A16),'Výsledková listina'!$N:$N,0)),"",INDEX('Výsledková listina'!$C:$C,MATCH(CONCATENATE(AX$4,$A16),'Výsledková listina'!$N:$N,0),1))</f>
      </c>
      <c r="AY16" s="51">
        <f>IF(ISNA(MATCH(CONCATENATE(AX$4,$A16),'Výsledková listina'!$N:$N,0)),"",INDEX('Výsledková listina'!$P:$P,MATCH(CONCATENATE(AX$4,$A16),'Výsledková listina'!$N:$N,0),1))</f>
      </c>
      <c r="AZ16" s="4"/>
      <c r="BA16" s="98"/>
      <c r="BB16" s="49">
        <f t="shared" si="8"/>
      </c>
      <c r="BC16" s="65"/>
      <c r="BD16" s="17">
        <f>IF(ISNA(MATCH(CONCATENATE(BD$4,$A16),'Výsledková listina'!$N:$N,0)),"",INDEX('Výsledková listina'!$C:$C,MATCH(CONCATENATE(BD$4,$A16),'Výsledková listina'!$N:$N,0),1))</f>
      </c>
      <c r="BE16" s="51">
        <f>IF(ISNA(MATCH(CONCATENATE(BD$4,$A16),'Výsledková listina'!$N:$N,0)),"",INDEX('Výsledková listina'!$P:$P,MATCH(CONCATENATE(BD$4,$A16),'Výsledková listina'!$N:$N,0),1))</f>
      </c>
      <c r="BF16" s="4"/>
      <c r="BG16" s="98"/>
      <c r="BH16" s="49">
        <f t="shared" si="9"/>
      </c>
      <c r="BI16" s="65"/>
      <c r="BJ16" s="17">
        <f>IF(ISNA(MATCH(CONCATENATE(BJ$4,$A16),'Výsledková listina'!$N:$N,0)),"",INDEX('Výsledková listina'!$C:$C,MATCH(CONCATENATE(BJ$4,$A16),'Výsledková listina'!$N:$N,0),1))</f>
      </c>
      <c r="BK16" s="51">
        <f>IF(ISNA(MATCH(CONCATENATE(BJ$4,$A16),'Výsledková listina'!$N:$N,0)),"",INDEX('Výsledková listina'!$P:$P,MATCH(CONCATENATE(BJ$4,$A16),'Výsledková listina'!$N:$N,0),1))</f>
      </c>
      <c r="BL16" s="4"/>
      <c r="BM16" s="49">
        <f t="shared" si="10"/>
      </c>
      <c r="BN16" s="65"/>
      <c r="BO16" s="17">
        <f>IF(ISNA(MATCH(CONCATENATE(BO$4,$A16),'Výsledková listina'!$N:$N,0)),"",INDEX('Výsledková listina'!$C:$C,MATCH(CONCATENATE(BO$4,$A16),'Výsledková listina'!$N:$N,0),1))</f>
      </c>
      <c r="BP16" s="51">
        <f>IF(ISNA(MATCH(CONCATENATE(BO$4,$A16),'Výsledková listina'!$N:$N,0)),"",INDEX('Výsledková listina'!$P:$P,MATCH(CONCATENATE(BO$4,$A16),'Výsledková listina'!$N:$N,0),1))</f>
      </c>
      <c r="BQ16" s="4"/>
      <c r="BR16" s="49">
        <f t="shared" si="11"/>
      </c>
      <c r="BS16" s="65"/>
      <c r="BT16" s="17">
        <f>IF(ISNA(MATCH(CONCATENATE(BT$4,$A16),'Výsledková listina'!$N:$N,0)),"",INDEX('Výsledková listina'!$C:$C,MATCH(CONCATENATE(BT$4,$A16),'Výsledková listina'!$N:$N,0),1))</f>
      </c>
      <c r="BU16" s="51">
        <f>IF(ISNA(MATCH(CONCATENATE(BT$4,$A16),'Výsledková listina'!$N:$N,0)),"",INDEX('Výsledková listina'!$P:$P,MATCH(CONCATENATE(BT$4,$A16),'Výsledková listina'!$N:$N,0),1))</f>
      </c>
      <c r="BV16" s="4"/>
      <c r="BW16" s="49">
        <f t="shared" si="12"/>
      </c>
      <c r="BX16" s="65"/>
      <c r="BY16" s="17">
        <f>IF(ISNA(MATCH(CONCATENATE(BY$4,$A16),'Výsledková listina'!$N:$N,0)),"",INDEX('Výsledková listina'!$C:$C,MATCH(CONCATENATE(BY$4,$A16),'Výsledková listina'!$N:$N,0),1))</f>
      </c>
      <c r="BZ16" s="51">
        <f>IF(ISNA(MATCH(CONCATENATE(BY$4,$A16),'Výsledková listina'!$N:$N,0)),"",INDEX('Výsledková listina'!$P:$P,MATCH(CONCATENATE(BY$4,$A16),'Výsledková listina'!$N:$N,0),1))</f>
      </c>
      <c r="CA16" s="4"/>
      <c r="CB16" s="49">
        <f t="shared" si="13"/>
      </c>
      <c r="CC16" s="65"/>
      <c r="CD16" s="17">
        <f>IF(ISNA(MATCH(CONCATENATE(CD$4,$A16),'Výsledková listina'!$N:$N,0)),"",INDEX('Výsledková listina'!$C:$C,MATCH(CONCATENATE(CD$4,$A16),'Výsledková listina'!$N:$N,0),1))</f>
      </c>
      <c r="CE16" s="51">
        <f>IF(ISNA(MATCH(CONCATENATE(CD$4,$A16),'Výsledková listina'!$N:$N,0)),"",INDEX('Výsledková listina'!$P:$P,MATCH(CONCATENATE(CD$4,$A16),'Výsledková listina'!$N:$N,0),1))</f>
      </c>
      <c r="CF16" s="4"/>
      <c r="CG16" s="49">
        <f t="shared" si="14"/>
      </c>
      <c r="CH16" s="65"/>
    </row>
    <row r="17" spans="1:86" s="10" customFormat="1" ht="34.5" customHeight="1">
      <c r="A17" s="5">
        <v>12</v>
      </c>
      <c r="B17" s="17">
        <f>IF(ISNA(MATCH(CONCATENATE(B$4,$A17),'Výsledková listina'!$N:$N,0)),"",INDEX('Výsledková listina'!$C:$C,MATCH(CONCATENATE(B$4,$A17),'Výsledková listina'!$N:$N,0),1))</f>
      </c>
      <c r="C17" s="51">
        <f>IF(ISNA(MATCH(CONCATENATE(B$4,$A17),'Výsledková listina'!$N:$N,0)),"",INDEX('Výsledková listina'!$P:$P,MATCH(CONCATENATE(B$4,$A17),'Výsledková listina'!$N:$N,0),1))</f>
      </c>
      <c r="D17" s="4"/>
      <c r="E17" s="98"/>
      <c r="F17" s="49">
        <f t="shared" si="0"/>
      </c>
      <c r="G17" s="65"/>
      <c r="H17" s="17" t="str">
        <f>IF(ISNA(MATCH(CONCATENATE(H$4,$A17),'Výsledková listina'!$N:$N,0)),"",INDEX('Výsledková listina'!$C:$C,MATCH(CONCATENATE(H$4,$A17),'Výsledková listina'!$N:$N,0),1))</f>
        <v>Houser Ota</v>
      </c>
      <c r="I17" s="51">
        <f>IF(ISNA(MATCH(CONCATENATE(H$4,$A17),'Výsledková listina'!$N:$N,0)),"",INDEX('Výsledková listina'!$P:$P,MATCH(CONCATENATE(H$4,$A17),'Výsledková listina'!$N:$N,0),1))</f>
      </c>
      <c r="J17" s="4">
        <v>7925</v>
      </c>
      <c r="K17" s="98"/>
      <c r="L17" s="49">
        <f t="shared" si="1"/>
        <v>5</v>
      </c>
      <c r="M17" s="65"/>
      <c r="N17" s="17">
        <f>IF(ISNA(MATCH(CONCATENATE(N$4,$A17),'Výsledková listina'!$N:$N,0)),"",INDEX('Výsledková listina'!$C:$C,MATCH(CONCATENATE(N$4,$A17),'Výsledková listina'!$N:$N,0),1))</f>
      </c>
      <c r="O17" s="51">
        <f>IF(ISNA(MATCH(CONCATENATE(N$4,$A17),'Výsledková listina'!$N:$N,0)),"",INDEX('Výsledková listina'!$P:$P,MATCH(CONCATENATE(N$4,$A17),'Výsledková listina'!$N:$N,0),1))</f>
      </c>
      <c r="P17" s="4"/>
      <c r="Q17" s="98"/>
      <c r="R17" s="49">
        <f t="shared" si="2"/>
      </c>
      <c r="S17" s="65"/>
      <c r="T17" s="17" t="str">
        <f>IF(ISNA(MATCH(CONCATENATE(T$4,$A17),'Výsledková listina'!$N:$N,0)),"",INDEX('Výsledková listina'!$C:$C,MATCH(CONCATENATE(T$4,$A17),'Výsledková listina'!$N:$N,0),1))</f>
        <v>Poskočil Petr</v>
      </c>
      <c r="U17" s="51">
        <f>IF(ISNA(MATCH(CONCATENATE(T$4,$A17),'Výsledková listina'!$N:$N,0)),"",INDEX('Výsledková listina'!$P:$P,MATCH(CONCATENATE(T$4,$A17),'Výsledková listina'!$N:$N,0),1))</f>
      </c>
      <c r="V17" s="4">
        <v>7120</v>
      </c>
      <c r="W17" s="98"/>
      <c r="X17" s="49">
        <f t="shared" si="3"/>
        <v>9</v>
      </c>
      <c r="Y17" s="65"/>
      <c r="Z17" s="17" t="str">
        <f>IF(ISNA(MATCH(CONCATENATE(Z$4,$A17),'Výsledková listina'!$N:$N,0)),"",INDEX('Výsledková listina'!$C:$C,MATCH(CONCATENATE(Z$4,$A17),'Výsledková listina'!$N:$N,0),1))</f>
        <v>Kondras Přemek</v>
      </c>
      <c r="AA17" s="51">
        <f>IF(ISNA(MATCH(CONCATENATE(Z$4,$A17),'Výsledková listina'!$N:$N,0)),"",INDEX('Výsledková listina'!$P:$P,MATCH(CONCATENATE(Z$4,$A17),'Výsledková listina'!$N:$N,0),1))</f>
      </c>
      <c r="AB17" s="4">
        <v>9370</v>
      </c>
      <c r="AC17" s="98"/>
      <c r="AD17" s="49">
        <f t="shared" si="4"/>
        <v>3</v>
      </c>
      <c r="AE17" s="65"/>
      <c r="AF17" s="17">
        <f>IF(ISNA(MATCH(CONCATENATE(AF$4,$A17),'Výsledková listina'!$N:$N,0)),"",INDEX('Výsledková listina'!$C:$C,MATCH(CONCATENATE(AF$4,$A17),'Výsledková listina'!$N:$N,0),1))</f>
      </c>
      <c r="AG17" s="51">
        <f>IF(ISNA(MATCH(CONCATENATE(AF$4,$A17),'Výsledková listina'!$N:$N,0)),"",INDEX('Výsledková listina'!$P:$P,MATCH(CONCATENATE(AF$4,$A17),'Výsledková listina'!$N:$N,0),1))</f>
      </c>
      <c r="AH17" s="4"/>
      <c r="AI17" s="98"/>
      <c r="AJ17" s="49">
        <f t="shared" si="5"/>
      </c>
      <c r="AK17" s="65"/>
      <c r="AL17" s="17">
        <f>IF(ISNA(MATCH(CONCATENATE(AL$4,$A17),'Výsledková listina'!$N:$N,0)),"",INDEX('Výsledková listina'!$C:$C,MATCH(CONCATENATE(AL$4,$A17),'Výsledková listina'!$N:$N,0),1))</f>
      </c>
      <c r="AM17" s="51">
        <f>IF(ISNA(MATCH(CONCATENATE(AL$4,$A17),'Výsledková listina'!$N:$N,0)),"",INDEX('Výsledková listina'!$P:$P,MATCH(CONCATENATE(AL$4,$A17),'Výsledková listina'!$N:$N,0),1))</f>
      </c>
      <c r="AN17" s="4"/>
      <c r="AO17" s="98"/>
      <c r="AP17" s="49">
        <f t="shared" si="6"/>
      </c>
      <c r="AQ17" s="65"/>
      <c r="AR17" s="17">
        <f>IF(ISNA(MATCH(CONCATENATE(AR$4,$A17),'Výsledková listina'!$N:$N,0)),"",INDEX('Výsledková listina'!$C:$C,MATCH(CONCATENATE(AR$4,$A17),'Výsledková listina'!$N:$N,0),1))</f>
      </c>
      <c r="AS17" s="51">
        <f>IF(ISNA(MATCH(CONCATENATE(AR$4,$A17),'Výsledková listina'!$N:$N,0)),"",INDEX('Výsledková listina'!$P:$P,MATCH(CONCATENATE(AR$4,$A17),'Výsledková listina'!$N:$N,0),1))</f>
      </c>
      <c r="AT17" s="4"/>
      <c r="AU17" s="98"/>
      <c r="AV17" s="49">
        <f t="shared" si="7"/>
      </c>
      <c r="AW17" s="65"/>
      <c r="AX17" s="17">
        <f>IF(ISNA(MATCH(CONCATENATE(AX$4,$A17),'Výsledková listina'!$N:$N,0)),"",INDEX('Výsledková listina'!$C:$C,MATCH(CONCATENATE(AX$4,$A17),'Výsledková listina'!$N:$N,0),1))</f>
      </c>
      <c r="AY17" s="51">
        <f>IF(ISNA(MATCH(CONCATENATE(AX$4,$A17),'Výsledková listina'!$N:$N,0)),"",INDEX('Výsledková listina'!$P:$P,MATCH(CONCATENATE(AX$4,$A17),'Výsledková listina'!$N:$N,0),1))</f>
      </c>
      <c r="AZ17" s="4"/>
      <c r="BA17" s="98"/>
      <c r="BB17" s="49">
        <f t="shared" si="8"/>
      </c>
      <c r="BC17" s="65"/>
      <c r="BD17" s="17">
        <f>IF(ISNA(MATCH(CONCATENATE(BD$4,$A17),'Výsledková listina'!$N:$N,0)),"",INDEX('Výsledková listina'!$C:$C,MATCH(CONCATENATE(BD$4,$A17),'Výsledková listina'!$N:$N,0),1))</f>
      </c>
      <c r="BE17" s="51">
        <f>IF(ISNA(MATCH(CONCATENATE(BD$4,$A17),'Výsledková listina'!$N:$N,0)),"",INDEX('Výsledková listina'!$P:$P,MATCH(CONCATENATE(BD$4,$A17),'Výsledková listina'!$N:$N,0),1))</f>
      </c>
      <c r="BF17" s="4"/>
      <c r="BG17" s="98"/>
      <c r="BH17" s="49">
        <f t="shared" si="9"/>
      </c>
      <c r="BI17" s="65"/>
      <c r="BJ17" s="17">
        <f>IF(ISNA(MATCH(CONCATENATE(BJ$4,$A17),'Výsledková listina'!$N:$N,0)),"",INDEX('Výsledková listina'!$C:$C,MATCH(CONCATENATE(BJ$4,$A17),'Výsledková listina'!$N:$N,0),1))</f>
      </c>
      <c r="BK17" s="51">
        <f>IF(ISNA(MATCH(CONCATENATE(BJ$4,$A17),'Výsledková listina'!$N:$N,0)),"",INDEX('Výsledková listina'!$P:$P,MATCH(CONCATENATE(BJ$4,$A17),'Výsledková listina'!$N:$N,0),1))</f>
      </c>
      <c r="BL17" s="4"/>
      <c r="BM17" s="49">
        <f t="shared" si="10"/>
      </c>
      <c r="BN17" s="65"/>
      <c r="BO17" s="17">
        <f>IF(ISNA(MATCH(CONCATENATE(BO$4,$A17),'Výsledková listina'!$N:$N,0)),"",INDEX('Výsledková listina'!$C:$C,MATCH(CONCATENATE(BO$4,$A17),'Výsledková listina'!$N:$N,0),1))</f>
      </c>
      <c r="BP17" s="51">
        <f>IF(ISNA(MATCH(CONCATENATE(BO$4,$A17),'Výsledková listina'!$N:$N,0)),"",INDEX('Výsledková listina'!$P:$P,MATCH(CONCATENATE(BO$4,$A17),'Výsledková listina'!$N:$N,0),1))</f>
      </c>
      <c r="BQ17" s="4"/>
      <c r="BR17" s="49">
        <f t="shared" si="11"/>
      </c>
      <c r="BS17" s="65"/>
      <c r="BT17" s="17">
        <f>IF(ISNA(MATCH(CONCATENATE(BT$4,$A17),'Výsledková listina'!$N:$N,0)),"",INDEX('Výsledková listina'!$C:$C,MATCH(CONCATENATE(BT$4,$A17),'Výsledková listina'!$N:$N,0),1))</f>
      </c>
      <c r="BU17" s="51">
        <f>IF(ISNA(MATCH(CONCATENATE(BT$4,$A17),'Výsledková listina'!$N:$N,0)),"",INDEX('Výsledková listina'!$P:$P,MATCH(CONCATENATE(BT$4,$A17),'Výsledková listina'!$N:$N,0),1))</f>
      </c>
      <c r="BV17" s="4"/>
      <c r="BW17" s="49">
        <f t="shared" si="12"/>
      </c>
      <c r="BX17" s="65"/>
      <c r="BY17" s="17">
        <f>IF(ISNA(MATCH(CONCATENATE(BY$4,$A17),'Výsledková listina'!$N:$N,0)),"",INDEX('Výsledková listina'!$C:$C,MATCH(CONCATENATE(BY$4,$A17),'Výsledková listina'!$N:$N,0),1))</f>
      </c>
      <c r="BZ17" s="51">
        <f>IF(ISNA(MATCH(CONCATENATE(BY$4,$A17),'Výsledková listina'!$N:$N,0)),"",INDEX('Výsledková listina'!$P:$P,MATCH(CONCATENATE(BY$4,$A17),'Výsledková listina'!$N:$N,0),1))</f>
      </c>
      <c r="CA17" s="4"/>
      <c r="CB17" s="49">
        <f t="shared" si="13"/>
      </c>
      <c r="CC17" s="65"/>
      <c r="CD17" s="17">
        <f>IF(ISNA(MATCH(CONCATENATE(CD$4,$A17),'Výsledková listina'!$N:$N,0)),"",INDEX('Výsledková listina'!$C:$C,MATCH(CONCATENATE(CD$4,$A17),'Výsledková listina'!$N:$N,0),1))</f>
      </c>
      <c r="CE17" s="51">
        <f>IF(ISNA(MATCH(CONCATENATE(CD$4,$A17),'Výsledková listina'!$N:$N,0)),"",INDEX('Výsledková listina'!$P:$P,MATCH(CONCATENATE(CD$4,$A17),'Výsledková listina'!$N:$N,0),1))</f>
      </c>
      <c r="CF17" s="4"/>
      <c r="CG17" s="49">
        <f t="shared" si="14"/>
      </c>
      <c r="CH17" s="65"/>
    </row>
    <row r="18" spans="1:86" s="10" customFormat="1" ht="34.5" customHeight="1">
      <c r="A18" s="5">
        <v>13</v>
      </c>
      <c r="B18" s="17">
        <f>IF(ISNA(MATCH(CONCATENATE(B$4,$A18),'Výsledková listina'!$N:$N,0)),"",INDEX('Výsledková listina'!$C:$C,MATCH(CONCATENATE(B$4,$A18),'Výsledková listina'!$N:$N,0),1))</f>
      </c>
      <c r="C18" s="51">
        <f>IF(ISNA(MATCH(CONCATENATE(B$4,$A18),'Výsledková listina'!$N:$N,0)),"",INDEX('Výsledková listina'!$P:$P,MATCH(CONCATENATE(B$4,$A18),'Výsledková listina'!$N:$N,0),1))</f>
      </c>
      <c r="D18" s="4"/>
      <c r="E18" s="98"/>
      <c r="F18" s="49">
        <f t="shared" si="0"/>
      </c>
      <c r="G18" s="65"/>
      <c r="H18" s="17" t="str">
        <f>IF(ISNA(MATCH(CONCATENATE(H$4,$A18),'Výsledková listina'!$N:$N,0)),"",INDEX('Výsledková listina'!$C:$C,MATCH(CONCATENATE(H$4,$A18),'Výsledková listina'!$N:$N,0),1))</f>
        <v>Stuchlík Jiří </v>
      </c>
      <c r="I18" s="51">
        <f>IF(ISNA(MATCH(CONCATENATE(H$4,$A18),'Výsledková listina'!$N:$N,0)),"",INDEX('Výsledková listina'!$P:$P,MATCH(CONCATENATE(H$4,$A18),'Výsledková listina'!$N:$N,0),1))</f>
      </c>
      <c r="J18" s="4">
        <v>2600</v>
      </c>
      <c r="K18" s="98"/>
      <c r="L18" s="49">
        <f t="shared" si="1"/>
        <v>13</v>
      </c>
      <c r="M18" s="65"/>
      <c r="N18" s="17">
        <f>IF(ISNA(MATCH(CONCATENATE(N$4,$A18),'Výsledková listina'!$N:$N,0)),"",INDEX('Výsledková listina'!$C:$C,MATCH(CONCATENATE(N$4,$A18),'Výsledková listina'!$N:$N,0),1))</f>
      </c>
      <c r="O18" s="51">
        <f>IF(ISNA(MATCH(CONCATENATE(N$4,$A18),'Výsledková listina'!$N:$N,0)),"",INDEX('Výsledková listina'!$P:$P,MATCH(CONCATENATE(N$4,$A18),'Výsledková listina'!$N:$N,0),1))</f>
      </c>
      <c r="P18" s="4"/>
      <c r="Q18" s="98"/>
      <c r="R18" s="49">
        <f t="shared" si="2"/>
      </c>
      <c r="S18" s="65"/>
      <c r="T18" s="17" t="str">
        <f>IF(ISNA(MATCH(CONCATENATE(T$4,$A18),'Výsledková listina'!$N:$N,0)),"",INDEX('Výsledková listina'!$C:$C,MATCH(CONCATENATE(T$4,$A18),'Výsledková listina'!$N:$N,0),1))</f>
        <v>Vican Roman</v>
      </c>
      <c r="U18" s="51">
        <f>IF(ISNA(MATCH(CONCATENATE(T$4,$A18),'Výsledková listina'!$N:$N,0)),"",INDEX('Výsledková listina'!$P:$P,MATCH(CONCATENATE(T$4,$A18),'Výsledková listina'!$N:$N,0),1))</f>
      </c>
      <c r="V18" s="4">
        <v>10680</v>
      </c>
      <c r="W18" s="98"/>
      <c r="X18" s="49">
        <f t="shared" si="3"/>
        <v>3</v>
      </c>
      <c r="Y18" s="65"/>
      <c r="Z18" s="17" t="str">
        <f>IF(ISNA(MATCH(CONCATENATE(Z$4,$A18),'Výsledková listina'!$N:$N,0)),"",INDEX('Výsledková listina'!$C:$C,MATCH(CONCATENATE(Z$4,$A18),'Výsledková listina'!$N:$N,0),1))</f>
        <v>Vojtěch Václav</v>
      </c>
      <c r="AA18" s="51">
        <f>IF(ISNA(MATCH(CONCATENATE(Z$4,$A18),'Výsledková listina'!$N:$N,0)),"",INDEX('Výsledková listina'!$P:$P,MATCH(CONCATENATE(Z$4,$A18),'Výsledková listina'!$N:$N,0),1))</f>
      </c>
      <c r="AB18" s="4">
        <v>3480</v>
      </c>
      <c r="AC18" s="98"/>
      <c r="AD18" s="49">
        <f t="shared" si="4"/>
        <v>6</v>
      </c>
      <c r="AE18" s="65"/>
      <c r="AF18" s="17">
        <f>IF(ISNA(MATCH(CONCATENATE(AF$4,$A18),'Výsledková listina'!$N:$N,0)),"",INDEX('Výsledková listina'!$C:$C,MATCH(CONCATENATE(AF$4,$A18),'Výsledková listina'!$N:$N,0),1))</f>
      </c>
      <c r="AG18" s="51">
        <f>IF(ISNA(MATCH(CONCATENATE(AF$4,$A18),'Výsledková listina'!$N:$N,0)),"",INDEX('Výsledková listina'!$P:$P,MATCH(CONCATENATE(AF$4,$A18),'Výsledková listina'!$N:$N,0),1))</f>
      </c>
      <c r="AH18" s="4"/>
      <c r="AI18" s="98"/>
      <c r="AJ18" s="49">
        <f t="shared" si="5"/>
      </c>
      <c r="AK18" s="65"/>
      <c r="AL18" s="17">
        <f>IF(ISNA(MATCH(CONCATENATE(AL$4,$A18),'Výsledková listina'!$N:$N,0)),"",INDEX('Výsledková listina'!$C:$C,MATCH(CONCATENATE(AL$4,$A18),'Výsledková listina'!$N:$N,0),1))</f>
      </c>
      <c r="AM18" s="51">
        <f>IF(ISNA(MATCH(CONCATENATE(AL$4,$A18),'Výsledková listina'!$N:$N,0)),"",INDEX('Výsledková listina'!$P:$P,MATCH(CONCATENATE(AL$4,$A18),'Výsledková listina'!$N:$N,0),1))</f>
      </c>
      <c r="AN18" s="4"/>
      <c r="AO18" s="98"/>
      <c r="AP18" s="49">
        <f t="shared" si="6"/>
      </c>
      <c r="AQ18" s="65"/>
      <c r="AR18" s="17">
        <f>IF(ISNA(MATCH(CONCATENATE(AR$4,$A18),'Výsledková listina'!$N:$N,0)),"",INDEX('Výsledková listina'!$C:$C,MATCH(CONCATENATE(AR$4,$A18),'Výsledková listina'!$N:$N,0),1))</f>
      </c>
      <c r="AS18" s="51">
        <f>IF(ISNA(MATCH(CONCATENATE(AR$4,$A18),'Výsledková listina'!$N:$N,0)),"",INDEX('Výsledková listina'!$P:$P,MATCH(CONCATENATE(AR$4,$A18),'Výsledková listina'!$N:$N,0),1))</f>
      </c>
      <c r="AT18" s="4"/>
      <c r="AU18" s="98"/>
      <c r="AV18" s="49">
        <f t="shared" si="7"/>
      </c>
      <c r="AW18" s="65"/>
      <c r="AX18" s="17">
        <f>IF(ISNA(MATCH(CONCATENATE(AX$4,$A18),'Výsledková listina'!$N:$N,0)),"",INDEX('Výsledková listina'!$C:$C,MATCH(CONCATENATE(AX$4,$A18),'Výsledková listina'!$N:$N,0),1))</f>
      </c>
      <c r="AY18" s="51">
        <f>IF(ISNA(MATCH(CONCATENATE(AX$4,$A18),'Výsledková listina'!$N:$N,0)),"",INDEX('Výsledková listina'!$P:$P,MATCH(CONCATENATE(AX$4,$A18),'Výsledková listina'!$N:$N,0),1))</f>
      </c>
      <c r="AZ18" s="4"/>
      <c r="BA18" s="98"/>
      <c r="BB18" s="49">
        <f t="shared" si="8"/>
      </c>
      <c r="BC18" s="65"/>
      <c r="BD18" s="17">
        <f>IF(ISNA(MATCH(CONCATENATE(BD$4,$A18),'Výsledková listina'!$N:$N,0)),"",INDEX('Výsledková listina'!$C:$C,MATCH(CONCATENATE(BD$4,$A18),'Výsledková listina'!$N:$N,0),1))</f>
      </c>
      <c r="BE18" s="51">
        <f>IF(ISNA(MATCH(CONCATENATE(BD$4,$A18),'Výsledková listina'!$N:$N,0)),"",INDEX('Výsledková listina'!$P:$P,MATCH(CONCATENATE(BD$4,$A18),'Výsledková listina'!$N:$N,0),1))</f>
      </c>
      <c r="BF18" s="4"/>
      <c r="BG18" s="98"/>
      <c r="BH18" s="49">
        <f t="shared" si="9"/>
      </c>
      <c r="BI18" s="65"/>
      <c r="BJ18" s="17">
        <f>IF(ISNA(MATCH(CONCATENATE(BJ$4,$A18),'Výsledková listina'!$N:$N,0)),"",INDEX('Výsledková listina'!$C:$C,MATCH(CONCATENATE(BJ$4,$A18),'Výsledková listina'!$N:$N,0),1))</f>
      </c>
      <c r="BK18" s="51">
        <f>IF(ISNA(MATCH(CONCATENATE(BJ$4,$A18),'Výsledková listina'!$N:$N,0)),"",INDEX('Výsledková listina'!$P:$P,MATCH(CONCATENATE(BJ$4,$A18),'Výsledková listina'!$N:$N,0),1))</f>
      </c>
      <c r="BL18" s="4"/>
      <c r="BM18" s="49">
        <f t="shared" si="10"/>
      </c>
      <c r="BN18" s="65"/>
      <c r="BO18" s="17">
        <f>IF(ISNA(MATCH(CONCATENATE(BO$4,$A18),'Výsledková listina'!$N:$N,0)),"",INDEX('Výsledková listina'!$C:$C,MATCH(CONCATENATE(BO$4,$A18),'Výsledková listina'!$N:$N,0),1))</f>
      </c>
      <c r="BP18" s="51">
        <f>IF(ISNA(MATCH(CONCATENATE(BO$4,$A18),'Výsledková listina'!$N:$N,0)),"",INDEX('Výsledková listina'!$P:$P,MATCH(CONCATENATE(BO$4,$A18),'Výsledková listina'!$N:$N,0),1))</f>
      </c>
      <c r="BQ18" s="4"/>
      <c r="BR18" s="49">
        <f t="shared" si="11"/>
      </c>
      <c r="BS18" s="65"/>
      <c r="BT18" s="17">
        <f>IF(ISNA(MATCH(CONCATENATE(BT$4,$A18),'Výsledková listina'!$N:$N,0)),"",INDEX('Výsledková listina'!$C:$C,MATCH(CONCATENATE(BT$4,$A18),'Výsledková listina'!$N:$N,0),1))</f>
      </c>
      <c r="BU18" s="51">
        <f>IF(ISNA(MATCH(CONCATENATE(BT$4,$A18),'Výsledková listina'!$N:$N,0)),"",INDEX('Výsledková listina'!$P:$P,MATCH(CONCATENATE(BT$4,$A18),'Výsledková listina'!$N:$N,0),1))</f>
      </c>
      <c r="BV18" s="4"/>
      <c r="BW18" s="49">
        <f t="shared" si="12"/>
      </c>
      <c r="BX18" s="65"/>
      <c r="BY18" s="17">
        <f>IF(ISNA(MATCH(CONCATENATE(BY$4,$A18),'Výsledková listina'!$N:$N,0)),"",INDEX('Výsledková listina'!$C:$C,MATCH(CONCATENATE(BY$4,$A18),'Výsledková listina'!$N:$N,0),1))</f>
      </c>
      <c r="BZ18" s="51">
        <f>IF(ISNA(MATCH(CONCATENATE(BY$4,$A18),'Výsledková listina'!$N:$N,0)),"",INDEX('Výsledková listina'!$P:$P,MATCH(CONCATENATE(BY$4,$A18),'Výsledková listina'!$N:$N,0),1))</f>
      </c>
      <c r="CA18" s="4"/>
      <c r="CB18" s="49">
        <f t="shared" si="13"/>
      </c>
      <c r="CC18" s="65"/>
      <c r="CD18" s="17">
        <f>IF(ISNA(MATCH(CONCATENATE(CD$4,$A18),'Výsledková listina'!$N:$N,0)),"",INDEX('Výsledková listina'!$C:$C,MATCH(CONCATENATE(CD$4,$A18),'Výsledková listina'!$N:$N,0),1))</f>
      </c>
      <c r="CE18" s="51">
        <f>IF(ISNA(MATCH(CONCATENATE(CD$4,$A18),'Výsledková listina'!$N:$N,0)),"",INDEX('Výsledková listina'!$P:$P,MATCH(CONCATENATE(CD$4,$A18),'Výsledková listina'!$N:$N,0),1))</f>
      </c>
      <c r="CF18" s="4"/>
      <c r="CG18" s="49">
        <f t="shared" si="14"/>
      </c>
      <c r="CH18" s="65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1">
        <f>IF(ISNA(MATCH(CONCATENATE(B$4,$A19),'Výsledková listina'!$N:$N,0)),"",INDEX('Výsledková listina'!$P:$P,MATCH(CONCATENATE(B$4,$A19),'Výsledková listina'!$N:$N,0),1))</f>
      </c>
      <c r="D19" s="4"/>
      <c r="E19" s="98"/>
      <c r="F19" s="49">
        <f t="shared" si="0"/>
      </c>
      <c r="G19" s="65"/>
      <c r="H19" s="17" t="str">
        <f>IF(ISNA(MATCH(CONCATENATE(H$4,$A19),'Výsledková listina'!$N:$N,0)),"",INDEX('Výsledková listina'!$C:$C,MATCH(CONCATENATE(H$4,$A19),'Výsledková listina'!$N:$N,0),1))</f>
        <v>Vyslyšel Vladimír</v>
      </c>
      <c r="I19" s="51">
        <f>IF(ISNA(MATCH(CONCATENATE(H$4,$A19),'Výsledková listina'!$N:$N,0)),"",INDEX('Výsledková listina'!$P:$P,MATCH(CONCATENATE(H$4,$A19),'Výsledková listina'!$N:$N,0),1))</f>
      </c>
      <c r="J19" s="4">
        <v>4600</v>
      </c>
      <c r="K19" s="98"/>
      <c r="L19" s="49">
        <f t="shared" si="1"/>
        <v>11</v>
      </c>
      <c r="M19" s="65"/>
      <c r="N19" s="17">
        <f>IF(ISNA(MATCH(CONCATENATE(N$4,$A19),'Výsledková listina'!$N:$N,0)),"",INDEX('Výsledková listina'!$C:$C,MATCH(CONCATENATE(N$4,$A19),'Výsledková listina'!$N:$N,0),1))</f>
      </c>
      <c r="O19" s="51">
        <f>IF(ISNA(MATCH(CONCATENATE(N$4,$A19),'Výsledková listina'!$N:$N,0)),"",INDEX('Výsledková listina'!$P:$P,MATCH(CONCATENATE(N$4,$A19),'Výsledková listina'!$N:$N,0),1))</f>
      </c>
      <c r="P19" s="4"/>
      <c r="Q19" s="98"/>
      <c r="R19" s="49">
        <f t="shared" si="2"/>
      </c>
      <c r="S19" s="65"/>
      <c r="T19" s="17" t="str">
        <f>IF(ISNA(MATCH(CONCATENATE(T$4,$A19),'Výsledková listina'!$N:$N,0)),"",INDEX('Výsledková listina'!$C:$C,MATCH(CONCATENATE(T$4,$A19),'Výsledková listina'!$N:$N,0),1))</f>
        <v>Vančata Vladimír</v>
      </c>
      <c r="U19" s="51">
        <f>IF(ISNA(MATCH(CONCATENATE(T$4,$A19),'Výsledková listina'!$N:$N,0)),"",INDEX('Výsledková listina'!$P:$P,MATCH(CONCATENATE(T$4,$A19),'Výsledková listina'!$N:$N,0),1))</f>
      </c>
      <c r="V19" s="4">
        <v>7420</v>
      </c>
      <c r="W19" s="98"/>
      <c r="X19" s="49">
        <f t="shared" si="3"/>
        <v>7</v>
      </c>
      <c r="Y19" s="65"/>
      <c r="Z19" s="17">
        <f>IF(ISNA(MATCH(CONCATENATE(Z$4,$A19),'Výsledková listina'!$N:$N,0)),"",INDEX('Výsledková listina'!$C:$C,MATCH(CONCATENATE(Z$4,$A19),'Výsledková listina'!$N:$N,0),1))</f>
      </c>
      <c r="AA19" s="51">
        <f>IF(ISNA(MATCH(CONCATENATE(Z$4,$A19),'Výsledková listina'!$N:$N,0)),"",INDEX('Výsledková listina'!$P:$P,MATCH(CONCATENATE(Z$4,$A19),'Výsledková listina'!$N:$N,0),1))</f>
      </c>
      <c r="AB19" s="4"/>
      <c r="AC19" s="98"/>
      <c r="AD19" s="49">
        <f t="shared" si="4"/>
      </c>
      <c r="AE19" s="65"/>
      <c r="AF19" s="17">
        <f>IF(ISNA(MATCH(CONCATENATE(AF$4,$A19),'Výsledková listina'!$N:$N,0)),"",INDEX('Výsledková listina'!$C:$C,MATCH(CONCATENATE(AF$4,$A19),'Výsledková listina'!$N:$N,0),1))</f>
      </c>
      <c r="AG19" s="51">
        <f>IF(ISNA(MATCH(CONCATENATE(AF$4,$A19),'Výsledková listina'!$N:$N,0)),"",INDEX('Výsledková listina'!$P:$P,MATCH(CONCATENATE(AF$4,$A19),'Výsledková listina'!$N:$N,0),1))</f>
      </c>
      <c r="AH19" s="4"/>
      <c r="AI19" s="98"/>
      <c r="AJ19" s="49">
        <f t="shared" si="5"/>
      </c>
      <c r="AK19" s="65"/>
      <c r="AL19" s="17">
        <f>IF(ISNA(MATCH(CONCATENATE(AL$4,$A19),'Výsledková listina'!$N:$N,0)),"",INDEX('Výsledková listina'!$C:$C,MATCH(CONCATENATE(AL$4,$A19),'Výsledková listina'!$N:$N,0),1))</f>
      </c>
      <c r="AM19" s="51">
        <f>IF(ISNA(MATCH(CONCATENATE(AL$4,$A19),'Výsledková listina'!$N:$N,0)),"",INDEX('Výsledková listina'!$P:$P,MATCH(CONCATENATE(AL$4,$A19),'Výsledková listina'!$N:$N,0),1))</f>
      </c>
      <c r="AN19" s="4"/>
      <c r="AO19" s="98"/>
      <c r="AP19" s="49">
        <f t="shared" si="6"/>
      </c>
      <c r="AQ19" s="65"/>
      <c r="AR19" s="17">
        <f>IF(ISNA(MATCH(CONCATENATE(AR$4,$A19),'Výsledková listina'!$N:$N,0)),"",INDEX('Výsledková listina'!$C:$C,MATCH(CONCATENATE(AR$4,$A19),'Výsledková listina'!$N:$N,0),1))</f>
      </c>
      <c r="AS19" s="51">
        <f>IF(ISNA(MATCH(CONCATENATE(AR$4,$A19),'Výsledková listina'!$N:$N,0)),"",INDEX('Výsledková listina'!$P:$P,MATCH(CONCATENATE(AR$4,$A19),'Výsledková listina'!$N:$N,0),1))</f>
      </c>
      <c r="AT19" s="4"/>
      <c r="AU19" s="98"/>
      <c r="AV19" s="49">
        <f t="shared" si="7"/>
      </c>
      <c r="AW19" s="65"/>
      <c r="AX19" s="17">
        <f>IF(ISNA(MATCH(CONCATENATE(AX$4,$A19),'Výsledková listina'!$N:$N,0)),"",INDEX('Výsledková listina'!$C:$C,MATCH(CONCATENATE(AX$4,$A19),'Výsledková listina'!$N:$N,0),1))</f>
      </c>
      <c r="AY19" s="51">
        <f>IF(ISNA(MATCH(CONCATENATE(AX$4,$A19),'Výsledková listina'!$N:$N,0)),"",INDEX('Výsledková listina'!$P:$P,MATCH(CONCATENATE(AX$4,$A19),'Výsledková listina'!$N:$N,0),1))</f>
      </c>
      <c r="AZ19" s="4"/>
      <c r="BA19" s="98"/>
      <c r="BB19" s="49">
        <f t="shared" si="8"/>
      </c>
      <c r="BC19" s="65"/>
      <c r="BD19" s="17">
        <f>IF(ISNA(MATCH(CONCATENATE(BD$4,$A19),'Výsledková listina'!$N:$N,0)),"",INDEX('Výsledková listina'!$C:$C,MATCH(CONCATENATE(BD$4,$A19),'Výsledková listina'!$N:$N,0),1))</f>
      </c>
      <c r="BE19" s="51">
        <f>IF(ISNA(MATCH(CONCATENATE(BD$4,$A19),'Výsledková listina'!$N:$N,0)),"",INDEX('Výsledková listina'!$P:$P,MATCH(CONCATENATE(BD$4,$A19),'Výsledková listina'!$N:$N,0),1))</f>
      </c>
      <c r="BF19" s="4"/>
      <c r="BG19" s="98"/>
      <c r="BH19" s="49">
        <f t="shared" si="9"/>
      </c>
      <c r="BI19" s="65"/>
      <c r="BJ19" s="17">
        <f>IF(ISNA(MATCH(CONCATENATE(BJ$4,$A19),'Výsledková listina'!$N:$N,0)),"",INDEX('Výsledková listina'!$C:$C,MATCH(CONCATENATE(BJ$4,$A19),'Výsledková listina'!$N:$N,0),1))</f>
      </c>
      <c r="BK19" s="51">
        <f>IF(ISNA(MATCH(CONCATENATE(BJ$4,$A19),'Výsledková listina'!$N:$N,0)),"",INDEX('Výsledková listina'!$P:$P,MATCH(CONCATENATE(BJ$4,$A19),'Výsledková listina'!$N:$N,0),1))</f>
      </c>
      <c r="BL19" s="4"/>
      <c r="BM19" s="49">
        <f t="shared" si="10"/>
      </c>
      <c r="BN19" s="65"/>
      <c r="BO19" s="17">
        <f>IF(ISNA(MATCH(CONCATENATE(BO$4,$A19),'Výsledková listina'!$N:$N,0)),"",INDEX('Výsledková listina'!$C:$C,MATCH(CONCATENATE(BO$4,$A19),'Výsledková listina'!$N:$N,0),1))</f>
      </c>
      <c r="BP19" s="51">
        <f>IF(ISNA(MATCH(CONCATENATE(BO$4,$A19),'Výsledková listina'!$N:$N,0)),"",INDEX('Výsledková listina'!$P:$P,MATCH(CONCATENATE(BO$4,$A19),'Výsledková listina'!$N:$N,0),1))</f>
      </c>
      <c r="BQ19" s="4"/>
      <c r="BR19" s="49">
        <f t="shared" si="11"/>
      </c>
      <c r="BS19" s="65"/>
      <c r="BT19" s="17">
        <f>IF(ISNA(MATCH(CONCATENATE(BT$4,$A19),'Výsledková listina'!$N:$N,0)),"",INDEX('Výsledková listina'!$C:$C,MATCH(CONCATENATE(BT$4,$A19),'Výsledková listina'!$N:$N,0),1))</f>
      </c>
      <c r="BU19" s="51">
        <f>IF(ISNA(MATCH(CONCATENATE(BT$4,$A19),'Výsledková listina'!$N:$N,0)),"",INDEX('Výsledková listina'!$P:$P,MATCH(CONCATENATE(BT$4,$A19),'Výsledková listina'!$N:$N,0),1))</f>
      </c>
      <c r="BV19" s="4"/>
      <c r="BW19" s="49">
        <f t="shared" si="12"/>
      </c>
      <c r="BX19" s="65"/>
      <c r="BY19" s="17">
        <f>IF(ISNA(MATCH(CONCATENATE(BY$4,$A19),'Výsledková listina'!$N:$N,0)),"",INDEX('Výsledková listina'!$C:$C,MATCH(CONCATENATE(BY$4,$A19),'Výsledková listina'!$N:$N,0),1))</f>
      </c>
      <c r="BZ19" s="51">
        <f>IF(ISNA(MATCH(CONCATENATE(BY$4,$A19),'Výsledková listina'!$N:$N,0)),"",INDEX('Výsledková listina'!$P:$P,MATCH(CONCATENATE(BY$4,$A19),'Výsledková listina'!$N:$N,0),1))</f>
      </c>
      <c r="CA19" s="4"/>
      <c r="CB19" s="49">
        <f t="shared" si="13"/>
      </c>
      <c r="CC19" s="65"/>
      <c r="CD19" s="17">
        <f>IF(ISNA(MATCH(CONCATENATE(CD$4,$A19),'Výsledková listina'!$N:$N,0)),"",INDEX('Výsledková listina'!$C:$C,MATCH(CONCATENATE(CD$4,$A19),'Výsledková listina'!$N:$N,0),1))</f>
      </c>
      <c r="CE19" s="51">
        <f>IF(ISNA(MATCH(CONCATENATE(CD$4,$A19),'Výsledková listina'!$N:$N,0)),"",INDEX('Výsledková listina'!$P:$P,MATCH(CONCATENATE(CD$4,$A19),'Výsledková listina'!$N:$N,0),1))</f>
      </c>
      <c r="CF19" s="4"/>
      <c r="CG19" s="49">
        <f t="shared" si="14"/>
      </c>
      <c r="CH19" s="65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1">
        <f>IF(ISNA(MATCH(CONCATENATE(B$4,$A20),'Výsledková listina'!$N:$N,0)),"",INDEX('Výsledková listina'!$P:$P,MATCH(CONCATENATE(B$4,$A20),'Výsledková listina'!$N:$N,0),1))</f>
      </c>
      <c r="D20" s="4"/>
      <c r="E20" s="98"/>
      <c r="F20" s="49">
        <f t="shared" si="0"/>
      </c>
      <c r="G20" s="65"/>
      <c r="H20" s="17">
        <f>IF(ISNA(MATCH(CONCATENATE(H$4,$A20),'Výsledková listina'!$N:$N,0)),"",INDEX('Výsledková listina'!$C:$C,MATCH(CONCATENATE(H$4,$A20),'Výsledková listina'!$N:$N,0),1))</f>
      </c>
      <c r="I20" s="51">
        <f>IF(ISNA(MATCH(CONCATENATE(H$4,$A20),'Výsledková listina'!$N:$N,0)),"",INDEX('Výsledková listina'!$P:$P,MATCH(CONCATENATE(H$4,$A20),'Výsledková listina'!$N:$N,0),1))</f>
      </c>
      <c r="J20" s="4"/>
      <c r="K20" s="98"/>
      <c r="L20" s="49">
        <f t="shared" si="1"/>
      </c>
      <c r="M20" s="65"/>
      <c r="N20" s="17">
        <f>IF(ISNA(MATCH(CONCATENATE(N$4,$A20),'Výsledková listina'!$N:$N,0)),"",INDEX('Výsledková listina'!$C:$C,MATCH(CONCATENATE(N$4,$A20),'Výsledková listina'!$N:$N,0),1))</f>
      </c>
      <c r="O20" s="51">
        <f>IF(ISNA(MATCH(CONCATENATE(N$4,$A20),'Výsledková listina'!$N:$N,0)),"",INDEX('Výsledková listina'!$P:$P,MATCH(CONCATENATE(N$4,$A20),'Výsledková listina'!$N:$N,0),1))</f>
      </c>
      <c r="P20" s="4"/>
      <c r="Q20" s="98"/>
      <c r="R20" s="49">
        <f t="shared" si="2"/>
      </c>
      <c r="S20" s="65"/>
      <c r="T20" s="17" t="str">
        <f>IF(ISNA(MATCH(CONCATENATE(T$4,$A20),'Výsledková listina'!$N:$N,0)),"",INDEX('Výsledková listina'!$C:$C,MATCH(CONCATENATE(T$4,$A20),'Výsledková listina'!$N:$N,0),1))</f>
        <v>Kovařík Radovan</v>
      </c>
      <c r="U20" s="51">
        <f>IF(ISNA(MATCH(CONCATENATE(T$4,$A20),'Výsledková listina'!$N:$N,0)),"",INDEX('Výsledková listina'!$P:$P,MATCH(CONCATENATE(T$4,$A20),'Výsledková listina'!$N:$N,0),1))</f>
      </c>
      <c r="V20" s="4">
        <v>8085</v>
      </c>
      <c r="W20" s="98"/>
      <c r="X20" s="49">
        <f t="shared" si="3"/>
        <v>5</v>
      </c>
      <c r="Y20" s="65"/>
      <c r="Z20" s="17">
        <f>IF(ISNA(MATCH(CONCATENATE(Z$4,$A20),'Výsledková listina'!$N:$N,0)),"",INDEX('Výsledková listina'!$C:$C,MATCH(CONCATENATE(Z$4,$A20),'Výsledková listina'!$N:$N,0),1))</f>
      </c>
      <c r="AA20" s="51">
        <f>IF(ISNA(MATCH(CONCATENATE(Z$4,$A20),'Výsledková listina'!$N:$N,0)),"",INDEX('Výsledková listina'!$P:$P,MATCH(CONCATENATE(Z$4,$A20),'Výsledková listina'!$N:$N,0),1))</f>
      </c>
      <c r="AB20" s="4"/>
      <c r="AC20" s="98"/>
      <c r="AD20" s="49">
        <f t="shared" si="4"/>
      </c>
      <c r="AE20" s="65"/>
      <c r="AF20" s="17">
        <f>IF(ISNA(MATCH(CONCATENATE(AF$4,$A20),'Výsledková listina'!$N:$N,0)),"",INDEX('Výsledková listina'!$C:$C,MATCH(CONCATENATE(AF$4,$A20),'Výsledková listina'!$N:$N,0),1))</f>
      </c>
      <c r="AG20" s="51">
        <f>IF(ISNA(MATCH(CONCATENATE(AF$4,$A20),'Výsledková listina'!$N:$N,0)),"",INDEX('Výsledková listina'!$P:$P,MATCH(CONCATENATE(AF$4,$A20),'Výsledková listina'!$N:$N,0),1))</f>
      </c>
      <c r="AH20" s="4"/>
      <c r="AI20" s="98"/>
      <c r="AJ20" s="49">
        <f t="shared" si="5"/>
      </c>
      <c r="AK20" s="65"/>
      <c r="AL20" s="17">
        <f>IF(ISNA(MATCH(CONCATENATE(AL$4,$A20),'Výsledková listina'!$N:$N,0)),"",INDEX('Výsledková listina'!$C:$C,MATCH(CONCATENATE(AL$4,$A20),'Výsledková listina'!$N:$N,0),1))</f>
      </c>
      <c r="AM20" s="51">
        <f>IF(ISNA(MATCH(CONCATENATE(AL$4,$A20),'Výsledková listina'!$N:$N,0)),"",INDEX('Výsledková listina'!$P:$P,MATCH(CONCATENATE(AL$4,$A20),'Výsledková listina'!$N:$N,0),1))</f>
      </c>
      <c r="AN20" s="4"/>
      <c r="AO20" s="98"/>
      <c r="AP20" s="49">
        <f t="shared" si="6"/>
      </c>
      <c r="AQ20" s="65"/>
      <c r="AR20" s="17">
        <f>IF(ISNA(MATCH(CONCATENATE(AR$4,$A20),'Výsledková listina'!$N:$N,0)),"",INDEX('Výsledková listina'!$C:$C,MATCH(CONCATENATE(AR$4,$A20),'Výsledková listina'!$N:$N,0),1))</f>
      </c>
      <c r="AS20" s="51">
        <f>IF(ISNA(MATCH(CONCATENATE(AR$4,$A20),'Výsledková listina'!$N:$N,0)),"",INDEX('Výsledková listina'!$P:$P,MATCH(CONCATENATE(AR$4,$A20),'Výsledková listina'!$N:$N,0),1))</f>
      </c>
      <c r="AT20" s="4"/>
      <c r="AU20" s="98"/>
      <c r="AV20" s="49">
        <f t="shared" si="7"/>
      </c>
      <c r="AW20" s="65"/>
      <c r="AX20" s="17">
        <f>IF(ISNA(MATCH(CONCATENATE(AX$4,$A20),'Výsledková listina'!$N:$N,0)),"",INDEX('Výsledková listina'!$C:$C,MATCH(CONCATENATE(AX$4,$A20),'Výsledková listina'!$N:$N,0),1))</f>
      </c>
      <c r="AY20" s="51">
        <f>IF(ISNA(MATCH(CONCATENATE(AX$4,$A20),'Výsledková listina'!$N:$N,0)),"",INDEX('Výsledková listina'!$P:$P,MATCH(CONCATENATE(AX$4,$A20),'Výsledková listina'!$N:$N,0),1))</f>
      </c>
      <c r="AZ20" s="4"/>
      <c r="BA20" s="98"/>
      <c r="BB20" s="49">
        <f t="shared" si="8"/>
      </c>
      <c r="BC20" s="65"/>
      <c r="BD20" s="17">
        <f>IF(ISNA(MATCH(CONCATENATE(BD$4,$A20),'Výsledková listina'!$N:$N,0)),"",INDEX('Výsledková listina'!$C:$C,MATCH(CONCATENATE(BD$4,$A20),'Výsledková listina'!$N:$N,0),1))</f>
      </c>
      <c r="BE20" s="51">
        <f>IF(ISNA(MATCH(CONCATENATE(BD$4,$A20),'Výsledková listina'!$N:$N,0)),"",INDEX('Výsledková listina'!$P:$P,MATCH(CONCATENATE(BD$4,$A20),'Výsledková listina'!$N:$N,0),1))</f>
      </c>
      <c r="BF20" s="4"/>
      <c r="BG20" s="98"/>
      <c r="BH20" s="49">
        <f t="shared" si="9"/>
      </c>
      <c r="BI20" s="65"/>
      <c r="BJ20" s="17">
        <f>IF(ISNA(MATCH(CONCATENATE(BJ$4,$A20),'Výsledková listina'!$N:$N,0)),"",INDEX('Výsledková listina'!$C:$C,MATCH(CONCATENATE(BJ$4,$A20),'Výsledková listina'!$N:$N,0),1))</f>
      </c>
      <c r="BK20" s="51">
        <f>IF(ISNA(MATCH(CONCATENATE(BJ$4,$A20),'Výsledková listina'!$N:$N,0)),"",INDEX('Výsledková listina'!$P:$P,MATCH(CONCATENATE(BJ$4,$A20),'Výsledková listina'!$N:$N,0),1))</f>
      </c>
      <c r="BL20" s="4"/>
      <c r="BM20" s="49">
        <f t="shared" si="10"/>
      </c>
      <c r="BN20" s="65"/>
      <c r="BO20" s="17">
        <f>IF(ISNA(MATCH(CONCATENATE(BO$4,$A20),'Výsledková listina'!$N:$N,0)),"",INDEX('Výsledková listina'!$C:$C,MATCH(CONCATENATE(BO$4,$A20),'Výsledková listina'!$N:$N,0),1))</f>
      </c>
      <c r="BP20" s="51">
        <f>IF(ISNA(MATCH(CONCATENATE(BO$4,$A20),'Výsledková listina'!$N:$N,0)),"",INDEX('Výsledková listina'!$P:$P,MATCH(CONCATENATE(BO$4,$A20),'Výsledková listina'!$N:$N,0),1))</f>
      </c>
      <c r="BQ20" s="4"/>
      <c r="BR20" s="49">
        <f t="shared" si="11"/>
      </c>
      <c r="BS20" s="65"/>
      <c r="BT20" s="17">
        <f>IF(ISNA(MATCH(CONCATENATE(BT$4,$A20),'Výsledková listina'!$N:$N,0)),"",INDEX('Výsledková listina'!$C:$C,MATCH(CONCATENATE(BT$4,$A20),'Výsledková listina'!$N:$N,0),1))</f>
      </c>
      <c r="BU20" s="51">
        <f>IF(ISNA(MATCH(CONCATENATE(BT$4,$A20),'Výsledková listina'!$N:$N,0)),"",INDEX('Výsledková listina'!$P:$P,MATCH(CONCATENATE(BT$4,$A20),'Výsledková listina'!$N:$N,0),1))</f>
      </c>
      <c r="BV20" s="4"/>
      <c r="BW20" s="49">
        <f t="shared" si="12"/>
      </c>
      <c r="BX20" s="65"/>
      <c r="BY20" s="17">
        <f>IF(ISNA(MATCH(CONCATENATE(BY$4,$A20),'Výsledková listina'!$N:$N,0)),"",INDEX('Výsledková listina'!$C:$C,MATCH(CONCATENATE(BY$4,$A20),'Výsledková listina'!$N:$N,0),1))</f>
      </c>
      <c r="BZ20" s="51">
        <f>IF(ISNA(MATCH(CONCATENATE(BY$4,$A20),'Výsledková listina'!$N:$N,0)),"",INDEX('Výsledková listina'!$P:$P,MATCH(CONCATENATE(BY$4,$A20),'Výsledková listina'!$N:$N,0),1))</f>
      </c>
      <c r="CA20" s="4"/>
      <c r="CB20" s="49">
        <f t="shared" si="13"/>
      </c>
      <c r="CC20" s="65"/>
      <c r="CD20" s="17">
        <f>IF(ISNA(MATCH(CONCATENATE(CD$4,$A20),'Výsledková listina'!$N:$N,0)),"",INDEX('Výsledková listina'!$C:$C,MATCH(CONCATENATE(CD$4,$A20),'Výsledková listina'!$N:$N,0),1))</f>
      </c>
      <c r="CE20" s="51">
        <f>IF(ISNA(MATCH(CONCATENATE(CD$4,$A20),'Výsledková listina'!$N:$N,0)),"",INDEX('Výsledková listina'!$P:$P,MATCH(CONCATENATE(CD$4,$A20),'Výsledková listina'!$N:$N,0),1))</f>
      </c>
      <c r="CF20" s="4"/>
      <c r="CG20" s="49">
        <f t="shared" si="14"/>
      </c>
      <c r="CH20" s="65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1">
        <f>IF(ISNA(MATCH(CONCATENATE(B$4,$A21),'Výsledková listina'!$N:$N,0)),"",INDEX('Výsledková listina'!$P:$P,MATCH(CONCATENATE(B$4,$A21),'Výsledková listina'!$N:$N,0),1))</f>
      </c>
      <c r="D21" s="4"/>
      <c r="E21" s="98"/>
      <c r="F21" s="49">
        <f t="shared" si="0"/>
      </c>
      <c r="G21" s="65"/>
      <c r="H21" s="17">
        <f>IF(ISNA(MATCH(CONCATENATE(H$4,$A21),'Výsledková listina'!$N:$N,0)),"",INDEX('Výsledková listina'!$C:$C,MATCH(CONCATENATE(H$4,$A21),'Výsledková listina'!$N:$N,0),1))</f>
      </c>
      <c r="I21" s="51">
        <f>IF(ISNA(MATCH(CONCATENATE(H$4,$A21),'Výsledková listina'!$N:$N,0)),"",INDEX('Výsledková listina'!$P:$P,MATCH(CONCATENATE(H$4,$A21),'Výsledková listina'!$N:$N,0),1))</f>
      </c>
      <c r="J21" s="4"/>
      <c r="K21" s="98"/>
      <c r="L21" s="49">
        <f t="shared" si="1"/>
      </c>
      <c r="M21" s="65"/>
      <c r="N21" s="17">
        <f>IF(ISNA(MATCH(CONCATENATE(N$4,$A21),'Výsledková listina'!$N:$N,0)),"",INDEX('Výsledková listina'!$C:$C,MATCH(CONCATENATE(N$4,$A21),'Výsledková listina'!$N:$N,0),1))</f>
      </c>
      <c r="O21" s="51">
        <f>IF(ISNA(MATCH(CONCATENATE(N$4,$A21),'Výsledková listina'!$N:$N,0)),"",INDEX('Výsledková listina'!$P:$P,MATCH(CONCATENATE(N$4,$A21),'Výsledková listina'!$N:$N,0),1))</f>
      </c>
      <c r="P21" s="4"/>
      <c r="Q21" s="98"/>
      <c r="R21" s="49">
        <f t="shared" si="2"/>
      </c>
      <c r="S21" s="65"/>
      <c r="T21" s="17" t="str">
        <f>IF(ISNA(MATCH(CONCATENATE(T$4,$A21),'Výsledková listina'!$N:$N,0)),"",INDEX('Výsledková listina'!$C:$C,MATCH(CONCATENATE(T$4,$A21),'Výsledková listina'!$N:$N,0),1))</f>
        <v>Prokeš Milan</v>
      </c>
      <c r="U21" s="51">
        <f>IF(ISNA(MATCH(CONCATENATE(T$4,$A21),'Výsledková listina'!$N:$N,0)),"",INDEX('Výsledková listina'!$P:$P,MATCH(CONCATENATE(T$4,$A21),'Výsledková listina'!$N:$N,0),1))</f>
      </c>
      <c r="V21" s="4">
        <v>620</v>
      </c>
      <c r="W21" s="98"/>
      <c r="X21" s="49">
        <f t="shared" si="3"/>
        <v>18</v>
      </c>
      <c r="Y21" s="65"/>
      <c r="Z21" s="17">
        <f>IF(ISNA(MATCH(CONCATENATE(Z$4,$A21),'Výsledková listina'!$N:$N,0)),"",INDEX('Výsledková listina'!$C:$C,MATCH(CONCATENATE(Z$4,$A21),'Výsledková listina'!$N:$N,0),1))</f>
      </c>
      <c r="AA21" s="51">
        <f>IF(ISNA(MATCH(CONCATENATE(Z$4,$A21),'Výsledková listina'!$N:$N,0)),"",INDEX('Výsledková listina'!$P:$P,MATCH(CONCATENATE(Z$4,$A21),'Výsledková listina'!$N:$N,0),1))</f>
      </c>
      <c r="AB21" s="4"/>
      <c r="AC21" s="98"/>
      <c r="AD21" s="49">
        <f t="shared" si="4"/>
      </c>
      <c r="AE21" s="65"/>
      <c r="AF21" s="17">
        <f>IF(ISNA(MATCH(CONCATENATE(AF$4,$A21),'Výsledková listina'!$N:$N,0)),"",INDEX('Výsledková listina'!$C:$C,MATCH(CONCATENATE(AF$4,$A21),'Výsledková listina'!$N:$N,0),1))</f>
      </c>
      <c r="AG21" s="51">
        <f>IF(ISNA(MATCH(CONCATENATE(AF$4,$A21),'Výsledková listina'!$N:$N,0)),"",INDEX('Výsledková listina'!$P:$P,MATCH(CONCATENATE(AF$4,$A21),'Výsledková listina'!$N:$N,0),1))</f>
      </c>
      <c r="AH21" s="4"/>
      <c r="AI21" s="98"/>
      <c r="AJ21" s="49">
        <f t="shared" si="5"/>
      </c>
      <c r="AK21" s="65"/>
      <c r="AL21" s="17">
        <f>IF(ISNA(MATCH(CONCATENATE(AL$4,$A21),'Výsledková listina'!$N:$N,0)),"",INDEX('Výsledková listina'!$C:$C,MATCH(CONCATENATE(AL$4,$A21),'Výsledková listina'!$N:$N,0),1))</f>
      </c>
      <c r="AM21" s="51">
        <f>IF(ISNA(MATCH(CONCATENATE(AL$4,$A21),'Výsledková listina'!$N:$N,0)),"",INDEX('Výsledková listina'!$P:$P,MATCH(CONCATENATE(AL$4,$A21),'Výsledková listina'!$N:$N,0),1))</f>
      </c>
      <c r="AN21" s="4"/>
      <c r="AO21" s="98"/>
      <c r="AP21" s="49">
        <f t="shared" si="6"/>
      </c>
      <c r="AQ21" s="65"/>
      <c r="AR21" s="17">
        <f>IF(ISNA(MATCH(CONCATENATE(AR$4,$A21),'Výsledková listina'!$N:$N,0)),"",INDEX('Výsledková listina'!$C:$C,MATCH(CONCATENATE(AR$4,$A21),'Výsledková listina'!$N:$N,0),1))</f>
      </c>
      <c r="AS21" s="51">
        <f>IF(ISNA(MATCH(CONCATENATE(AR$4,$A21),'Výsledková listina'!$N:$N,0)),"",INDEX('Výsledková listina'!$P:$P,MATCH(CONCATENATE(AR$4,$A21),'Výsledková listina'!$N:$N,0),1))</f>
      </c>
      <c r="AT21" s="4"/>
      <c r="AU21" s="98"/>
      <c r="AV21" s="49">
        <f t="shared" si="7"/>
      </c>
      <c r="AW21" s="65"/>
      <c r="AX21" s="17">
        <f>IF(ISNA(MATCH(CONCATENATE(AX$4,$A21),'Výsledková listina'!$N:$N,0)),"",INDEX('Výsledková listina'!$C:$C,MATCH(CONCATENATE(AX$4,$A21),'Výsledková listina'!$N:$N,0),1))</f>
      </c>
      <c r="AY21" s="51">
        <f>IF(ISNA(MATCH(CONCATENATE(AX$4,$A21),'Výsledková listina'!$N:$N,0)),"",INDEX('Výsledková listina'!$P:$P,MATCH(CONCATENATE(AX$4,$A21),'Výsledková listina'!$N:$N,0),1))</f>
      </c>
      <c r="AZ21" s="4"/>
      <c r="BA21" s="98"/>
      <c r="BB21" s="49">
        <f t="shared" si="8"/>
      </c>
      <c r="BC21" s="65"/>
      <c r="BD21" s="17">
        <f>IF(ISNA(MATCH(CONCATENATE(BD$4,$A21),'Výsledková listina'!$N:$N,0)),"",INDEX('Výsledková listina'!$C:$C,MATCH(CONCATENATE(BD$4,$A21),'Výsledková listina'!$N:$N,0),1))</f>
      </c>
      <c r="BE21" s="51">
        <f>IF(ISNA(MATCH(CONCATENATE(BD$4,$A21),'Výsledková listina'!$N:$N,0)),"",INDEX('Výsledková listina'!$P:$P,MATCH(CONCATENATE(BD$4,$A21),'Výsledková listina'!$N:$N,0),1))</f>
      </c>
      <c r="BF21" s="4"/>
      <c r="BG21" s="98"/>
      <c r="BH21" s="49">
        <f t="shared" si="9"/>
      </c>
      <c r="BI21" s="65"/>
      <c r="BJ21" s="17">
        <f>IF(ISNA(MATCH(CONCATENATE(BJ$4,$A21),'Výsledková listina'!$N:$N,0)),"",INDEX('Výsledková listina'!$C:$C,MATCH(CONCATENATE(BJ$4,$A21),'Výsledková listina'!$N:$N,0),1))</f>
      </c>
      <c r="BK21" s="51">
        <f>IF(ISNA(MATCH(CONCATENATE(BJ$4,$A21),'Výsledková listina'!$N:$N,0)),"",INDEX('Výsledková listina'!$P:$P,MATCH(CONCATENATE(BJ$4,$A21),'Výsledková listina'!$N:$N,0),1))</f>
      </c>
      <c r="BL21" s="4"/>
      <c r="BM21" s="49">
        <f t="shared" si="10"/>
      </c>
      <c r="BN21" s="65"/>
      <c r="BO21" s="17">
        <f>IF(ISNA(MATCH(CONCATENATE(BO$4,$A21),'Výsledková listina'!$N:$N,0)),"",INDEX('Výsledková listina'!$C:$C,MATCH(CONCATENATE(BO$4,$A21),'Výsledková listina'!$N:$N,0),1))</f>
      </c>
      <c r="BP21" s="51">
        <f>IF(ISNA(MATCH(CONCATENATE(BO$4,$A21),'Výsledková listina'!$N:$N,0)),"",INDEX('Výsledková listina'!$P:$P,MATCH(CONCATENATE(BO$4,$A21),'Výsledková listina'!$N:$N,0),1))</f>
      </c>
      <c r="BQ21" s="4"/>
      <c r="BR21" s="49">
        <f t="shared" si="11"/>
      </c>
      <c r="BS21" s="65"/>
      <c r="BT21" s="17">
        <f>IF(ISNA(MATCH(CONCATENATE(BT$4,$A21),'Výsledková listina'!$N:$N,0)),"",INDEX('Výsledková listina'!$C:$C,MATCH(CONCATENATE(BT$4,$A21),'Výsledková listina'!$N:$N,0),1))</f>
      </c>
      <c r="BU21" s="51">
        <f>IF(ISNA(MATCH(CONCATENATE(BT$4,$A21),'Výsledková listina'!$N:$N,0)),"",INDEX('Výsledková listina'!$P:$P,MATCH(CONCATENATE(BT$4,$A21),'Výsledková listina'!$N:$N,0),1))</f>
      </c>
      <c r="BV21" s="4"/>
      <c r="BW21" s="49">
        <f t="shared" si="12"/>
      </c>
      <c r="BX21" s="65"/>
      <c r="BY21" s="17">
        <f>IF(ISNA(MATCH(CONCATENATE(BY$4,$A21),'Výsledková listina'!$N:$N,0)),"",INDEX('Výsledková listina'!$C:$C,MATCH(CONCATENATE(BY$4,$A21),'Výsledková listina'!$N:$N,0),1))</f>
      </c>
      <c r="BZ21" s="51">
        <f>IF(ISNA(MATCH(CONCATENATE(BY$4,$A21),'Výsledková listina'!$N:$N,0)),"",INDEX('Výsledková listina'!$P:$P,MATCH(CONCATENATE(BY$4,$A21),'Výsledková listina'!$N:$N,0),1))</f>
      </c>
      <c r="CA21" s="4"/>
      <c r="CB21" s="49">
        <f t="shared" si="13"/>
      </c>
      <c r="CC21" s="65"/>
      <c r="CD21" s="17">
        <f>IF(ISNA(MATCH(CONCATENATE(CD$4,$A21),'Výsledková listina'!$N:$N,0)),"",INDEX('Výsledková listina'!$C:$C,MATCH(CONCATENATE(CD$4,$A21),'Výsledková listina'!$N:$N,0),1))</f>
      </c>
      <c r="CE21" s="51">
        <f>IF(ISNA(MATCH(CONCATENATE(CD$4,$A21),'Výsledková listina'!$N:$N,0)),"",INDEX('Výsledková listina'!$P:$P,MATCH(CONCATENATE(CD$4,$A21),'Výsledková listina'!$N:$N,0),1))</f>
      </c>
      <c r="CF21" s="4"/>
      <c r="CG21" s="49">
        <f t="shared" si="14"/>
      </c>
      <c r="CH21" s="65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1">
        <f>IF(ISNA(MATCH(CONCATENATE(B$4,$A22),'Výsledková listina'!$N:$N,0)),"",INDEX('Výsledková listina'!$P:$P,MATCH(CONCATENATE(B$4,$A22),'Výsledková listina'!$N:$N,0),1))</f>
      </c>
      <c r="D22" s="4"/>
      <c r="E22" s="98"/>
      <c r="F22" s="49">
        <f t="shared" si="0"/>
      </c>
      <c r="G22" s="65"/>
      <c r="H22" s="17">
        <f>IF(ISNA(MATCH(CONCATENATE(H$4,$A22),'Výsledková listina'!$N:$N,0)),"",INDEX('Výsledková listina'!$C:$C,MATCH(CONCATENATE(H$4,$A22),'Výsledková listina'!$N:$N,0),1))</f>
      </c>
      <c r="I22" s="51">
        <f>IF(ISNA(MATCH(CONCATENATE(H$4,$A22),'Výsledková listina'!$N:$N,0)),"",INDEX('Výsledková listina'!$P:$P,MATCH(CONCATENATE(H$4,$A22),'Výsledková listina'!$N:$N,0),1))</f>
      </c>
      <c r="J22" s="4"/>
      <c r="K22" s="98"/>
      <c r="L22" s="49">
        <f t="shared" si="1"/>
      </c>
      <c r="M22" s="65"/>
      <c r="N22" s="17">
        <f>IF(ISNA(MATCH(CONCATENATE(N$4,$A22),'Výsledková listina'!$N:$N,0)),"",INDEX('Výsledková listina'!$C:$C,MATCH(CONCATENATE(N$4,$A22),'Výsledková listina'!$N:$N,0),1))</f>
      </c>
      <c r="O22" s="51">
        <f>IF(ISNA(MATCH(CONCATENATE(N$4,$A22),'Výsledková listina'!$N:$N,0)),"",INDEX('Výsledková listina'!$P:$P,MATCH(CONCATENATE(N$4,$A22),'Výsledková listina'!$N:$N,0),1))</f>
      </c>
      <c r="P22" s="4"/>
      <c r="Q22" s="98"/>
      <c r="R22" s="49">
        <f t="shared" si="2"/>
      </c>
      <c r="S22" s="65"/>
      <c r="T22" s="17" t="str">
        <f>IF(ISNA(MATCH(CONCATENATE(T$4,$A22),'Výsledková listina'!$N:$N,0)),"",INDEX('Výsledková listina'!$C:$C,MATCH(CONCATENATE(T$4,$A22),'Výsledková listina'!$N:$N,0),1))</f>
        <v>Dušánek Bohuslav</v>
      </c>
      <c r="U22" s="51">
        <f>IF(ISNA(MATCH(CONCATENATE(T$4,$A22),'Výsledková listina'!$N:$N,0)),"",INDEX('Výsledková listina'!$P:$P,MATCH(CONCATENATE(T$4,$A22),'Výsledková listina'!$N:$N,0),1))</f>
      </c>
      <c r="V22" s="4">
        <v>6490</v>
      </c>
      <c r="W22" s="98"/>
      <c r="X22" s="49">
        <f t="shared" si="3"/>
        <v>11</v>
      </c>
      <c r="Y22" s="65"/>
      <c r="Z22" s="17">
        <f>IF(ISNA(MATCH(CONCATENATE(Z$4,$A22),'Výsledková listina'!$N:$N,0)),"",INDEX('Výsledková listina'!$C:$C,MATCH(CONCATENATE(Z$4,$A22),'Výsledková listina'!$N:$N,0),1))</f>
      </c>
      <c r="AA22" s="51">
        <f>IF(ISNA(MATCH(CONCATENATE(Z$4,$A22),'Výsledková listina'!$N:$N,0)),"",INDEX('Výsledková listina'!$P:$P,MATCH(CONCATENATE(Z$4,$A22),'Výsledková listina'!$N:$N,0),1))</f>
      </c>
      <c r="AB22" s="4"/>
      <c r="AC22" s="98"/>
      <c r="AD22" s="49">
        <f t="shared" si="4"/>
      </c>
      <c r="AE22" s="65"/>
      <c r="AF22" s="17">
        <f>IF(ISNA(MATCH(CONCATENATE(AF$4,$A22),'Výsledková listina'!$N:$N,0)),"",INDEX('Výsledková listina'!$C:$C,MATCH(CONCATENATE(AF$4,$A22),'Výsledková listina'!$N:$N,0),1))</f>
      </c>
      <c r="AG22" s="51">
        <f>IF(ISNA(MATCH(CONCATENATE(AF$4,$A22),'Výsledková listina'!$N:$N,0)),"",INDEX('Výsledková listina'!$P:$P,MATCH(CONCATENATE(AF$4,$A22),'Výsledková listina'!$N:$N,0),1))</f>
      </c>
      <c r="AH22" s="4"/>
      <c r="AI22" s="98"/>
      <c r="AJ22" s="49">
        <f t="shared" si="5"/>
      </c>
      <c r="AK22" s="65"/>
      <c r="AL22" s="17">
        <f>IF(ISNA(MATCH(CONCATENATE(AL$4,$A22),'Výsledková listina'!$N:$N,0)),"",INDEX('Výsledková listina'!$C:$C,MATCH(CONCATENATE(AL$4,$A22),'Výsledková listina'!$N:$N,0),1))</f>
      </c>
      <c r="AM22" s="51">
        <f>IF(ISNA(MATCH(CONCATENATE(AL$4,$A22),'Výsledková listina'!$N:$N,0)),"",INDEX('Výsledková listina'!$P:$P,MATCH(CONCATENATE(AL$4,$A22),'Výsledková listina'!$N:$N,0),1))</f>
      </c>
      <c r="AN22" s="4"/>
      <c r="AO22" s="98"/>
      <c r="AP22" s="49">
        <f t="shared" si="6"/>
      </c>
      <c r="AQ22" s="65"/>
      <c r="AR22" s="17">
        <f>IF(ISNA(MATCH(CONCATENATE(AR$4,$A22),'Výsledková listina'!$N:$N,0)),"",INDEX('Výsledková listina'!$C:$C,MATCH(CONCATENATE(AR$4,$A22),'Výsledková listina'!$N:$N,0),1))</f>
      </c>
      <c r="AS22" s="51">
        <f>IF(ISNA(MATCH(CONCATENATE(AR$4,$A22),'Výsledková listina'!$N:$N,0)),"",INDEX('Výsledková listina'!$P:$P,MATCH(CONCATENATE(AR$4,$A22),'Výsledková listina'!$N:$N,0),1))</f>
      </c>
      <c r="AT22" s="4"/>
      <c r="AU22" s="98"/>
      <c r="AV22" s="49">
        <f t="shared" si="7"/>
      </c>
      <c r="AW22" s="65"/>
      <c r="AX22" s="17">
        <f>IF(ISNA(MATCH(CONCATENATE(AX$4,$A22),'Výsledková listina'!$N:$N,0)),"",INDEX('Výsledková listina'!$C:$C,MATCH(CONCATENATE(AX$4,$A22),'Výsledková listina'!$N:$N,0),1))</f>
      </c>
      <c r="AY22" s="51">
        <f>IF(ISNA(MATCH(CONCATENATE(AX$4,$A22),'Výsledková listina'!$N:$N,0)),"",INDEX('Výsledková listina'!$P:$P,MATCH(CONCATENATE(AX$4,$A22),'Výsledková listina'!$N:$N,0),1))</f>
      </c>
      <c r="AZ22" s="4"/>
      <c r="BA22" s="98"/>
      <c r="BB22" s="49">
        <f t="shared" si="8"/>
      </c>
      <c r="BC22" s="65"/>
      <c r="BD22" s="17">
        <f>IF(ISNA(MATCH(CONCATENATE(BD$4,$A22),'Výsledková listina'!$N:$N,0)),"",INDEX('Výsledková listina'!$C:$C,MATCH(CONCATENATE(BD$4,$A22),'Výsledková listina'!$N:$N,0),1))</f>
      </c>
      <c r="BE22" s="51">
        <f>IF(ISNA(MATCH(CONCATENATE(BD$4,$A22),'Výsledková listina'!$N:$N,0)),"",INDEX('Výsledková listina'!$P:$P,MATCH(CONCATENATE(BD$4,$A22),'Výsledková listina'!$N:$N,0),1))</f>
      </c>
      <c r="BF22" s="4"/>
      <c r="BG22" s="98"/>
      <c r="BH22" s="49">
        <f t="shared" si="9"/>
      </c>
      <c r="BI22" s="65"/>
      <c r="BJ22" s="17">
        <f>IF(ISNA(MATCH(CONCATENATE(BJ$4,$A22),'Výsledková listina'!$N:$N,0)),"",INDEX('Výsledková listina'!$C:$C,MATCH(CONCATENATE(BJ$4,$A22),'Výsledková listina'!$N:$N,0),1))</f>
      </c>
      <c r="BK22" s="51">
        <f>IF(ISNA(MATCH(CONCATENATE(BJ$4,$A22),'Výsledková listina'!$N:$N,0)),"",INDEX('Výsledková listina'!$P:$P,MATCH(CONCATENATE(BJ$4,$A22),'Výsledková listina'!$N:$N,0),1))</f>
      </c>
      <c r="BL22" s="4"/>
      <c r="BM22" s="49">
        <f t="shared" si="10"/>
      </c>
      <c r="BN22" s="65"/>
      <c r="BO22" s="17">
        <f>IF(ISNA(MATCH(CONCATENATE(BO$4,$A22),'Výsledková listina'!$N:$N,0)),"",INDEX('Výsledková listina'!$C:$C,MATCH(CONCATENATE(BO$4,$A22),'Výsledková listina'!$N:$N,0),1))</f>
      </c>
      <c r="BP22" s="51">
        <f>IF(ISNA(MATCH(CONCATENATE(BO$4,$A22),'Výsledková listina'!$N:$N,0)),"",INDEX('Výsledková listina'!$P:$P,MATCH(CONCATENATE(BO$4,$A22),'Výsledková listina'!$N:$N,0),1))</f>
      </c>
      <c r="BQ22" s="4"/>
      <c r="BR22" s="49">
        <f t="shared" si="11"/>
      </c>
      <c r="BS22" s="65"/>
      <c r="BT22" s="17">
        <f>IF(ISNA(MATCH(CONCATENATE(BT$4,$A22),'Výsledková listina'!$N:$N,0)),"",INDEX('Výsledková listina'!$C:$C,MATCH(CONCATENATE(BT$4,$A22),'Výsledková listina'!$N:$N,0),1))</f>
      </c>
      <c r="BU22" s="51">
        <f>IF(ISNA(MATCH(CONCATENATE(BT$4,$A22),'Výsledková listina'!$N:$N,0)),"",INDEX('Výsledková listina'!$P:$P,MATCH(CONCATENATE(BT$4,$A22),'Výsledková listina'!$N:$N,0),1))</f>
      </c>
      <c r="BV22" s="4"/>
      <c r="BW22" s="49">
        <f t="shared" si="12"/>
      </c>
      <c r="BX22" s="65"/>
      <c r="BY22" s="17">
        <f>IF(ISNA(MATCH(CONCATENATE(BY$4,$A22),'Výsledková listina'!$N:$N,0)),"",INDEX('Výsledková listina'!$C:$C,MATCH(CONCATENATE(BY$4,$A22),'Výsledková listina'!$N:$N,0),1))</f>
      </c>
      <c r="BZ22" s="51">
        <f>IF(ISNA(MATCH(CONCATENATE(BY$4,$A22),'Výsledková listina'!$N:$N,0)),"",INDEX('Výsledková listina'!$P:$P,MATCH(CONCATENATE(BY$4,$A22),'Výsledková listina'!$N:$N,0),1))</f>
      </c>
      <c r="CA22" s="4"/>
      <c r="CB22" s="49">
        <f t="shared" si="13"/>
      </c>
      <c r="CC22" s="65"/>
      <c r="CD22" s="17">
        <f>IF(ISNA(MATCH(CONCATENATE(CD$4,$A22),'Výsledková listina'!$N:$N,0)),"",INDEX('Výsledková listina'!$C:$C,MATCH(CONCATENATE(CD$4,$A22),'Výsledková listina'!$N:$N,0),1))</f>
      </c>
      <c r="CE22" s="51">
        <f>IF(ISNA(MATCH(CONCATENATE(CD$4,$A22),'Výsledková listina'!$N:$N,0)),"",INDEX('Výsledková listina'!$P:$P,MATCH(CONCATENATE(CD$4,$A22),'Výsledková listina'!$N:$N,0),1))</f>
      </c>
      <c r="CF22" s="4"/>
      <c r="CG22" s="49">
        <f t="shared" si="14"/>
      </c>
      <c r="CH22" s="65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1">
        <f>IF(ISNA(MATCH(CONCATENATE(B$4,$A23),'Výsledková listina'!$N:$N,0)),"",INDEX('Výsledková listina'!$P:$P,MATCH(CONCATENATE(B$4,$A23),'Výsledková listina'!$N:$N,0),1))</f>
      </c>
      <c r="D23" s="4"/>
      <c r="E23" s="98"/>
      <c r="F23" s="49">
        <f t="shared" si="0"/>
      </c>
      <c r="G23" s="65"/>
      <c r="H23" s="17">
        <f>IF(ISNA(MATCH(CONCATENATE(H$4,$A23),'Výsledková listina'!$N:$N,0)),"",INDEX('Výsledková listina'!$C:$C,MATCH(CONCATENATE(H$4,$A23),'Výsledková listina'!$N:$N,0),1))</f>
      </c>
      <c r="I23" s="51">
        <f>IF(ISNA(MATCH(CONCATENATE(H$4,$A23),'Výsledková listina'!$N:$N,0)),"",INDEX('Výsledková listina'!$P:$P,MATCH(CONCATENATE(H$4,$A23),'Výsledková listina'!$N:$N,0),1))</f>
      </c>
      <c r="J23" s="4"/>
      <c r="K23" s="98"/>
      <c r="L23" s="49">
        <f t="shared" si="1"/>
      </c>
      <c r="M23" s="65"/>
      <c r="N23" s="17">
        <f>IF(ISNA(MATCH(CONCATENATE(N$4,$A23),'Výsledková listina'!$N:$N,0)),"",INDEX('Výsledková listina'!$C:$C,MATCH(CONCATENATE(N$4,$A23),'Výsledková listina'!$N:$N,0),1))</f>
      </c>
      <c r="O23" s="51">
        <f>IF(ISNA(MATCH(CONCATENATE(N$4,$A23),'Výsledková listina'!$N:$N,0)),"",INDEX('Výsledková listina'!$P:$P,MATCH(CONCATENATE(N$4,$A23),'Výsledková listina'!$N:$N,0),1))</f>
      </c>
      <c r="P23" s="4"/>
      <c r="Q23" s="98"/>
      <c r="R23" s="49">
        <f t="shared" si="2"/>
      </c>
      <c r="S23" s="65"/>
      <c r="T23" s="17" t="str">
        <f>IF(ISNA(MATCH(CONCATENATE(T$4,$A23),'Výsledková listina'!$N:$N,0)),"",INDEX('Výsledková listina'!$C:$C,MATCH(CONCATENATE(T$4,$A23),'Výsledková listina'!$N:$N,0),1))</f>
        <v>Vosáhlo Pavel</v>
      </c>
      <c r="U23" s="51">
        <f>IF(ISNA(MATCH(CONCATENATE(T$4,$A23),'Výsledková listina'!$N:$N,0)),"",INDEX('Výsledková listina'!$P:$P,MATCH(CONCATENATE(T$4,$A23),'Výsledková listina'!$N:$N,0),1))</f>
      </c>
      <c r="V23" s="4">
        <v>7785</v>
      </c>
      <c r="W23" s="98"/>
      <c r="X23" s="49">
        <f t="shared" si="3"/>
        <v>6</v>
      </c>
      <c r="Y23" s="65"/>
      <c r="Z23" s="17">
        <f>IF(ISNA(MATCH(CONCATENATE(Z$4,$A23),'Výsledková listina'!$N:$N,0)),"",INDEX('Výsledková listina'!$C:$C,MATCH(CONCATENATE(Z$4,$A23),'Výsledková listina'!$N:$N,0),1))</f>
      </c>
      <c r="AA23" s="51">
        <f>IF(ISNA(MATCH(CONCATENATE(Z$4,$A23),'Výsledková listina'!$N:$N,0)),"",INDEX('Výsledková listina'!$P:$P,MATCH(CONCATENATE(Z$4,$A23),'Výsledková listina'!$N:$N,0),1))</f>
      </c>
      <c r="AB23" s="4"/>
      <c r="AC23" s="98"/>
      <c r="AD23" s="49">
        <f t="shared" si="4"/>
      </c>
      <c r="AE23" s="65"/>
      <c r="AF23" s="17">
        <f>IF(ISNA(MATCH(CONCATENATE(AF$4,$A23),'Výsledková listina'!$N:$N,0)),"",INDEX('Výsledková listina'!$C:$C,MATCH(CONCATENATE(AF$4,$A23),'Výsledková listina'!$N:$N,0),1))</f>
      </c>
      <c r="AG23" s="51">
        <f>IF(ISNA(MATCH(CONCATENATE(AF$4,$A23),'Výsledková listina'!$N:$N,0)),"",INDEX('Výsledková listina'!$P:$P,MATCH(CONCATENATE(AF$4,$A23),'Výsledková listina'!$N:$N,0),1))</f>
      </c>
      <c r="AH23" s="4"/>
      <c r="AI23" s="98"/>
      <c r="AJ23" s="49">
        <f t="shared" si="5"/>
      </c>
      <c r="AK23" s="65"/>
      <c r="AL23" s="17">
        <f>IF(ISNA(MATCH(CONCATENATE(AL$4,$A23),'Výsledková listina'!$N:$N,0)),"",INDEX('Výsledková listina'!$C:$C,MATCH(CONCATENATE(AL$4,$A23),'Výsledková listina'!$N:$N,0),1))</f>
      </c>
      <c r="AM23" s="51">
        <f>IF(ISNA(MATCH(CONCATENATE(AL$4,$A23),'Výsledková listina'!$N:$N,0)),"",INDEX('Výsledková listina'!$P:$P,MATCH(CONCATENATE(AL$4,$A23),'Výsledková listina'!$N:$N,0),1))</f>
      </c>
      <c r="AN23" s="4"/>
      <c r="AO23" s="98"/>
      <c r="AP23" s="49">
        <f t="shared" si="6"/>
      </c>
      <c r="AQ23" s="65"/>
      <c r="AR23" s="17">
        <f>IF(ISNA(MATCH(CONCATENATE(AR$4,$A23),'Výsledková listina'!$N:$N,0)),"",INDEX('Výsledková listina'!$C:$C,MATCH(CONCATENATE(AR$4,$A23),'Výsledková listina'!$N:$N,0),1))</f>
      </c>
      <c r="AS23" s="51">
        <f>IF(ISNA(MATCH(CONCATENATE(AR$4,$A23),'Výsledková listina'!$N:$N,0)),"",INDEX('Výsledková listina'!$P:$P,MATCH(CONCATENATE(AR$4,$A23),'Výsledková listina'!$N:$N,0),1))</f>
      </c>
      <c r="AT23" s="4"/>
      <c r="AU23" s="98"/>
      <c r="AV23" s="49">
        <f t="shared" si="7"/>
      </c>
      <c r="AW23" s="65"/>
      <c r="AX23" s="17">
        <f>IF(ISNA(MATCH(CONCATENATE(AX$4,$A23),'Výsledková listina'!$N:$N,0)),"",INDEX('Výsledková listina'!$C:$C,MATCH(CONCATENATE(AX$4,$A23),'Výsledková listina'!$N:$N,0),1))</f>
      </c>
      <c r="AY23" s="51">
        <f>IF(ISNA(MATCH(CONCATENATE(AX$4,$A23),'Výsledková listina'!$N:$N,0)),"",INDEX('Výsledková listina'!$P:$P,MATCH(CONCATENATE(AX$4,$A23),'Výsledková listina'!$N:$N,0),1))</f>
      </c>
      <c r="AZ23" s="4"/>
      <c r="BA23" s="98"/>
      <c r="BB23" s="49">
        <f t="shared" si="8"/>
      </c>
      <c r="BC23" s="65"/>
      <c r="BD23" s="17">
        <f>IF(ISNA(MATCH(CONCATENATE(BD$4,$A23),'Výsledková listina'!$N:$N,0)),"",INDEX('Výsledková listina'!$C:$C,MATCH(CONCATENATE(BD$4,$A23),'Výsledková listina'!$N:$N,0),1))</f>
      </c>
      <c r="BE23" s="51">
        <f>IF(ISNA(MATCH(CONCATENATE(BD$4,$A23),'Výsledková listina'!$N:$N,0)),"",INDEX('Výsledková listina'!$P:$P,MATCH(CONCATENATE(BD$4,$A23),'Výsledková listina'!$N:$N,0),1))</f>
      </c>
      <c r="BF23" s="4"/>
      <c r="BG23" s="98"/>
      <c r="BH23" s="49">
        <f t="shared" si="9"/>
      </c>
      <c r="BI23" s="65"/>
      <c r="BJ23" s="17">
        <f>IF(ISNA(MATCH(CONCATENATE(BJ$4,$A23),'Výsledková listina'!$N:$N,0)),"",INDEX('Výsledková listina'!$C:$C,MATCH(CONCATENATE(BJ$4,$A23),'Výsledková listina'!$N:$N,0),1))</f>
      </c>
      <c r="BK23" s="51">
        <f>IF(ISNA(MATCH(CONCATENATE(BJ$4,$A23),'Výsledková listina'!$N:$N,0)),"",INDEX('Výsledková listina'!$P:$P,MATCH(CONCATENATE(BJ$4,$A23),'Výsledková listina'!$N:$N,0),1))</f>
      </c>
      <c r="BL23" s="4"/>
      <c r="BM23" s="49">
        <f t="shared" si="10"/>
      </c>
      <c r="BN23" s="65"/>
      <c r="BO23" s="17">
        <f>IF(ISNA(MATCH(CONCATENATE(BO$4,$A23),'Výsledková listina'!$N:$N,0)),"",INDEX('Výsledková listina'!$C:$C,MATCH(CONCATENATE(BO$4,$A23),'Výsledková listina'!$N:$N,0),1))</f>
      </c>
      <c r="BP23" s="51">
        <f>IF(ISNA(MATCH(CONCATENATE(BO$4,$A23),'Výsledková listina'!$N:$N,0)),"",INDEX('Výsledková listina'!$P:$P,MATCH(CONCATENATE(BO$4,$A23),'Výsledková listina'!$N:$N,0),1))</f>
      </c>
      <c r="BQ23" s="4"/>
      <c r="BR23" s="49">
        <f t="shared" si="11"/>
      </c>
      <c r="BS23" s="65"/>
      <c r="BT23" s="17">
        <f>IF(ISNA(MATCH(CONCATENATE(BT$4,$A23),'Výsledková listina'!$N:$N,0)),"",INDEX('Výsledková listina'!$C:$C,MATCH(CONCATENATE(BT$4,$A23),'Výsledková listina'!$N:$N,0),1))</f>
      </c>
      <c r="BU23" s="51">
        <f>IF(ISNA(MATCH(CONCATENATE(BT$4,$A23),'Výsledková listina'!$N:$N,0)),"",INDEX('Výsledková listina'!$P:$P,MATCH(CONCATENATE(BT$4,$A23),'Výsledková listina'!$N:$N,0),1))</f>
      </c>
      <c r="BV23" s="4"/>
      <c r="BW23" s="49">
        <f t="shared" si="12"/>
      </c>
      <c r="BX23" s="65"/>
      <c r="BY23" s="17">
        <f>IF(ISNA(MATCH(CONCATENATE(BY$4,$A23),'Výsledková listina'!$N:$N,0)),"",INDEX('Výsledková listina'!$C:$C,MATCH(CONCATENATE(BY$4,$A23),'Výsledková listina'!$N:$N,0),1))</f>
      </c>
      <c r="BZ23" s="51">
        <f>IF(ISNA(MATCH(CONCATENATE(BY$4,$A23),'Výsledková listina'!$N:$N,0)),"",INDEX('Výsledková listina'!$P:$P,MATCH(CONCATENATE(BY$4,$A23),'Výsledková listina'!$N:$N,0),1))</f>
      </c>
      <c r="CA23" s="4"/>
      <c r="CB23" s="49">
        <f t="shared" si="13"/>
      </c>
      <c r="CC23" s="65"/>
      <c r="CD23" s="17">
        <f>IF(ISNA(MATCH(CONCATENATE(CD$4,$A23),'Výsledková listina'!$N:$N,0)),"",INDEX('Výsledková listina'!$C:$C,MATCH(CONCATENATE(CD$4,$A23),'Výsledková listina'!$N:$N,0),1))</f>
      </c>
      <c r="CE23" s="51">
        <f>IF(ISNA(MATCH(CONCATENATE(CD$4,$A23),'Výsledková listina'!$N:$N,0)),"",INDEX('Výsledková listina'!$P:$P,MATCH(CONCATENATE(CD$4,$A23),'Výsledková listina'!$N:$N,0),1))</f>
      </c>
      <c r="CF23" s="4"/>
      <c r="CG23" s="49">
        <f t="shared" si="14"/>
      </c>
      <c r="CH23" s="65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1">
        <f>IF(ISNA(MATCH(CONCATENATE(B$4,$A24),'Výsledková listina'!$N:$N,0)),"",INDEX('Výsledková listina'!$P:$P,MATCH(CONCATENATE(B$4,$A24),'Výsledková listina'!$N:$N,0),1))</f>
      </c>
      <c r="D24" s="4"/>
      <c r="E24" s="98"/>
      <c r="F24" s="49">
        <f t="shared" si="0"/>
      </c>
      <c r="G24" s="65"/>
      <c r="H24" s="17">
        <f>IF(ISNA(MATCH(CONCATENATE(H$4,$A24),'Výsledková listina'!$N:$N,0)),"",INDEX('Výsledková listina'!$C:$C,MATCH(CONCATENATE(H$4,$A24),'Výsledková listina'!$N:$N,0),1))</f>
      </c>
      <c r="I24" s="51">
        <f>IF(ISNA(MATCH(CONCATENATE(H$4,$A24),'Výsledková listina'!$N:$N,0)),"",INDEX('Výsledková listina'!$P:$P,MATCH(CONCATENATE(H$4,$A24),'Výsledková listina'!$N:$N,0),1))</f>
      </c>
      <c r="J24" s="4"/>
      <c r="K24" s="98"/>
      <c r="L24" s="49">
        <f t="shared" si="1"/>
      </c>
      <c r="M24" s="65"/>
      <c r="N24" s="17">
        <f>IF(ISNA(MATCH(CONCATENATE(N$4,$A24),'Výsledková listina'!$N:$N,0)),"",INDEX('Výsledková listina'!$C:$C,MATCH(CONCATENATE(N$4,$A24),'Výsledková listina'!$N:$N,0),1))</f>
      </c>
      <c r="O24" s="51">
        <f>IF(ISNA(MATCH(CONCATENATE(N$4,$A24),'Výsledková listina'!$N:$N,0)),"",INDEX('Výsledková listina'!$P:$P,MATCH(CONCATENATE(N$4,$A24),'Výsledková listina'!$N:$N,0),1))</f>
      </c>
      <c r="P24" s="4"/>
      <c r="Q24" s="98"/>
      <c r="R24" s="49">
        <f t="shared" si="2"/>
      </c>
      <c r="S24" s="65"/>
      <c r="T24" s="17" t="str">
        <f>IF(ISNA(MATCH(CONCATENATE(T$4,$A24),'Výsledková listina'!$N:$N,0)),"",INDEX('Výsledková listina'!$C:$C,MATCH(CONCATENATE(T$4,$A24),'Výsledková listina'!$N:$N,0),1))</f>
        <v>Srb Roman</v>
      </c>
      <c r="U24" s="51">
        <f>IF(ISNA(MATCH(CONCATENATE(T$4,$A24),'Výsledková listina'!$N:$N,0)),"",INDEX('Výsledková listina'!$P:$P,MATCH(CONCATENATE(T$4,$A24),'Výsledková listina'!$N:$N,0),1))</f>
      </c>
      <c r="V24" s="4">
        <v>14090</v>
      </c>
      <c r="W24" s="98"/>
      <c r="X24" s="49">
        <f t="shared" si="3"/>
        <v>2</v>
      </c>
      <c r="Y24" s="65"/>
      <c r="Z24" s="17">
        <f>IF(ISNA(MATCH(CONCATENATE(Z$4,$A24),'Výsledková listina'!$N:$N,0)),"",INDEX('Výsledková listina'!$C:$C,MATCH(CONCATENATE(Z$4,$A24),'Výsledková listina'!$N:$N,0),1))</f>
      </c>
      <c r="AA24" s="51">
        <f>IF(ISNA(MATCH(CONCATENATE(Z$4,$A24),'Výsledková listina'!$N:$N,0)),"",INDEX('Výsledková listina'!$P:$P,MATCH(CONCATENATE(Z$4,$A24),'Výsledková listina'!$N:$N,0),1))</f>
      </c>
      <c r="AB24" s="4"/>
      <c r="AC24" s="98"/>
      <c r="AD24" s="49">
        <f t="shared" si="4"/>
      </c>
      <c r="AE24" s="65"/>
      <c r="AF24" s="17">
        <f>IF(ISNA(MATCH(CONCATENATE(AF$4,$A24),'Výsledková listina'!$N:$N,0)),"",INDEX('Výsledková listina'!$C:$C,MATCH(CONCATENATE(AF$4,$A24),'Výsledková listina'!$N:$N,0),1))</f>
      </c>
      <c r="AG24" s="51">
        <f>IF(ISNA(MATCH(CONCATENATE(AF$4,$A24),'Výsledková listina'!$N:$N,0)),"",INDEX('Výsledková listina'!$P:$P,MATCH(CONCATENATE(AF$4,$A24),'Výsledková listina'!$N:$N,0),1))</f>
      </c>
      <c r="AH24" s="4"/>
      <c r="AI24" s="98"/>
      <c r="AJ24" s="49">
        <f t="shared" si="5"/>
      </c>
      <c r="AK24" s="65"/>
      <c r="AL24" s="17">
        <f>IF(ISNA(MATCH(CONCATENATE(AL$4,$A24),'Výsledková listina'!$N:$N,0)),"",INDEX('Výsledková listina'!$C:$C,MATCH(CONCATENATE(AL$4,$A24),'Výsledková listina'!$N:$N,0),1))</f>
      </c>
      <c r="AM24" s="51">
        <f>IF(ISNA(MATCH(CONCATENATE(AL$4,$A24),'Výsledková listina'!$N:$N,0)),"",INDEX('Výsledková listina'!$P:$P,MATCH(CONCATENATE(AL$4,$A24),'Výsledková listina'!$N:$N,0),1))</f>
      </c>
      <c r="AN24" s="4"/>
      <c r="AO24" s="98"/>
      <c r="AP24" s="49">
        <f t="shared" si="6"/>
      </c>
      <c r="AQ24" s="65"/>
      <c r="AR24" s="17">
        <f>IF(ISNA(MATCH(CONCATENATE(AR$4,$A24),'Výsledková listina'!$N:$N,0)),"",INDEX('Výsledková listina'!$C:$C,MATCH(CONCATENATE(AR$4,$A24),'Výsledková listina'!$N:$N,0),1))</f>
      </c>
      <c r="AS24" s="51">
        <f>IF(ISNA(MATCH(CONCATENATE(AR$4,$A24),'Výsledková listina'!$N:$N,0)),"",INDEX('Výsledková listina'!$P:$P,MATCH(CONCATENATE(AR$4,$A24),'Výsledková listina'!$N:$N,0),1))</f>
      </c>
      <c r="AT24" s="4"/>
      <c r="AU24" s="98"/>
      <c r="AV24" s="49">
        <f t="shared" si="7"/>
      </c>
      <c r="AW24" s="65"/>
      <c r="AX24" s="17">
        <f>IF(ISNA(MATCH(CONCATENATE(AX$4,$A24),'Výsledková listina'!$N:$N,0)),"",INDEX('Výsledková listina'!$C:$C,MATCH(CONCATENATE(AX$4,$A24),'Výsledková listina'!$N:$N,0),1))</f>
      </c>
      <c r="AY24" s="51">
        <f>IF(ISNA(MATCH(CONCATENATE(AX$4,$A24),'Výsledková listina'!$N:$N,0)),"",INDEX('Výsledková listina'!$P:$P,MATCH(CONCATENATE(AX$4,$A24),'Výsledková listina'!$N:$N,0),1))</f>
      </c>
      <c r="AZ24" s="4"/>
      <c r="BA24" s="98"/>
      <c r="BB24" s="49">
        <f t="shared" si="8"/>
      </c>
      <c r="BC24" s="65"/>
      <c r="BD24" s="17">
        <f>IF(ISNA(MATCH(CONCATENATE(BD$4,$A24),'Výsledková listina'!$N:$N,0)),"",INDEX('Výsledková listina'!$C:$C,MATCH(CONCATENATE(BD$4,$A24),'Výsledková listina'!$N:$N,0),1))</f>
      </c>
      <c r="BE24" s="51">
        <f>IF(ISNA(MATCH(CONCATENATE(BD$4,$A24),'Výsledková listina'!$N:$N,0)),"",INDEX('Výsledková listina'!$P:$P,MATCH(CONCATENATE(BD$4,$A24),'Výsledková listina'!$N:$N,0),1))</f>
      </c>
      <c r="BF24" s="4"/>
      <c r="BG24" s="98"/>
      <c r="BH24" s="49">
        <f t="shared" si="9"/>
      </c>
      <c r="BI24" s="65"/>
      <c r="BJ24" s="17">
        <f>IF(ISNA(MATCH(CONCATENATE(BJ$4,$A24),'Výsledková listina'!$N:$N,0)),"",INDEX('Výsledková listina'!$C:$C,MATCH(CONCATENATE(BJ$4,$A24),'Výsledková listina'!$N:$N,0),1))</f>
      </c>
      <c r="BK24" s="51">
        <f>IF(ISNA(MATCH(CONCATENATE(BJ$4,$A24),'Výsledková listina'!$N:$N,0)),"",INDEX('Výsledková listina'!$P:$P,MATCH(CONCATENATE(BJ$4,$A24),'Výsledková listina'!$N:$N,0),1))</f>
      </c>
      <c r="BL24" s="4"/>
      <c r="BM24" s="49">
        <f t="shared" si="10"/>
      </c>
      <c r="BN24" s="65"/>
      <c r="BO24" s="17">
        <f>IF(ISNA(MATCH(CONCATENATE(BO$4,$A24),'Výsledková listina'!$N:$N,0)),"",INDEX('Výsledková listina'!$C:$C,MATCH(CONCATENATE(BO$4,$A24),'Výsledková listina'!$N:$N,0),1))</f>
      </c>
      <c r="BP24" s="51">
        <f>IF(ISNA(MATCH(CONCATENATE(BO$4,$A24),'Výsledková listina'!$N:$N,0)),"",INDEX('Výsledková listina'!$P:$P,MATCH(CONCATENATE(BO$4,$A24),'Výsledková listina'!$N:$N,0),1))</f>
      </c>
      <c r="BQ24" s="4"/>
      <c r="BR24" s="49">
        <f t="shared" si="11"/>
      </c>
      <c r="BS24" s="65"/>
      <c r="BT24" s="17">
        <f>IF(ISNA(MATCH(CONCATENATE(BT$4,$A24),'Výsledková listina'!$N:$N,0)),"",INDEX('Výsledková listina'!$C:$C,MATCH(CONCATENATE(BT$4,$A24),'Výsledková listina'!$N:$N,0),1))</f>
      </c>
      <c r="BU24" s="51">
        <f>IF(ISNA(MATCH(CONCATENATE(BT$4,$A24),'Výsledková listina'!$N:$N,0)),"",INDEX('Výsledková listina'!$P:$P,MATCH(CONCATENATE(BT$4,$A24),'Výsledková listina'!$N:$N,0),1))</f>
      </c>
      <c r="BV24" s="4"/>
      <c r="BW24" s="49">
        <f t="shared" si="12"/>
      </c>
      <c r="BX24" s="65"/>
      <c r="BY24" s="17">
        <f>IF(ISNA(MATCH(CONCATENATE(BY$4,$A24),'Výsledková listina'!$N:$N,0)),"",INDEX('Výsledková listina'!$C:$C,MATCH(CONCATENATE(BY$4,$A24),'Výsledková listina'!$N:$N,0),1))</f>
      </c>
      <c r="BZ24" s="51">
        <f>IF(ISNA(MATCH(CONCATENATE(BY$4,$A24),'Výsledková listina'!$N:$N,0)),"",INDEX('Výsledková listina'!$P:$P,MATCH(CONCATENATE(BY$4,$A24),'Výsledková listina'!$N:$N,0),1))</f>
      </c>
      <c r="CA24" s="4"/>
      <c r="CB24" s="49">
        <f t="shared" si="13"/>
      </c>
      <c r="CC24" s="65"/>
      <c r="CD24" s="17">
        <f>IF(ISNA(MATCH(CONCATENATE(CD$4,$A24),'Výsledková listina'!$N:$N,0)),"",INDEX('Výsledková listina'!$C:$C,MATCH(CONCATENATE(CD$4,$A24),'Výsledková listina'!$N:$N,0),1))</f>
      </c>
      <c r="CE24" s="51">
        <f>IF(ISNA(MATCH(CONCATENATE(CD$4,$A24),'Výsledková listina'!$N:$N,0)),"",INDEX('Výsledková listina'!$P:$P,MATCH(CONCATENATE(CD$4,$A24),'Výsledková listina'!$N:$N,0),1))</f>
      </c>
      <c r="CF24" s="4"/>
      <c r="CG24" s="49">
        <f t="shared" si="14"/>
      </c>
      <c r="CH24" s="65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1">
        <f>IF(ISNA(MATCH(CONCATENATE(B$4,$A25),'Výsledková listina'!$N:$N,0)),"",INDEX('Výsledková listina'!$P:$P,MATCH(CONCATENATE(B$4,$A25),'Výsledková listina'!$N:$N,0),1))</f>
      </c>
      <c r="D25" s="4"/>
      <c r="E25" s="98"/>
      <c r="F25" s="49">
        <f t="shared" si="0"/>
      </c>
      <c r="G25" s="65"/>
      <c r="H25" s="17">
        <f>IF(ISNA(MATCH(CONCATENATE(H$4,$A25),'Výsledková listina'!$N:$N,0)),"",INDEX('Výsledková listina'!$C:$C,MATCH(CONCATENATE(H$4,$A25),'Výsledková listina'!$N:$N,0),1))</f>
      </c>
      <c r="I25" s="51">
        <f>IF(ISNA(MATCH(CONCATENATE(H$4,$A25),'Výsledková listina'!$N:$N,0)),"",INDEX('Výsledková listina'!$P:$P,MATCH(CONCATENATE(H$4,$A25),'Výsledková listina'!$N:$N,0),1))</f>
      </c>
      <c r="J25" s="4"/>
      <c r="K25" s="98"/>
      <c r="L25" s="49">
        <f t="shared" si="1"/>
      </c>
      <c r="M25" s="65"/>
      <c r="N25" s="17">
        <f>IF(ISNA(MATCH(CONCATENATE(N$4,$A25),'Výsledková listina'!$N:$N,0)),"",INDEX('Výsledková listina'!$C:$C,MATCH(CONCATENATE(N$4,$A25),'Výsledková listina'!$N:$N,0),1))</f>
      </c>
      <c r="O25" s="51">
        <f>IF(ISNA(MATCH(CONCATENATE(N$4,$A25),'Výsledková listina'!$N:$N,0)),"",INDEX('Výsledková listina'!$P:$P,MATCH(CONCATENATE(N$4,$A25),'Výsledková listina'!$N:$N,0),1))</f>
      </c>
      <c r="P25" s="4"/>
      <c r="Q25" s="98"/>
      <c r="R25" s="49">
        <f t="shared" si="2"/>
      </c>
      <c r="S25" s="65"/>
      <c r="T25" s="17">
        <f>IF(ISNA(MATCH(CONCATENATE(T$4,$A25),'Výsledková listina'!$N:$N,0)),"",INDEX('Výsledková listina'!$C:$C,MATCH(CONCATENATE(T$4,$A25),'Výsledková listina'!$N:$N,0),1))</f>
      </c>
      <c r="U25" s="51">
        <f>IF(ISNA(MATCH(CONCATENATE(T$4,$A25),'Výsledková listina'!$N:$N,0)),"",INDEX('Výsledková listina'!$P:$P,MATCH(CONCATENATE(T$4,$A25),'Výsledková listina'!$N:$N,0),1))</f>
      </c>
      <c r="V25" s="4"/>
      <c r="W25" s="98"/>
      <c r="X25" s="49">
        <f t="shared" si="3"/>
      </c>
      <c r="Y25" s="65"/>
      <c r="Z25" s="17">
        <f>IF(ISNA(MATCH(CONCATENATE(Z$4,$A25),'Výsledková listina'!$N:$N,0)),"",INDEX('Výsledková listina'!$C:$C,MATCH(CONCATENATE(Z$4,$A25),'Výsledková listina'!$N:$N,0),1))</f>
      </c>
      <c r="AA25" s="51">
        <f>IF(ISNA(MATCH(CONCATENATE(Z$4,$A25),'Výsledková listina'!$N:$N,0)),"",INDEX('Výsledková listina'!$P:$P,MATCH(CONCATENATE(Z$4,$A25),'Výsledková listina'!$N:$N,0),1))</f>
      </c>
      <c r="AB25" s="4"/>
      <c r="AC25" s="98"/>
      <c r="AD25" s="49">
        <f t="shared" si="4"/>
      </c>
      <c r="AE25" s="65"/>
      <c r="AF25" s="17">
        <f>IF(ISNA(MATCH(CONCATENATE(AF$4,$A25),'Výsledková listina'!$N:$N,0)),"",INDEX('Výsledková listina'!$C:$C,MATCH(CONCATENATE(AF$4,$A25),'Výsledková listina'!$N:$N,0),1))</f>
      </c>
      <c r="AG25" s="51">
        <f>IF(ISNA(MATCH(CONCATENATE(AF$4,$A25),'Výsledková listina'!$N:$N,0)),"",INDEX('Výsledková listina'!$P:$P,MATCH(CONCATENATE(AF$4,$A25),'Výsledková listina'!$N:$N,0),1))</f>
      </c>
      <c r="AH25" s="4"/>
      <c r="AI25" s="98"/>
      <c r="AJ25" s="49">
        <f t="shared" si="5"/>
      </c>
      <c r="AK25" s="65"/>
      <c r="AL25" s="17">
        <f>IF(ISNA(MATCH(CONCATENATE(AL$4,$A25),'Výsledková listina'!$N:$N,0)),"",INDEX('Výsledková listina'!$C:$C,MATCH(CONCATENATE(AL$4,$A25),'Výsledková listina'!$N:$N,0),1))</f>
      </c>
      <c r="AM25" s="51">
        <f>IF(ISNA(MATCH(CONCATENATE(AL$4,$A25),'Výsledková listina'!$N:$N,0)),"",INDEX('Výsledková listina'!$P:$P,MATCH(CONCATENATE(AL$4,$A25),'Výsledková listina'!$N:$N,0),1))</f>
      </c>
      <c r="AN25" s="4"/>
      <c r="AO25" s="98"/>
      <c r="AP25" s="49">
        <f t="shared" si="6"/>
      </c>
      <c r="AQ25" s="65"/>
      <c r="AR25" s="17">
        <f>IF(ISNA(MATCH(CONCATENATE(AR$4,$A25),'Výsledková listina'!$N:$N,0)),"",INDEX('Výsledková listina'!$C:$C,MATCH(CONCATENATE(AR$4,$A25),'Výsledková listina'!$N:$N,0),1))</f>
      </c>
      <c r="AS25" s="51">
        <f>IF(ISNA(MATCH(CONCATENATE(AR$4,$A25),'Výsledková listina'!$N:$N,0)),"",INDEX('Výsledková listina'!$P:$P,MATCH(CONCATENATE(AR$4,$A25),'Výsledková listina'!$N:$N,0),1))</f>
      </c>
      <c r="AT25" s="4"/>
      <c r="AU25" s="98"/>
      <c r="AV25" s="49">
        <f t="shared" si="7"/>
      </c>
      <c r="AW25" s="65"/>
      <c r="AX25" s="17">
        <f>IF(ISNA(MATCH(CONCATENATE(AX$4,$A25),'Výsledková listina'!$N:$N,0)),"",INDEX('Výsledková listina'!$C:$C,MATCH(CONCATENATE(AX$4,$A25),'Výsledková listina'!$N:$N,0),1))</f>
      </c>
      <c r="AY25" s="51">
        <f>IF(ISNA(MATCH(CONCATENATE(AX$4,$A25),'Výsledková listina'!$N:$N,0)),"",INDEX('Výsledková listina'!$P:$P,MATCH(CONCATENATE(AX$4,$A25),'Výsledková listina'!$N:$N,0),1))</f>
      </c>
      <c r="AZ25" s="4"/>
      <c r="BA25" s="98"/>
      <c r="BB25" s="49">
        <f t="shared" si="8"/>
      </c>
      <c r="BC25" s="65"/>
      <c r="BD25" s="17">
        <f>IF(ISNA(MATCH(CONCATENATE(BD$4,$A25),'Výsledková listina'!$N:$N,0)),"",INDEX('Výsledková listina'!$C:$C,MATCH(CONCATENATE(BD$4,$A25),'Výsledková listina'!$N:$N,0),1))</f>
      </c>
      <c r="BE25" s="51">
        <f>IF(ISNA(MATCH(CONCATENATE(BD$4,$A25),'Výsledková listina'!$N:$N,0)),"",INDEX('Výsledková listina'!$P:$P,MATCH(CONCATENATE(BD$4,$A25),'Výsledková listina'!$N:$N,0),1))</f>
      </c>
      <c r="BF25" s="4"/>
      <c r="BG25" s="98"/>
      <c r="BH25" s="49">
        <f t="shared" si="9"/>
      </c>
      <c r="BI25" s="65"/>
      <c r="BJ25" s="17">
        <f>IF(ISNA(MATCH(CONCATENATE(BJ$4,$A25),'Výsledková listina'!$N:$N,0)),"",INDEX('Výsledková listina'!$C:$C,MATCH(CONCATENATE(BJ$4,$A25),'Výsledková listina'!$N:$N,0),1))</f>
      </c>
      <c r="BK25" s="51">
        <f>IF(ISNA(MATCH(CONCATENATE(BJ$4,$A25),'Výsledková listina'!$N:$N,0)),"",INDEX('Výsledková listina'!$P:$P,MATCH(CONCATENATE(BJ$4,$A25),'Výsledková listina'!$N:$N,0),1))</f>
      </c>
      <c r="BL25" s="4"/>
      <c r="BM25" s="49">
        <f t="shared" si="10"/>
      </c>
      <c r="BN25" s="65"/>
      <c r="BO25" s="17">
        <f>IF(ISNA(MATCH(CONCATENATE(BO$4,$A25),'Výsledková listina'!$N:$N,0)),"",INDEX('Výsledková listina'!$C:$C,MATCH(CONCATENATE(BO$4,$A25),'Výsledková listina'!$N:$N,0),1))</f>
      </c>
      <c r="BP25" s="51">
        <f>IF(ISNA(MATCH(CONCATENATE(BO$4,$A25),'Výsledková listina'!$N:$N,0)),"",INDEX('Výsledková listina'!$P:$P,MATCH(CONCATENATE(BO$4,$A25),'Výsledková listina'!$N:$N,0),1))</f>
      </c>
      <c r="BQ25" s="4"/>
      <c r="BR25" s="49">
        <f t="shared" si="11"/>
      </c>
      <c r="BS25" s="65"/>
      <c r="BT25" s="17">
        <f>IF(ISNA(MATCH(CONCATENATE(BT$4,$A25),'Výsledková listina'!$N:$N,0)),"",INDEX('Výsledková listina'!$C:$C,MATCH(CONCATENATE(BT$4,$A25),'Výsledková listina'!$N:$N,0),1))</f>
      </c>
      <c r="BU25" s="51">
        <f>IF(ISNA(MATCH(CONCATENATE(BT$4,$A25),'Výsledková listina'!$N:$N,0)),"",INDEX('Výsledková listina'!$P:$P,MATCH(CONCATENATE(BT$4,$A25),'Výsledková listina'!$N:$N,0),1))</f>
      </c>
      <c r="BV25" s="4"/>
      <c r="BW25" s="49">
        <f t="shared" si="12"/>
      </c>
      <c r="BX25" s="65"/>
      <c r="BY25" s="17">
        <f>IF(ISNA(MATCH(CONCATENATE(BY$4,$A25),'Výsledková listina'!$N:$N,0)),"",INDEX('Výsledková listina'!$C:$C,MATCH(CONCATENATE(BY$4,$A25),'Výsledková listina'!$N:$N,0),1))</f>
      </c>
      <c r="BZ25" s="51">
        <f>IF(ISNA(MATCH(CONCATENATE(BY$4,$A25),'Výsledková listina'!$N:$N,0)),"",INDEX('Výsledková listina'!$P:$P,MATCH(CONCATENATE(BY$4,$A25),'Výsledková listina'!$N:$N,0),1))</f>
      </c>
      <c r="CA25" s="4"/>
      <c r="CB25" s="49">
        <f t="shared" si="13"/>
      </c>
      <c r="CC25" s="65"/>
      <c r="CD25" s="17">
        <f>IF(ISNA(MATCH(CONCATENATE(CD$4,$A25),'Výsledková listina'!$N:$N,0)),"",INDEX('Výsledková listina'!$C:$C,MATCH(CONCATENATE(CD$4,$A25),'Výsledková listina'!$N:$N,0),1))</f>
      </c>
      <c r="CE25" s="51">
        <f>IF(ISNA(MATCH(CONCATENATE(CD$4,$A25),'Výsledková listina'!$N:$N,0)),"",INDEX('Výsledková listina'!$P:$P,MATCH(CONCATENATE(CD$4,$A25),'Výsledková listina'!$N:$N,0),1))</f>
      </c>
      <c r="CF25" s="4"/>
      <c r="CG25" s="49">
        <f t="shared" si="14"/>
      </c>
      <c r="CH25" s="65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1">
        <f>IF(ISNA(MATCH(CONCATENATE(B$4,$A26),'Výsledková listina'!$N:$N,0)),"",INDEX('Výsledková listina'!$P:$P,MATCH(CONCATENATE(B$4,$A26),'Výsledková listina'!$N:$N,0),1))</f>
      </c>
      <c r="D26" s="4"/>
      <c r="E26" s="98"/>
      <c r="F26" s="49">
        <f t="shared" si="0"/>
      </c>
      <c r="G26" s="65"/>
      <c r="H26" s="17">
        <f>IF(ISNA(MATCH(CONCATENATE(H$4,$A26),'Výsledková listina'!$N:$N,0)),"",INDEX('Výsledková listina'!$C:$C,MATCH(CONCATENATE(H$4,$A26),'Výsledková listina'!$N:$N,0),1))</f>
      </c>
      <c r="I26" s="51">
        <f>IF(ISNA(MATCH(CONCATENATE(H$4,$A26),'Výsledková listina'!$N:$N,0)),"",INDEX('Výsledková listina'!$P:$P,MATCH(CONCATENATE(H$4,$A26),'Výsledková listina'!$N:$N,0),1))</f>
      </c>
      <c r="J26" s="4"/>
      <c r="K26" s="98"/>
      <c r="L26" s="49">
        <f t="shared" si="1"/>
      </c>
      <c r="M26" s="65"/>
      <c r="N26" s="17">
        <f>IF(ISNA(MATCH(CONCATENATE(N$4,$A26),'Výsledková listina'!$N:$N,0)),"",INDEX('Výsledková listina'!$C:$C,MATCH(CONCATENATE(N$4,$A26),'Výsledková listina'!$N:$N,0),1))</f>
      </c>
      <c r="O26" s="51">
        <f>IF(ISNA(MATCH(CONCATENATE(N$4,$A26),'Výsledková listina'!$N:$N,0)),"",INDEX('Výsledková listina'!$P:$P,MATCH(CONCATENATE(N$4,$A26),'Výsledková listina'!$N:$N,0),1))</f>
      </c>
      <c r="P26" s="4"/>
      <c r="Q26" s="98"/>
      <c r="R26" s="49">
        <f t="shared" si="2"/>
      </c>
      <c r="S26" s="65"/>
      <c r="T26" s="17">
        <f>IF(ISNA(MATCH(CONCATENATE(T$4,$A26),'Výsledková listina'!$N:$N,0)),"",INDEX('Výsledková listina'!$C:$C,MATCH(CONCATENATE(T$4,$A26),'Výsledková listina'!$N:$N,0),1))</f>
      </c>
      <c r="U26" s="51">
        <f>IF(ISNA(MATCH(CONCATENATE(T$4,$A26),'Výsledková listina'!$N:$N,0)),"",INDEX('Výsledková listina'!$P:$P,MATCH(CONCATENATE(T$4,$A26),'Výsledková listina'!$N:$N,0),1))</f>
      </c>
      <c r="V26" s="4"/>
      <c r="W26" s="98"/>
      <c r="X26" s="49">
        <f t="shared" si="3"/>
      </c>
      <c r="Y26" s="65"/>
      <c r="Z26" s="17">
        <f>IF(ISNA(MATCH(CONCATENATE(Z$4,$A26),'Výsledková listina'!$N:$N,0)),"",INDEX('Výsledková listina'!$C:$C,MATCH(CONCATENATE(Z$4,$A26),'Výsledková listina'!$N:$N,0),1))</f>
      </c>
      <c r="AA26" s="51">
        <f>IF(ISNA(MATCH(CONCATENATE(Z$4,$A26),'Výsledková listina'!$N:$N,0)),"",INDEX('Výsledková listina'!$P:$P,MATCH(CONCATENATE(Z$4,$A26),'Výsledková listina'!$N:$N,0),1))</f>
      </c>
      <c r="AB26" s="4"/>
      <c r="AC26" s="98"/>
      <c r="AD26" s="49">
        <f t="shared" si="4"/>
      </c>
      <c r="AE26" s="65"/>
      <c r="AF26" s="17">
        <f>IF(ISNA(MATCH(CONCATENATE(AF$4,$A26),'Výsledková listina'!$N:$N,0)),"",INDEX('Výsledková listina'!$C:$C,MATCH(CONCATENATE(AF$4,$A26),'Výsledková listina'!$N:$N,0),1))</f>
      </c>
      <c r="AG26" s="51">
        <f>IF(ISNA(MATCH(CONCATENATE(AF$4,$A26),'Výsledková listina'!$N:$N,0)),"",INDEX('Výsledková listina'!$P:$P,MATCH(CONCATENATE(AF$4,$A26),'Výsledková listina'!$N:$N,0),1))</f>
      </c>
      <c r="AH26" s="4"/>
      <c r="AI26" s="98"/>
      <c r="AJ26" s="49">
        <f t="shared" si="5"/>
      </c>
      <c r="AK26" s="65"/>
      <c r="AL26" s="17">
        <f>IF(ISNA(MATCH(CONCATENATE(AL$4,$A26),'Výsledková listina'!$N:$N,0)),"",INDEX('Výsledková listina'!$C:$C,MATCH(CONCATENATE(AL$4,$A26),'Výsledková listina'!$N:$N,0),1))</f>
      </c>
      <c r="AM26" s="51">
        <f>IF(ISNA(MATCH(CONCATENATE(AL$4,$A26),'Výsledková listina'!$N:$N,0)),"",INDEX('Výsledková listina'!$P:$P,MATCH(CONCATENATE(AL$4,$A26),'Výsledková listina'!$N:$N,0),1))</f>
      </c>
      <c r="AN26" s="4"/>
      <c r="AO26" s="98"/>
      <c r="AP26" s="49">
        <f t="shared" si="6"/>
      </c>
      <c r="AQ26" s="65"/>
      <c r="AR26" s="17">
        <f>IF(ISNA(MATCH(CONCATENATE(AR$4,$A26),'Výsledková listina'!$N:$N,0)),"",INDEX('Výsledková listina'!$C:$C,MATCH(CONCATENATE(AR$4,$A26),'Výsledková listina'!$N:$N,0),1))</f>
      </c>
      <c r="AS26" s="51">
        <f>IF(ISNA(MATCH(CONCATENATE(AR$4,$A26),'Výsledková listina'!$N:$N,0)),"",INDEX('Výsledková listina'!$P:$P,MATCH(CONCATENATE(AR$4,$A26),'Výsledková listina'!$N:$N,0),1))</f>
      </c>
      <c r="AT26" s="4"/>
      <c r="AU26" s="98"/>
      <c r="AV26" s="49">
        <f t="shared" si="7"/>
      </c>
      <c r="AW26" s="65"/>
      <c r="AX26" s="17">
        <f>IF(ISNA(MATCH(CONCATENATE(AX$4,$A26),'Výsledková listina'!$N:$N,0)),"",INDEX('Výsledková listina'!$C:$C,MATCH(CONCATENATE(AX$4,$A26),'Výsledková listina'!$N:$N,0),1))</f>
      </c>
      <c r="AY26" s="51">
        <f>IF(ISNA(MATCH(CONCATENATE(AX$4,$A26),'Výsledková listina'!$N:$N,0)),"",INDEX('Výsledková listina'!$P:$P,MATCH(CONCATENATE(AX$4,$A26),'Výsledková listina'!$N:$N,0),1))</f>
      </c>
      <c r="AZ26" s="4"/>
      <c r="BA26" s="98"/>
      <c r="BB26" s="49">
        <f t="shared" si="8"/>
      </c>
      <c r="BC26" s="65"/>
      <c r="BD26" s="17">
        <f>IF(ISNA(MATCH(CONCATENATE(BD$4,$A26),'Výsledková listina'!$N:$N,0)),"",INDEX('Výsledková listina'!$C:$C,MATCH(CONCATENATE(BD$4,$A26),'Výsledková listina'!$N:$N,0),1))</f>
      </c>
      <c r="BE26" s="51">
        <f>IF(ISNA(MATCH(CONCATENATE(BD$4,$A26),'Výsledková listina'!$N:$N,0)),"",INDEX('Výsledková listina'!$P:$P,MATCH(CONCATENATE(BD$4,$A26),'Výsledková listina'!$N:$N,0),1))</f>
      </c>
      <c r="BF26" s="4"/>
      <c r="BG26" s="98"/>
      <c r="BH26" s="49">
        <f t="shared" si="9"/>
      </c>
      <c r="BI26" s="65"/>
      <c r="BJ26" s="17">
        <f>IF(ISNA(MATCH(CONCATENATE(BJ$4,$A26),'Výsledková listina'!$N:$N,0)),"",INDEX('Výsledková listina'!$C:$C,MATCH(CONCATENATE(BJ$4,$A26),'Výsledková listina'!$N:$N,0),1))</f>
      </c>
      <c r="BK26" s="51">
        <f>IF(ISNA(MATCH(CONCATENATE(BJ$4,$A26),'Výsledková listina'!$N:$N,0)),"",INDEX('Výsledková listina'!$P:$P,MATCH(CONCATENATE(BJ$4,$A26),'Výsledková listina'!$N:$N,0),1))</f>
      </c>
      <c r="BL26" s="4"/>
      <c r="BM26" s="49">
        <f t="shared" si="10"/>
      </c>
      <c r="BN26" s="65"/>
      <c r="BO26" s="17">
        <f>IF(ISNA(MATCH(CONCATENATE(BO$4,$A26),'Výsledková listina'!$N:$N,0)),"",INDEX('Výsledková listina'!$C:$C,MATCH(CONCATENATE(BO$4,$A26),'Výsledková listina'!$N:$N,0),1))</f>
      </c>
      <c r="BP26" s="51">
        <f>IF(ISNA(MATCH(CONCATENATE(BO$4,$A26),'Výsledková listina'!$N:$N,0)),"",INDEX('Výsledková listina'!$P:$P,MATCH(CONCATENATE(BO$4,$A26),'Výsledková listina'!$N:$N,0),1))</f>
      </c>
      <c r="BQ26" s="4"/>
      <c r="BR26" s="49">
        <f t="shared" si="11"/>
      </c>
      <c r="BS26" s="65"/>
      <c r="BT26" s="17">
        <f>IF(ISNA(MATCH(CONCATENATE(BT$4,$A26),'Výsledková listina'!$N:$N,0)),"",INDEX('Výsledková listina'!$C:$C,MATCH(CONCATENATE(BT$4,$A26),'Výsledková listina'!$N:$N,0),1))</f>
      </c>
      <c r="BU26" s="51">
        <f>IF(ISNA(MATCH(CONCATENATE(BT$4,$A26),'Výsledková listina'!$N:$N,0)),"",INDEX('Výsledková listina'!$P:$P,MATCH(CONCATENATE(BT$4,$A26),'Výsledková listina'!$N:$N,0),1))</f>
      </c>
      <c r="BV26" s="4"/>
      <c r="BW26" s="49">
        <f t="shared" si="12"/>
      </c>
      <c r="BX26" s="65"/>
      <c r="BY26" s="17">
        <f>IF(ISNA(MATCH(CONCATENATE(BY$4,$A26),'Výsledková listina'!$N:$N,0)),"",INDEX('Výsledková listina'!$C:$C,MATCH(CONCATENATE(BY$4,$A26),'Výsledková listina'!$N:$N,0),1))</f>
      </c>
      <c r="BZ26" s="51">
        <f>IF(ISNA(MATCH(CONCATENATE(BY$4,$A26),'Výsledková listina'!$N:$N,0)),"",INDEX('Výsledková listina'!$P:$P,MATCH(CONCATENATE(BY$4,$A26),'Výsledková listina'!$N:$N,0),1))</f>
      </c>
      <c r="CA26" s="4"/>
      <c r="CB26" s="49">
        <f t="shared" si="13"/>
      </c>
      <c r="CC26" s="65"/>
      <c r="CD26" s="17">
        <f>IF(ISNA(MATCH(CONCATENATE(CD$4,$A26),'Výsledková listina'!$N:$N,0)),"",INDEX('Výsledková listina'!$C:$C,MATCH(CONCATENATE(CD$4,$A26),'Výsledková listina'!$N:$N,0),1))</f>
      </c>
      <c r="CE26" s="51">
        <f>IF(ISNA(MATCH(CONCATENATE(CD$4,$A26),'Výsledková listina'!$N:$N,0)),"",INDEX('Výsledková listina'!$P:$P,MATCH(CONCATENATE(CD$4,$A26),'Výsledková listina'!$N:$N,0),1))</f>
      </c>
      <c r="CF26" s="4"/>
      <c r="CG26" s="49">
        <f t="shared" si="14"/>
      </c>
      <c r="CH26" s="65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1">
        <f>IF(ISNA(MATCH(CONCATENATE(B$4,$A27),'Výsledková listina'!$N:$N,0)),"",INDEX('Výsledková listina'!$P:$P,MATCH(CONCATENATE(B$4,$A27),'Výsledková listina'!$N:$N,0),1))</f>
      </c>
      <c r="D27" s="4"/>
      <c r="E27" s="98"/>
      <c r="F27" s="49">
        <f t="shared" si="0"/>
      </c>
      <c r="G27" s="65"/>
      <c r="H27" s="17">
        <f>IF(ISNA(MATCH(CONCATENATE(H$4,$A27),'Výsledková listina'!$N:$N,0)),"",INDEX('Výsledková listina'!$C:$C,MATCH(CONCATENATE(H$4,$A27),'Výsledková listina'!$N:$N,0),1))</f>
      </c>
      <c r="I27" s="51">
        <f>IF(ISNA(MATCH(CONCATENATE(H$4,$A27),'Výsledková listina'!$N:$N,0)),"",INDEX('Výsledková listina'!$P:$P,MATCH(CONCATENATE(H$4,$A27),'Výsledková listina'!$N:$N,0),1))</f>
      </c>
      <c r="J27" s="4"/>
      <c r="K27" s="98"/>
      <c r="L27" s="49">
        <f t="shared" si="1"/>
      </c>
      <c r="M27" s="65"/>
      <c r="N27" s="17">
        <f>IF(ISNA(MATCH(CONCATENATE(N$4,$A27),'Výsledková listina'!$N:$N,0)),"",INDEX('Výsledková listina'!$C:$C,MATCH(CONCATENATE(N$4,$A27),'Výsledková listina'!$N:$N,0),1))</f>
      </c>
      <c r="O27" s="51">
        <f>IF(ISNA(MATCH(CONCATENATE(N$4,$A27),'Výsledková listina'!$N:$N,0)),"",INDEX('Výsledková listina'!$P:$P,MATCH(CONCATENATE(N$4,$A27),'Výsledková listina'!$N:$N,0),1))</f>
      </c>
      <c r="P27" s="4"/>
      <c r="Q27" s="98"/>
      <c r="R27" s="49">
        <f t="shared" si="2"/>
      </c>
      <c r="S27" s="65"/>
      <c r="T27" s="17">
        <f>IF(ISNA(MATCH(CONCATENATE(T$4,$A27),'Výsledková listina'!$N:$N,0)),"",INDEX('Výsledková listina'!$C:$C,MATCH(CONCATENATE(T$4,$A27),'Výsledková listina'!$N:$N,0),1))</f>
      </c>
      <c r="U27" s="51">
        <f>IF(ISNA(MATCH(CONCATENATE(T$4,$A27),'Výsledková listina'!$N:$N,0)),"",INDEX('Výsledková listina'!$P:$P,MATCH(CONCATENATE(T$4,$A27),'Výsledková listina'!$N:$N,0),1))</f>
      </c>
      <c r="V27" s="4"/>
      <c r="W27" s="98"/>
      <c r="X27" s="49">
        <f t="shared" si="3"/>
      </c>
      <c r="Y27" s="65"/>
      <c r="Z27" s="17">
        <f>IF(ISNA(MATCH(CONCATENATE(Z$4,$A27),'Výsledková listina'!$N:$N,0)),"",INDEX('Výsledková listina'!$C:$C,MATCH(CONCATENATE(Z$4,$A27),'Výsledková listina'!$N:$N,0),1))</f>
      </c>
      <c r="AA27" s="51">
        <f>IF(ISNA(MATCH(CONCATENATE(Z$4,$A27),'Výsledková listina'!$N:$N,0)),"",INDEX('Výsledková listina'!$P:$P,MATCH(CONCATENATE(Z$4,$A27),'Výsledková listina'!$N:$N,0),1))</f>
      </c>
      <c r="AB27" s="4"/>
      <c r="AC27" s="98"/>
      <c r="AD27" s="49">
        <f t="shared" si="4"/>
      </c>
      <c r="AE27" s="65"/>
      <c r="AF27" s="17">
        <f>IF(ISNA(MATCH(CONCATENATE(AF$4,$A27),'Výsledková listina'!$N:$N,0)),"",INDEX('Výsledková listina'!$C:$C,MATCH(CONCATENATE(AF$4,$A27),'Výsledková listina'!$N:$N,0),1))</f>
      </c>
      <c r="AG27" s="51">
        <f>IF(ISNA(MATCH(CONCATENATE(AF$4,$A27),'Výsledková listina'!$N:$N,0)),"",INDEX('Výsledková listina'!$P:$P,MATCH(CONCATENATE(AF$4,$A27),'Výsledková listina'!$N:$N,0),1))</f>
      </c>
      <c r="AH27" s="4"/>
      <c r="AI27" s="98"/>
      <c r="AJ27" s="49">
        <f t="shared" si="5"/>
      </c>
      <c r="AK27" s="65"/>
      <c r="AL27" s="17">
        <f>IF(ISNA(MATCH(CONCATENATE(AL$4,$A27),'Výsledková listina'!$N:$N,0)),"",INDEX('Výsledková listina'!$C:$C,MATCH(CONCATENATE(AL$4,$A27),'Výsledková listina'!$N:$N,0),1))</f>
      </c>
      <c r="AM27" s="51">
        <f>IF(ISNA(MATCH(CONCATENATE(AL$4,$A27),'Výsledková listina'!$N:$N,0)),"",INDEX('Výsledková listina'!$P:$P,MATCH(CONCATENATE(AL$4,$A27),'Výsledková listina'!$N:$N,0),1))</f>
      </c>
      <c r="AN27" s="4"/>
      <c r="AO27" s="98"/>
      <c r="AP27" s="49">
        <f t="shared" si="6"/>
      </c>
      <c r="AQ27" s="65"/>
      <c r="AR27" s="17">
        <f>IF(ISNA(MATCH(CONCATENATE(AR$4,$A27),'Výsledková listina'!$N:$N,0)),"",INDEX('Výsledková listina'!$C:$C,MATCH(CONCATENATE(AR$4,$A27),'Výsledková listina'!$N:$N,0),1))</f>
      </c>
      <c r="AS27" s="51">
        <f>IF(ISNA(MATCH(CONCATENATE(AR$4,$A27),'Výsledková listina'!$N:$N,0)),"",INDEX('Výsledková listina'!$P:$P,MATCH(CONCATENATE(AR$4,$A27),'Výsledková listina'!$N:$N,0),1))</f>
      </c>
      <c r="AT27" s="4"/>
      <c r="AU27" s="98"/>
      <c r="AV27" s="49">
        <f t="shared" si="7"/>
      </c>
      <c r="AW27" s="65"/>
      <c r="AX27" s="17">
        <f>IF(ISNA(MATCH(CONCATENATE(AX$4,$A27),'Výsledková listina'!$N:$N,0)),"",INDEX('Výsledková listina'!$C:$C,MATCH(CONCATENATE(AX$4,$A27),'Výsledková listina'!$N:$N,0),1))</f>
      </c>
      <c r="AY27" s="51">
        <f>IF(ISNA(MATCH(CONCATENATE(AX$4,$A27),'Výsledková listina'!$N:$N,0)),"",INDEX('Výsledková listina'!$P:$P,MATCH(CONCATENATE(AX$4,$A27),'Výsledková listina'!$N:$N,0),1))</f>
      </c>
      <c r="AZ27" s="4"/>
      <c r="BA27" s="98"/>
      <c r="BB27" s="49">
        <f t="shared" si="8"/>
      </c>
      <c r="BC27" s="65"/>
      <c r="BD27" s="17">
        <f>IF(ISNA(MATCH(CONCATENATE(BD$4,$A27),'Výsledková listina'!$N:$N,0)),"",INDEX('Výsledková listina'!$C:$C,MATCH(CONCATENATE(BD$4,$A27),'Výsledková listina'!$N:$N,0),1))</f>
      </c>
      <c r="BE27" s="51">
        <f>IF(ISNA(MATCH(CONCATENATE(BD$4,$A27),'Výsledková listina'!$N:$N,0)),"",INDEX('Výsledková listina'!$P:$P,MATCH(CONCATENATE(BD$4,$A27),'Výsledková listina'!$N:$N,0),1))</f>
      </c>
      <c r="BF27" s="4"/>
      <c r="BG27" s="98"/>
      <c r="BH27" s="49">
        <f t="shared" si="9"/>
      </c>
      <c r="BI27" s="65"/>
      <c r="BJ27" s="17">
        <f>IF(ISNA(MATCH(CONCATENATE(BJ$4,$A27),'Výsledková listina'!$N:$N,0)),"",INDEX('Výsledková listina'!$C:$C,MATCH(CONCATENATE(BJ$4,$A27),'Výsledková listina'!$N:$N,0),1))</f>
      </c>
      <c r="BK27" s="51">
        <f>IF(ISNA(MATCH(CONCATENATE(BJ$4,$A27),'Výsledková listina'!$N:$N,0)),"",INDEX('Výsledková listina'!$P:$P,MATCH(CONCATENATE(BJ$4,$A27),'Výsledková listina'!$N:$N,0),1))</f>
      </c>
      <c r="BL27" s="4"/>
      <c r="BM27" s="49">
        <f t="shared" si="10"/>
      </c>
      <c r="BN27" s="65"/>
      <c r="BO27" s="17">
        <f>IF(ISNA(MATCH(CONCATENATE(BO$4,$A27),'Výsledková listina'!$N:$N,0)),"",INDEX('Výsledková listina'!$C:$C,MATCH(CONCATENATE(BO$4,$A27),'Výsledková listina'!$N:$N,0),1))</f>
      </c>
      <c r="BP27" s="51">
        <f>IF(ISNA(MATCH(CONCATENATE(BO$4,$A27),'Výsledková listina'!$N:$N,0)),"",INDEX('Výsledková listina'!$P:$P,MATCH(CONCATENATE(BO$4,$A27),'Výsledková listina'!$N:$N,0),1))</f>
      </c>
      <c r="BQ27" s="4"/>
      <c r="BR27" s="49">
        <f t="shared" si="11"/>
      </c>
      <c r="BS27" s="65"/>
      <c r="BT27" s="17">
        <f>IF(ISNA(MATCH(CONCATENATE(BT$4,$A27),'Výsledková listina'!$N:$N,0)),"",INDEX('Výsledková listina'!$C:$C,MATCH(CONCATENATE(BT$4,$A27),'Výsledková listina'!$N:$N,0),1))</f>
      </c>
      <c r="BU27" s="51">
        <f>IF(ISNA(MATCH(CONCATENATE(BT$4,$A27),'Výsledková listina'!$N:$N,0)),"",INDEX('Výsledková listina'!$P:$P,MATCH(CONCATENATE(BT$4,$A27),'Výsledková listina'!$N:$N,0),1))</f>
      </c>
      <c r="BV27" s="4"/>
      <c r="BW27" s="49">
        <f t="shared" si="12"/>
      </c>
      <c r="BX27" s="65"/>
      <c r="BY27" s="17">
        <f>IF(ISNA(MATCH(CONCATENATE(BY$4,$A27),'Výsledková listina'!$N:$N,0)),"",INDEX('Výsledková listina'!$C:$C,MATCH(CONCATENATE(BY$4,$A27),'Výsledková listina'!$N:$N,0),1))</f>
      </c>
      <c r="BZ27" s="51">
        <f>IF(ISNA(MATCH(CONCATENATE(BY$4,$A27),'Výsledková listina'!$N:$N,0)),"",INDEX('Výsledková listina'!$P:$P,MATCH(CONCATENATE(BY$4,$A27),'Výsledková listina'!$N:$N,0),1))</f>
      </c>
      <c r="CA27" s="4"/>
      <c r="CB27" s="49">
        <f t="shared" si="13"/>
      </c>
      <c r="CC27" s="65"/>
      <c r="CD27" s="17">
        <f>IF(ISNA(MATCH(CONCATENATE(CD$4,$A27),'Výsledková listina'!$N:$N,0)),"",INDEX('Výsledková listina'!$C:$C,MATCH(CONCATENATE(CD$4,$A27),'Výsledková listina'!$N:$N,0),1))</f>
      </c>
      <c r="CE27" s="51">
        <f>IF(ISNA(MATCH(CONCATENATE(CD$4,$A27),'Výsledková listina'!$N:$N,0)),"",INDEX('Výsledková listina'!$P:$P,MATCH(CONCATENATE(CD$4,$A27),'Výsledková listina'!$N:$N,0),1))</f>
      </c>
      <c r="CF27" s="4"/>
      <c r="CG27" s="49">
        <f t="shared" si="14"/>
      </c>
      <c r="CH27" s="65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1">
        <f>IF(ISNA(MATCH(CONCATENATE(B$4,$A28),'Výsledková listina'!$N:$N,0)),"",INDEX('Výsledková listina'!$P:$P,MATCH(CONCATENATE(B$4,$A28),'Výsledková listina'!$N:$N,0),1))</f>
      </c>
      <c r="D28" s="4"/>
      <c r="E28" s="98"/>
      <c r="F28" s="49">
        <f t="shared" si="0"/>
      </c>
      <c r="G28" s="65"/>
      <c r="H28" s="17">
        <f>IF(ISNA(MATCH(CONCATENATE(H$4,$A28),'Výsledková listina'!$N:$N,0)),"",INDEX('Výsledková listina'!$C:$C,MATCH(CONCATENATE(H$4,$A28),'Výsledková listina'!$N:$N,0),1))</f>
      </c>
      <c r="I28" s="51">
        <f>IF(ISNA(MATCH(CONCATENATE(H$4,$A28),'Výsledková listina'!$N:$N,0)),"",INDEX('Výsledková listina'!$P:$P,MATCH(CONCATENATE(H$4,$A28),'Výsledková listina'!$N:$N,0),1))</f>
      </c>
      <c r="J28" s="4"/>
      <c r="K28" s="98"/>
      <c r="L28" s="49">
        <f t="shared" si="1"/>
      </c>
      <c r="M28" s="65"/>
      <c r="N28" s="17">
        <f>IF(ISNA(MATCH(CONCATENATE(N$4,$A28),'Výsledková listina'!$N:$N,0)),"",INDEX('Výsledková listina'!$C:$C,MATCH(CONCATENATE(N$4,$A28),'Výsledková listina'!$N:$N,0),1))</f>
      </c>
      <c r="O28" s="51">
        <f>IF(ISNA(MATCH(CONCATENATE(N$4,$A28),'Výsledková listina'!$N:$N,0)),"",INDEX('Výsledková listina'!$P:$P,MATCH(CONCATENATE(N$4,$A28),'Výsledková listina'!$N:$N,0),1))</f>
      </c>
      <c r="P28" s="4"/>
      <c r="Q28" s="98"/>
      <c r="R28" s="49">
        <f t="shared" si="2"/>
      </c>
      <c r="S28" s="65"/>
      <c r="T28" s="17">
        <f>IF(ISNA(MATCH(CONCATENATE(T$4,$A28),'Výsledková listina'!$N:$N,0)),"",INDEX('Výsledková listina'!$C:$C,MATCH(CONCATENATE(T$4,$A28),'Výsledková listina'!$N:$N,0),1))</f>
      </c>
      <c r="U28" s="51">
        <f>IF(ISNA(MATCH(CONCATENATE(T$4,$A28),'Výsledková listina'!$N:$N,0)),"",INDEX('Výsledková listina'!$P:$P,MATCH(CONCATENATE(T$4,$A28),'Výsledková listina'!$N:$N,0),1))</f>
      </c>
      <c r="V28" s="4"/>
      <c r="W28" s="98"/>
      <c r="X28" s="49">
        <f t="shared" si="3"/>
      </c>
      <c r="Y28" s="65"/>
      <c r="Z28" s="17">
        <f>IF(ISNA(MATCH(CONCATENATE(Z$4,$A28),'Výsledková listina'!$N:$N,0)),"",INDEX('Výsledková listina'!$C:$C,MATCH(CONCATENATE(Z$4,$A28),'Výsledková listina'!$N:$N,0),1))</f>
      </c>
      <c r="AA28" s="51">
        <f>IF(ISNA(MATCH(CONCATENATE(Z$4,$A28),'Výsledková listina'!$N:$N,0)),"",INDEX('Výsledková listina'!$P:$P,MATCH(CONCATENATE(Z$4,$A28),'Výsledková listina'!$N:$N,0),1))</f>
      </c>
      <c r="AB28" s="4"/>
      <c r="AC28" s="98"/>
      <c r="AD28" s="49">
        <f t="shared" si="4"/>
      </c>
      <c r="AE28" s="65"/>
      <c r="AF28" s="17">
        <f>IF(ISNA(MATCH(CONCATENATE(AF$4,$A28),'Výsledková listina'!$N:$N,0)),"",INDEX('Výsledková listina'!$C:$C,MATCH(CONCATENATE(AF$4,$A28),'Výsledková listina'!$N:$N,0),1))</f>
      </c>
      <c r="AG28" s="51">
        <f>IF(ISNA(MATCH(CONCATENATE(AF$4,$A28),'Výsledková listina'!$N:$N,0)),"",INDEX('Výsledková listina'!$P:$P,MATCH(CONCATENATE(AF$4,$A28),'Výsledková listina'!$N:$N,0),1))</f>
      </c>
      <c r="AH28" s="4"/>
      <c r="AI28" s="98"/>
      <c r="AJ28" s="49">
        <f t="shared" si="5"/>
      </c>
      <c r="AK28" s="65"/>
      <c r="AL28" s="17">
        <f>IF(ISNA(MATCH(CONCATENATE(AL$4,$A28),'Výsledková listina'!$N:$N,0)),"",INDEX('Výsledková listina'!$C:$C,MATCH(CONCATENATE(AL$4,$A28),'Výsledková listina'!$N:$N,0),1))</f>
      </c>
      <c r="AM28" s="51">
        <f>IF(ISNA(MATCH(CONCATENATE(AL$4,$A28),'Výsledková listina'!$N:$N,0)),"",INDEX('Výsledková listina'!$P:$P,MATCH(CONCATENATE(AL$4,$A28),'Výsledková listina'!$N:$N,0),1))</f>
      </c>
      <c r="AN28" s="4"/>
      <c r="AO28" s="98"/>
      <c r="AP28" s="49">
        <f t="shared" si="6"/>
      </c>
      <c r="AQ28" s="65"/>
      <c r="AR28" s="17">
        <f>IF(ISNA(MATCH(CONCATENATE(AR$4,$A28),'Výsledková listina'!$N:$N,0)),"",INDEX('Výsledková listina'!$C:$C,MATCH(CONCATENATE(AR$4,$A28),'Výsledková listina'!$N:$N,0),1))</f>
      </c>
      <c r="AS28" s="51">
        <f>IF(ISNA(MATCH(CONCATENATE(AR$4,$A28),'Výsledková listina'!$N:$N,0)),"",INDEX('Výsledková listina'!$P:$P,MATCH(CONCATENATE(AR$4,$A28),'Výsledková listina'!$N:$N,0),1))</f>
      </c>
      <c r="AT28" s="4"/>
      <c r="AU28" s="98"/>
      <c r="AV28" s="49">
        <f t="shared" si="7"/>
      </c>
      <c r="AW28" s="65"/>
      <c r="AX28" s="17">
        <f>IF(ISNA(MATCH(CONCATENATE(AX$4,$A28),'Výsledková listina'!$N:$N,0)),"",INDEX('Výsledková listina'!$C:$C,MATCH(CONCATENATE(AX$4,$A28),'Výsledková listina'!$N:$N,0),1))</f>
      </c>
      <c r="AY28" s="51">
        <f>IF(ISNA(MATCH(CONCATENATE(AX$4,$A28),'Výsledková listina'!$N:$N,0)),"",INDEX('Výsledková listina'!$P:$P,MATCH(CONCATENATE(AX$4,$A28),'Výsledková listina'!$N:$N,0),1))</f>
      </c>
      <c r="AZ28" s="4"/>
      <c r="BA28" s="98"/>
      <c r="BB28" s="49">
        <f t="shared" si="8"/>
      </c>
      <c r="BC28" s="65"/>
      <c r="BD28" s="17">
        <f>IF(ISNA(MATCH(CONCATENATE(BD$4,$A28),'Výsledková listina'!$N:$N,0)),"",INDEX('Výsledková listina'!$C:$C,MATCH(CONCATENATE(BD$4,$A28),'Výsledková listina'!$N:$N,0),1))</f>
      </c>
      <c r="BE28" s="51">
        <f>IF(ISNA(MATCH(CONCATENATE(BD$4,$A28),'Výsledková listina'!$N:$N,0)),"",INDEX('Výsledková listina'!$P:$P,MATCH(CONCATENATE(BD$4,$A28),'Výsledková listina'!$N:$N,0),1))</f>
      </c>
      <c r="BF28" s="4"/>
      <c r="BG28" s="98"/>
      <c r="BH28" s="49">
        <f t="shared" si="9"/>
      </c>
      <c r="BI28" s="65"/>
      <c r="BJ28" s="17">
        <f>IF(ISNA(MATCH(CONCATENATE(BJ$4,$A28),'Výsledková listina'!$N:$N,0)),"",INDEX('Výsledková listina'!$C:$C,MATCH(CONCATENATE(BJ$4,$A28),'Výsledková listina'!$N:$N,0),1))</f>
      </c>
      <c r="BK28" s="51">
        <f>IF(ISNA(MATCH(CONCATENATE(BJ$4,$A28),'Výsledková listina'!$N:$N,0)),"",INDEX('Výsledková listina'!$P:$P,MATCH(CONCATENATE(BJ$4,$A28),'Výsledková listina'!$N:$N,0),1))</f>
      </c>
      <c r="BL28" s="4"/>
      <c r="BM28" s="49">
        <f t="shared" si="10"/>
      </c>
      <c r="BN28" s="65"/>
      <c r="BO28" s="17">
        <f>IF(ISNA(MATCH(CONCATENATE(BO$4,$A28),'Výsledková listina'!$N:$N,0)),"",INDEX('Výsledková listina'!$C:$C,MATCH(CONCATENATE(BO$4,$A28),'Výsledková listina'!$N:$N,0),1))</f>
      </c>
      <c r="BP28" s="51">
        <f>IF(ISNA(MATCH(CONCATENATE(BO$4,$A28),'Výsledková listina'!$N:$N,0)),"",INDEX('Výsledková listina'!$P:$P,MATCH(CONCATENATE(BO$4,$A28),'Výsledková listina'!$N:$N,0),1))</f>
      </c>
      <c r="BQ28" s="4"/>
      <c r="BR28" s="49">
        <f t="shared" si="11"/>
      </c>
      <c r="BS28" s="65"/>
      <c r="BT28" s="17">
        <f>IF(ISNA(MATCH(CONCATENATE(BT$4,$A28),'Výsledková listina'!$N:$N,0)),"",INDEX('Výsledková listina'!$C:$C,MATCH(CONCATENATE(BT$4,$A28),'Výsledková listina'!$N:$N,0),1))</f>
      </c>
      <c r="BU28" s="51">
        <f>IF(ISNA(MATCH(CONCATENATE(BT$4,$A28),'Výsledková listina'!$N:$N,0)),"",INDEX('Výsledková listina'!$P:$P,MATCH(CONCATENATE(BT$4,$A28),'Výsledková listina'!$N:$N,0),1))</f>
      </c>
      <c r="BV28" s="4"/>
      <c r="BW28" s="49">
        <f t="shared" si="12"/>
      </c>
      <c r="BX28" s="65"/>
      <c r="BY28" s="17">
        <f>IF(ISNA(MATCH(CONCATENATE(BY$4,$A28),'Výsledková listina'!$N:$N,0)),"",INDEX('Výsledková listina'!$C:$C,MATCH(CONCATENATE(BY$4,$A28),'Výsledková listina'!$N:$N,0),1))</f>
      </c>
      <c r="BZ28" s="51">
        <f>IF(ISNA(MATCH(CONCATENATE(BY$4,$A28),'Výsledková listina'!$N:$N,0)),"",INDEX('Výsledková listina'!$P:$P,MATCH(CONCATENATE(BY$4,$A28),'Výsledková listina'!$N:$N,0),1))</f>
      </c>
      <c r="CA28" s="4"/>
      <c r="CB28" s="49">
        <f t="shared" si="13"/>
      </c>
      <c r="CC28" s="65"/>
      <c r="CD28" s="17">
        <f>IF(ISNA(MATCH(CONCATENATE(CD$4,$A28),'Výsledková listina'!$N:$N,0)),"",INDEX('Výsledková listina'!$C:$C,MATCH(CONCATENATE(CD$4,$A28),'Výsledková listina'!$N:$N,0),1))</f>
      </c>
      <c r="CE28" s="51">
        <f>IF(ISNA(MATCH(CONCATENATE(CD$4,$A28),'Výsledková listina'!$N:$N,0)),"",INDEX('Výsledková listina'!$P:$P,MATCH(CONCATENATE(CD$4,$A28),'Výsledková listina'!$N:$N,0),1))</f>
      </c>
      <c r="CF28" s="4"/>
      <c r="CG28" s="49">
        <f t="shared" si="14"/>
      </c>
      <c r="CH28" s="65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1">
        <f>IF(ISNA(MATCH(CONCATENATE(B$4,$A29),'Výsledková listina'!$N:$N,0)),"",INDEX('Výsledková listina'!$P:$P,MATCH(CONCATENATE(B$4,$A29),'Výsledková listina'!$N:$N,0),1))</f>
      </c>
      <c r="D29" s="4"/>
      <c r="E29" s="98"/>
      <c r="F29" s="49">
        <f t="shared" si="0"/>
      </c>
      <c r="G29" s="65"/>
      <c r="H29" s="17">
        <f>IF(ISNA(MATCH(CONCATENATE(H$4,$A29),'Výsledková listina'!$N:$N,0)),"",INDEX('Výsledková listina'!$C:$C,MATCH(CONCATENATE(H$4,$A29),'Výsledková listina'!$N:$N,0),1))</f>
      </c>
      <c r="I29" s="51">
        <f>IF(ISNA(MATCH(CONCATENATE(H$4,$A29),'Výsledková listina'!$N:$N,0)),"",INDEX('Výsledková listina'!$P:$P,MATCH(CONCATENATE(H$4,$A29),'Výsledková listina'!$N:$N,0),1))</f>
      </c>
      <c r="J29" s="4"/>
      <c r="K29" s="98"/>
      <c r="L29" s="49">
        <f t="shared" si="1"/>
      </c>
      <c r="M29" s="65"/>
      <c r="N29" s="17">
        <f>IF(ISNA(MATCH(CONCATENATE(N$4,$A29),'Výsledková listina'!$N:$N,0)),"",INDEX('Výsledková listina'!$C:$C,MATCH(CONCATENATE(N$4,$A29),'Výsledková listina'!$N:$N,0),1))</f>
      </c>
      <c r="O29" s="51">
        <f>IF(ISNA(MATCH(CONCATENATE(N$4,$A29),'Výsledková listina'!$N:$N,0)),"",INDEX('Výsledková listina'!$P:$P,MATCH(CONCATENATE(N$4,$A29),'Výsledková listina'!$N:$N,0),1))</f>
      </c>
      <c r="P29" s="4"/>
      <c r="Q29" s="98"/>
      <c r="R29" s="49">
        <f t="shared" si="2"/>
      </c>
      <c r="S29" s="65"/>
      <c r="T29" s="17">
        <f>IF(ISNA(MATCH(CONCATENATE(T$4,$A29),'Výsledková listina'!$N:$N,0)),"",INDEX('Výsledková listina'!$C:$C,MATCH(CONCATENATE(T$4,$A29),'Výsledková listina'!$N:$N,0),1))</f>
      </c>
      <c r="U29" s="51">
        <f>IF(ISNA(MATCH(CONCATENATE(T$4,$A29),'Výsledková listina'!$N:$N,0)),"",INDEX('Výsledková listina'!$P:$P,MATCH(CONCATENATE(T$4,$A29),'Výsledková listina'!$N:$N,0),1))</f>
      </c>
      <c r="V29" s="4"/>
      <c r="W29" s="98"/>
      <c r="X29" s="49">
        <f t="shared" si="3"/>
      </c>
      <c r="Y29" s="65"/>
      <c r="Z29" s="17">
        <f>IF(ISNA(MATCH(CONCATENATE(Z$4,$A29),'Výsledková listina'!$N:$N,0)),"",INDEX('Výsledková listina'!$C:$C,MATCH(CONCATENATE(Z$4,$A29),'Výsledková listina'!$N:$N,0),1))</f>
      </c>
      <c r="AA29" s="51">
        <f>IF(ISNA(MATCH(CONCATENATE(Z$4,$A29),'Výsledková listina'!$N:$N,0)),"",INDEX('Výsledková listina'!$P:$P,MATCH(CONCATENATE(Z$4,$A29),'Výsledková listina'!$N:$N,0),1))</f>
      </c>
      <c r="AB29" s="4"/>
      <c r="AC29" s="98"/>
      <c r="AD29" s="49">
        <f t="shared" si="4"/>
      </c>
      <c r="AE29" s="65"/>
      <c r="AF29" s="17">
        <f>IF(ISNA(MATCH(CONCATENATE(AF$4,$A29),'Výsledková listina'!$N:$N,0)),"",INDEX('Výsledková listina'!$C:$C,MATCH(CONCATENATE(AF$4,$A29),'Výsledková listina'!$N:$N,0),1))</f>
      </c>
      <c r="AG29" s="51">
        <f>IF(ISNA(MATCH(CONCATENATE(AF$4,$A29),'Výsledková listina'!$N:$N,0)),"",INDEX('Výsledková listina'!$P:$P,MATCH(CONCATENATE(AF$4,$A29),'Výsledková listina'!$N:$N,0),1))</f>
      </c>
      <c r="AH29" s="4"/>
      <c r="AI29" s="98"/>
      <c r="AJ29" s="49">
        <f t="shared" si="5"/>
      </c>
      <c r="AK29" s="65"/>
      <c r="AL29" s="17">
        <f>IF(ISNA(MATCH(CONCATENATE(AL$4,$A29),'Výsledková listina'!$N:$N,0)),"",INDEX('Výsledková listina'!$C:$C,MATCH(CONCATENATE(AL$4,$A29),'Výsledková listina'!$N:$N,0),1))</f>
      </c>
      <c r="AM29" s="51">
        <f>IF(ISNA(MATCH(CONCATENATE(AL$4,$A29),'Výsledková listina'!$N:$N,0)),"",INDEX('Výsledková listina'!$P:$P,MATCH(CONCATENATE(AL$4,$A29),'Výsledková listina'!$N:$N,0),1))</f>
      </c>
      <c r="AN29" s="4"/>
      <c r="AO29" s="98"/>
      <c r="AP29" s="49">
        <f t="shared" si="6"/>
      </c>
      <c r="AQ29" s="65"/>
      <c r="AR29" s="17">
        <f>IF(ISNA(MATCH(CONCATENATE(AR$4,$A29),'Výsledková listina'!$N:$N,0)),"",INDEX('Výsledková listina'!$C:$C,MATCH(CONCATENATE(AR$4,$A29),'Výsledková listina'!$N:$N,0),1))</f>
      </c>
      <c r="AS29" s="51">
        <f>IF(ISNA(MATCH(CONCATENATE(AR$4,$A29),'Výsledková listina'!$N:$N,0)),"",INDEX('Výsledková listina'!$P:$P,MATCH(CONCATENATE(AR$4,$A29),'Výsledková listina'!$N:$N,0),1))</f>
      </c>
      <c r="AT29" s="4"/>
      <c r="AU29" s="98"/>
      <c r="AV29" s="49">
        <f t="shared" si="7"/>
      </c>
      <c r="AW29" s="65"/>
      <c r="AX29" s="17">
        <f>IF(ISNA(MATCH(CONCATENATE(AX$4,$A29),'Výsledková listina'!$N:$N,0)),"",INDEX('Výsledková listina'!$C:$C,MATCH(CONCATENATE(AX$4,$A29),'Výsledková listina'!$N:$N,0),1))</f>
      </c>
      <c r="AY29" s="51">
        <f>IF(ISNA(MATCH(CONCATENATE(AX$4,$A29),'Výsledková listina'!$N:$N,0)),"",INDEX('Výsledková listina'!$P:$P,MATCH(CONCATENATE(AX$4,$A29),'Výsledková listina'!$N:$N,0),1))</f>
      </c>
      <c r="AZ29" s="4"/>
      <c r="BA29" s="98"/>
      <c r="BB29" s="49">
        <f t="shared" si="8"/>
      </c>
      <c r="BC29" s="65"/>
      <c r="BD29" s="17">
        <f>IF(ISNA(MATCH(CONCATENATE(BD$4,$A29),'Výsledková listina'!$N:$N,0)),"",INDEX('Výsledková listina'!$C:$C,MATCH(CONCATENATE(BD$4,$A29),'Výsledková listina'!$N:$N,0),1))</f>
      </c>
      <c r="BE29" s="51">
        <f>IF(ISNA(MATCH(CONCATENATE(BD$4,$A29),'Výsledková listina'!$N:$N,0)),"",INDEX('Výsledková listina'!$P:$P,MATCH(CONCATENATE(BD$4,$A29),'Výsledková listina'!$N:$N,0),1))</f>
      </c>
      <c r="BF29" s="4"/>
      <c r="BG29" s="98"/>
      <c r="BH29" s="49">
        <f t="shared" si="9"/>
      </c>
      <c r="BI29" s="65"/>
      <c r="BJ29" s="17">
        <f>IF(ISNA(MATCH(CONCATENATE(BJ$4,$A29),'Výsledková listina'!$N:$N,0)),"",INDEX('Výsledková listina'!$C:$C,MATCH(CONCATENATE(BJ$4,$A29),'Výsledková listina'!$N:$N,0),1))</f>
      </c>
      <c r="BK29" s="51">
        <f>IF(ISNA(MATCH(CONCATENATE(BJ$4,$A29),'Výsledková listina'!$N:$N,0)),"",INDEX('Výsledková listina'!$P:$P,MATCH(CONCATENATE(BJ$4,$A29),'Výsledková listina'!$N:$N,0),1))</f>
      </c>
      <c r="BL29" s="4"/>
      <c r="BM29" s="49">
        <f t="shared" si="10"/>
      </c>
      <c r="BN29" s="65"/>
      <c r="BO29" s="17">
        <f>IF(ISNA(MATCH(CONCATENATE(BO$4,$A29),'Výsledková listina'!$N:$N,0)),"",INDEX('Výsledková listina'!$C:$C,MATCH(CONCATENATE(BO$4,$A29),'Výsledková listina'!$N:$N,0),1))</f>
      </c>
      <c r="BP29" s="51">
        <f>IF(ISNA(MATCH(CONCATENATE(BO$4,$A29),'Výsledková listina'!$N:$N,0)),"",INDEX('Výsledková listina'!$P:$P,MATCH(CONCATENATE(BO$4,$A29),'Výsledková listina'!$N:$N,0),1))</f>
      </c>
      <c r="BQ29" s="4"/>
      <c r="BR29" s="49">
        <f t="shared" si="11"/>
      </c>
      <c r="BS29" s="65"/>
      <c r="BT29" s="17">
        <f>IF(ISNA(MATCH(CONCATENATE(BT$4,$A29),'Výsledková listina'!$N:$N,0)),"",INDEX('Výsledková listina'!$C:$C,MATCH(CONCATENATE(BT$4,$A29),'Výsledková listina'!$N:$N,0),1))</f>
      </c>
      <c r="BU29" s="51">
        <f>IF(ISNA(MATCH(CONCATENATE(BT$4,$A29),'Výsledková listina'!$N:$N,0)),"",INDEX('Výsledková listina'!$P:$P,MATCH(CONCATENATE(BT$4,$A29),'Výsledková listina'!$N:$N,0),1))</f>
      </c>
      <c r="BV29" s="4"/>
      <c r="BW29" s="49">
        <f t="shared" si="12"/>
      </c>
      <c r="BX29" s="65"/>
      <c r="BY29" s="17">
        <f>IF(ISNA(MATCH(CONCATENATE(BY$4,$A29),'Výsledková listina'!$N:$N,0)),"",INDEX('Výsledková listina'!$C:$C,MATCH(CONCATENATE(BY$4,$A29),'Výsledková listina'!$N:$N,0),1))</f>
      </c>
      <c r="BZ29" s="51">
        <f>IF(ISNA(MATCH(CONCATENATE(BY$4,$A29),'Výsledková listina'!$N:$N,0)),"",INDEX('Výsledková listina'!$P:$P,MATCH(CONCATENATE(BY$4,$A29),'Výsledková listina'!$N:$N,0),1))</f>
      </c>
      <c r="CA29" s="4"/>
      <c r="CB29" s="49">
        <f t="shared" si="13"/>
      </c>
      <c r="CC29" s="65"/>
      <c r="CD29" s="17">
        <f>IF(ISNA(MATCH(CONCATENATE(CD$4,$A29),'Výsledková listina'!$N:$N,0)),"",INDEX('Výsledková listina'!$C:$C,MATCH(CONCATENATE(CD$4,$A29),'Výsledková listina'!$N:$N,0),1))</f>
      </c>
      <c r="CE29" s="51">
        <f>IF(ISNA(MATCH(CONCATENATE(CD$4,$A29),'Výsledková listina'!$N:$N,0)),"",INDEX('Výsledková listina'!$P:$P,MATCH(CONCATENATE(CD$4,$A29),'Výsledková listina'!$N:$N,0),1))</f>
      </c>
      <c r="CF29" s="4"/>
      <c r="CG29" s="49">
        <f t="shared" si="14"/>
      </c>
      <c r="CH29" s="65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1">
        <f>IF(ISNA(MATCH(CONCATENATE(B$4,$A30),'Výsledková listina'!$N:$N,0)),"",INDEX('Výsledková listina'!$P:$P,MATCH(CONCATENATE(B$4,$A30),'Výsledková listina'!$N:$N,0),1))</f>
      </c>
      <c r="D30" s="4"/>
      <c r="E30" s="98"/>
      <c r="F30" s="49">
        <f t="shared" si="0"/>
      </c>
      <c r="G30" s="65"/>
      <c r="H30" s="17">
        <f>IF(ISNA(MATCH(CONCATENATE(H$4,$A30),'Výsledková listina'!$N:$N,0)),"",INDEX('Výsledková listina'!$C:$C,MATCH(CONCATENATE(H$4,$A30),'Výsledková listina'!$N:$N,0),1))</f>
      </c>
      <c r="I30" s="51">
        <f>IF(ISNA(MATCH(CONCATENATE(H$4,$A30),'Výsledková listina'!$N:$N,0)),"",INDEX('Výsledková listina'!$P:$P,MATCH(CONCATENATE(H$4,$A30),'Výsledková listina'!$N:$N,0),1))</f>
      </c>
      <c r="J30" s="4"/>
      <c r="K30" s="98"/>
      <c r="L30" s="49">
        <f t="shared" si="1"/>
      </c>
      <c r="M30" s="65"/>
      <c r="N30" s="17">
        <f>IF(ISNA(MATCH(CONCATENATE(N$4,$A30),'Výsledková listina'!$N:$N,0)),"",INDEX('Výsledková listina'!$C:$C,MATCH(CONCATENATE(N$4,$A30),'Výsledková listina'!$N:$N,0),1))</f>
      </c>
      <c r="O30" s="51">
        <f>IF(ISNA(MATCH(CONCATENATE(N$4,$A30),'Výsledková listina'!$N:$N,0)),"",INDEX('Výsledková listina'!$P:$P,MATCH(CONCATENATE(N$4,$A30),'Výsledková listina'!$N:$N,0),1))</f>
      </c>
      <c r="P30" s="4"/>
      <c r="Q30" s="98"/>
      <c r="R30" s="49">
        <f t="shared" si="2"/>
      </c>
      <c r="S30" s="65"/>
      <c r="T30" s="17">
        <f>IF(ISNA(MATCH(CONCATENATE(T$4,$A30),'Výsledková listina'!$N:$N,0)),"",INDEX('Výsledková listina'!$C:$C,MATCH(CONCATENATE(T$4,$A30),'Výsledková listina'!$N:$N,0),1))</f>
      </c>
      <c r="U30" s="51">
        <f>IF(ISNA(MATCH(CONCATENATE(T$4,$A30),'Výsledková listina'!$N:$N,0)),"",INDEX('Výsledková listina'!$P:$P,MATCH(CONCATENATE(T$4,$A30),'Výsledková listina'!$N:$N,0),1))</f>
      </c>
      <c r="V30" s="4"/>
      <c r="W30" s="98"/>
      <c r="X30" s="49">
        <f t="shared" si="3"/>
      </c>
      <c r="Y30" s="65"/>
      <c r="Z30" s="17">
        <f>IF(ISNA(MATCH(CONCATENATE(Z$4,$A30),'Výsledková listina'!$N:$N,0)),"",INDEX('Výsledková listina'!$C:$C,MATCH(CONCATENATE(Z$4,$A30),'Výsledková listina'!$N:$N,0),1))</f>
      </c>
      <c r="AA30" s="51">
        <f>IF(ISNA(MATCH(CONCATENATE(Z$4,$A30),'Výsledková listina'!$N:$N,0)),"",INDEX('Výsledková listina'!$P:$P,MATCH(CONCATENATE(Z$4,$A30),'Výsledková listina'!$N:$N,0),1))</f>
      </c>
      <c r="AB30" s="4"/>
      <c r="AC30" s="98"/>
      <c r="AD30" s="49">
        <f t="shared" si="4"/>
      </c>
      <c r="AE30" s="65"/>
      <c r="AF30" s="17">
        <f>IF(ISNA(MATCH(CONCATENATE(AF$4,$A30),'Výsledková listina'!$N:$N,0)),"",INDEX('Výsledková listina'!$C:$C,MATCH(CONCATENATE(AF$4,$A30),'Výsledková listina'!$N:$N,0),1))</f>
      </c>
      <c r="AG30" s="51">
        <f>IF(ISNA(MATCH(CONCATENATE(AF$4,$A30),'Výsledková listina'!$N:$N,0)),"",INDEX('Výsledková listina'!$P:$P,MATCH(CONCATENATE(AF$4,$A30),'Výsledková listina'!$N:$N,0),1))</f>
      </c>
      <c r="AH30" s="4"/>
      <c r="AI30" s="98"/>
      <c r="AJ30" s="49">
        <f t="shared" si="5"/>
      </c>
      <c r="AK30" s="65"/>
      <c r="AL30" s="17">
        <f>IF(ISNA(MATCH(CONCATENATE(AL$4,$A30),'Výsledková listina'!$N:$N,0)),"",INDEX('Výsledková listina'!$C:$C,MATCH(CONCATENATE(AL$4,$A30),'Výsledková listina'!$N:$N,0),1))</f>
      </c>
      <c r="AM30" s="51">
        <f>IF(ISNA(MATCH(CONCATENATE(AL$4,$A30),'Výsledková listina'!$N:$N,0)),"",INDEX('Výsledková listina'!$P:$P,MATCH(CONCATENATE(AL$4,$A30),'Výsledková listina'!$N:$N,0),1))</f>
      </c>
      <c r="AN30" s="4"/>
      <c r="AO30" s="98"/>
      <c r="AP30" s="49">
        <f t="shared" si="6"/>
      </c>
      <c r="AQ30" s="65"/>
      <c r="AR30" s="17">
        <f>IF(ISNA(MATCH(CONCATENATE(AR$4,$A30),'Výsledková listina'!$N:$N,0)),"",INDEX('Výsledková listina'!$C:$C,MATCH(CONCATENATE(AR$4,$A30),'Výsledková listina'!$N:$N,0),1))</f>
      </c>
      <c r="AS30" s="51">
        <f>IF(ISNA(MATCH(CONCATENATE(AR$4,$A30),'Výsledková listina'!$N:$N,0)),"",INDEX('Výsledková listina'!$P:$P,MATCH(CONCATENATE(AR$4,$A30),'Výsledková listina'!$N:$N,0),1))</f>
      </c>
      <c r="AT30" s="4"/>
      <c r="AU30" s="98"/>
      <c r="AV30" s="49">
        <f t="shared" si="7"/>
      </c>
      <c r="AW30" s="65"/>
      <c r="AX30" s="17">
        <f>IF(ISNA(MATCH(CONCATENATE(AX$4,$A30),'Výsledková listina'!$N:$N,0)),"",INDEX('Výsledková listina'!$C:$C,MATCH(CONCATENATE(AX$4,$A30),'Výsledková listina'!$N:$N,0),1))</f>
      </c>
      <c r="AY30" s="51">
        <f>IF(ISNA(MATCH(CONCATENATE(AX$4,$A30),'Výsledková listina'!$N:$N,0)),"",INDEX('Výsledková listina'!$P:$P,MATCH(CONCATENATE(AX$4,$A30),'Výsledková listina'!$N:$N,0),1))</f>
      </c>
      <c r="AZ30" s="4"/>
      <c r="BA30" s="98"/>
      <c r="BB30" s="49">
        <f t="shared" si="8"/>
      </c>
      <c r="BC30" s="65"/>
      <c r="BD30" s="17">
        <f>IF(ISNA(MATCH(CONCATENATE(BD$4,$A30),'Výsledková listina'!$N:$N,0)),"",INDEX('Výsledková listina'!$C:$C,MATCH(CONCATENATE(BD$4,$A30),'Výsledková listina'!$N:$N,0),1))</f>
      </c>
      <c r="BE30" s="51">
        <f>IF(ISNA(MATCH(CONCATENATE(BD$4,$A30),'Výsledková listina'!$N:$N,0)),"",INDEX('Výsledková listina'!$P:$P,MATCH(CONCATENATE(BD$4,$A30),'Výsledková listina'!$N:$N,0),1))</f>
      </c>
      <c r="BF30" s="4"/>
      <c r="BG30" s="98"/>
      <c r="BH30" s="49">
        <f t="shared" si="9"/>
      </c>
      <c r="BI30" s="65"/>
      <c r="BJ30" s="17">
        <f>IF(ISNA(MATCH(CONCATENATE(BJ$4,$A30),'Výsledková listina'!$N:$N,0)),"",INDEX('Výsledková listina'!$C:$C,MATCH(CONCATENATE(BJ$4,$A30),'Výsledková listina'!$N:$N,0),1))</f>
      </c>
      <c r="BK30" s="51">
        <f>IF(ISNA(MATCH(CONCATENATE(BJ$4,$A30),'Výsledková listina'!$N:$N,0)),"",INDEX('Výsledková listina'!$P:$P,MATCH(CONCATENATE(BJ$4,$A30),'Výsledková listina'!$N:$N,0),1))</f>
      </c>
      <c r="BL30" s="4"/>
      <c r="BM30" s="49">
        <f t="shared" si="10"/>
      </c>
      <c r="BN30" s="65"/>
      <c r="BO30" s="17">
        <f>IF(ISNA(MATCH(CONCATENATE(BO$4,$A30),'Výsledková listina'!$N:$N,0)),"",INDEX('Výsledková listina'!$C:$C,MATCH(CONCATENATE(BO$4,$A30),'Výsledková listina'!$N:$N,0),1))</f>
      </c>
      <c r="BP30" s="51">
        <f>IF(ISNA(MATCH(CONCATENATE(BO$4,$A30),'Výsledková listina'!$N:$N,0)),"",INDEX('Výsledková listina'!$P:$P,MATCH(CONCATENATE(BO$4,$A30),'Výsledková listina'!$N:$N,0),1))</f>
      </c>
      <c r="BQ30" s="4"/>
      <c r="BR30" s="49">
        <f t="shared" si="11"/>
      </c>
      <c r="BS30" s="65"/>
      <c r="BT30" s="17">
        <f>IF(ISNA(MATCH(CONCATENATE(BT$4,$A30),'Výsledková listina'!$N:$N,0)),"",INDEX('Výsledková listina'!$C:$C,MATCH(CONCATENATE(BT$4,$A30),'Výsledková listina'!$N:$N,0),1))</f>
      </c>
      <c r="BU30" s="51">
        <f>IF(ISNA(MATCH(CONCATENATE(BT$4,$A30),'Výsledková listina'!$N:$N,0)),"",INDEX('Výsledková listina'!$P:$P,MATCH(CONCATENATE(BT$4,$A30),'Výsledková listina'!$N:$N,0),1))</f>
      </c>
      <c r="BV30" s="4"/>
      <c r="BW30" s="49">
        <f t="shared" si="12"/>
      </c>
      <c r="BX30" s="65"/>
      <c r="BY30" s="17">
        <f>IF(ISNA(MATCH(CONCATENATE(BY$4,$A30),'Výsledková listina'!$N:$N,0)),"",INDEX('Výsledková listina'!$C:$C,MATCH(CONCATENATE(BY$4,$A30),'Výsledková listina'!$N:$N,0),1))</f>
      </c>
      <c r="BZ30" s="51">
        <f>IF(ISNA(MATCH(CONCATENATE(BY$4,$A30),'Výsledková listina'!$N:$N,0)),"",INDEX('Výsledková listina'!$P:$P,MATCH(CONCATENATE(BY$4,$A30),'Výsledková listina'!$N:$N,0),1))</f>
      </c>
      <c r="CA30" s="4"/>
      <c r="CB30" s="49">
        <f t="shared" si="13"/>
      </c>
      <c r="CC30" s="65"/>
      <c r="CD30" s="17">
        <f>IF(ISNA(MATCH(CONCATENATE(CD$4,$A30),'Výsledková listina'!$N:$N,0)),"",INDEX('Výsledková listina'!$C:$C,MATCH(CONCATENATE(CD$4,$A30),'Výsledková listina'!$N:$N,0),1))</f>
      </c>
      <c r="CE30" s="51">
        <f>IF(ISNA(MATCH(CONCATENATE(CD$4,$A30),'Výsledková listina'!$N:$N,0)),"",INDEX('Výsledková listina'!$P:$P,MATCH(CONCATENATE(CD$4,$A30),'Výsledková listina'!$N:$N,0),1))</f>
      </c>
      <c r="CF30" s="4"/>
      <c r="CG30" s="49">
        <f t="shared" si="14"/>
      </c>
      <c r="CH30" s="65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1">
        <f>IF(ISNA(MATCH(CONCATENATE(B$4,$A31),'Výsledková listina'!$N:$N,0)),"",INDEX('Výsledková listina'!$P:$P,MATCH(CONCATENATE(B$4,$A31),'Výsledková listina'!$N:$N,0),1))</f>
      </c>
      <c r="D31" s="4"/>
      <c r="E31" s="98"/>
      <c r="F31" s="49">
        <f t="shared" si="0"/>
      </c>
      <c r="G31" s="65"/>
      <c r="H31" s="17">
        <f>IF(ISNA(MATCH(CONCATENATE(H$4,$A31),'Výsledková listina'!$N:$N,0)),"",INDEX('Výsledková listina'!$C:$C,MATCH(CONCATENATE(H$4,$A31),'Výsledková listina'!$N:$N,0),1))</f>
      </c>
      <c r="I31" s="51">
        <f>IF(ISNA(MATCH(CONCATENATE(H$4,$A31),'Výsledková listina'!$N:$N,0)),"",INDEX('Výsledková listina'!$P:$P,MATCH(CONCATENATE(H$4,$A31),'Výsledková listina'!$N:$N,0),1))</f>
      </c>
      <c r="J31" s="4"/>
      <c r="K31" s="98"/>
      <c r="L31" s="49">
        <f t="shared" si="1"/>
      </c>
      <c r="M31" s="65"/>
      <c r="N31" s="17">
        <f>IF(ISNA(MATCH(CONCATENATE(N$4,$A31),'Výsledková listina'!$N:$N,0)),"",INDEX('Výsledková listina'!$C:$C,MATCH(CONCATENATE(N$4,$A31),'Výsledková listina'!$N:$N,0),1))</f>
      </c>
      <c r="O31" s="51">
        <f>IF(ISNA(MATCH(CONCATENATE(N$4,$A31),'Výsledková listina'!$N:$N,0)),"",INDEX('Výsledková listina'!$P:$P,MATCH(CONCATENATE(N$4,$A31),'Výsledková listina'!$N:$N,0),1))</f>
      </c>
      <c r="P31" s="4"/>
      <c r="Q31" s="98"/>
      <c r="R31" s="49">
        <f t="shared" si="2"/>
      </c>
      <c r="S31" s="65"/>
      <c r="T31" s="17">
        <f>IF(ISNA(MATCH(CONCATENATE(T$4,$A31),'Výsledková listina'!$N:$N,0)),"",INDEX('Výsledková listina'!$C:$C,MATCH(CONCATENATE(T$4,$A31),'Výsledková listina'!$N:$N,0),1))</f>
      </c>
      <c r="U31" s="51">
        <f>IF(ISNA(MATCH(CONCATENATE(T$4,$A31),'Výsledková listina'!$N:$N,0)),"",INDEX('Výsledková listina'!$P:$P,MATCH(CONCATENATE(T$4,$A31),'Výsledková listina'!$N:$N,0),1))</f>
      </c>
      <c r="V31" s="4"/>
      <c r="W31" s="98"/>
      <c r="X31" s="49">
        <f t="shared" si="3"/>
      </c>
      <c r="Y31" s="65"/>
      <c r="Z31" s="17">
        <f>IF(ISNA(MATCH(CONCATENATE(Z$4,$A31),'Výsledková listina'!$N:$N,0)),"",INDEX('Výsledková listina'!$C:$C,MATCH(CONCATENATE(Z$4,$A31),'Výsledková listina'!$N:$N,0),1))</f>
      </c>
      <c r="AA31" s="51">
        <f>IF(ISNA(MATCH(CONCATENATE(Z$4,$A31),'Výsledková listina'!$N:$N,0)),"",INDEX('Výsledková listina'!$P:$P,MATCH(CONCATENATE(Z$4,$A31),'Výsledková listina'!$N:$N,0),1))</f>
      </c>
      <c r="AB31" s="4"/>
      <c r="AC31" s="98"/>
      <c r="AD31" s="49">
        <f t="shared" si="4"/>
      </c>
      <c r="AE31" s="65"/>
      <c r="AF31" s="17">
        <f>IF(ISNA(MATCH(CONCATENATE(AF$4,$A31),'Výsledková listina'!$N:$N,0)),"",INDEX('Výsledková listina'!$C:$C,MATCH(CONCATENATE(AF$4,$A31),'Výsledková listina'!$N:$N,0),1))</f>
      </c>
      <c r="AG31" s="51">
        <f>IF(ISNA(MATCH(CONCATENATE(AF$4,$A31),'Výsledková listina'!$N:$N,0)),"",INDEX('Výsledková listina'!$P:$P,MATCH(CONCATENATE(AF$4,$A31),'Výsledková listina'!$N:$N,0),1))</f>
      </c>
      <c r="AH31" s="4"/>
      <c r="AI31" s="98"/>
      <c r="AJ31" s="49">
        <f t="shared" si="5"/>
      </c>
      <c r="AK31" s="65"/>
      <c r="AL31" s="17">
        <f>IF(ISNA(MATCH(CONCATENATE(AL$4,$A31),'Výsledková listina'!$N:$N,0)),"",INDEX('Výsledková listina'!$C:$C,MATCH(CONCATENATE(AL$4,$A31),'Výsledková listina'!$N:$N,0),1))</f>
      </c>
      <c r="AM31" s="51">
        <f>IF(ISNA(MATCH(CONCATENATE(AL$4,$A31),'Výsledková listina'!$N:$N,0)),"",INDEX('Výsledková listina'!$P:$P,MATCH(CONCATENATE(AL$4,$A31),'Výsledková listina'!$N:$N,0),1))</f>
      </c>
      <c r="AN31" s="4"/>
      <c r="AO31" s="98"/>
      <c r="AP31" s="49">
        <f t="shared" si="6"/>
      </c>
      <c r="AQ31" s="65"/>
      <c r="AR31" s="17">
        <f>IF(ISNA(MATCH(CONCATENATE(AR$4,$A31),'Výsledková listina'!$N:$N,0)),"",INDEX('Výsledková listina'!$C:$C,MATCH(CONCATENATE(AR$4,$A31),'Výsledková listina'!$N:$N,0),1))</f>
      </c>
      <c r="AS31" s="51">
        <f>IF(ISNA(MATCH(CONCATENATE(AR$4,$A31),'Výsledková listina'!$N:$N,0)),"",INDEX('Výsledková listina'!$P:$P,MATCH(CONCATENATE(AR$4,$A31),'Výsledková listina'!$N:$N,0),1))</f>
      </c>
      <c r="AT31" s="4"/>
      <c r="AU31" s="98"/>
      <c r="AV31" s="49">
        <f t="shared" si="7"/>
      </c>
      <c r="AW31" s="65"/>
      <c r="AX31" s="17">
        <f>IF(ISNA(MATCH(CONCATENATE(AX$4,$A31),'Výsledková listina'!$N:$N,0)),"",INDEX('Výsledková listina'!$C:$C,MATCH(CONCATENATE(AX$4,$A31),'Výsledková listina'!$N:$N,0),1))</f>
      </c>
      <c r="AY31" s="51">
        <f>IF(ISNA(MATCH(CONCATENATE(AX$4,$A31),'Výsledková listina'!$N:$N,0)),"",INDEX('Výsledková listina'!$P:$P,MATCH(CONCATENATE(AX$4,$A31),'Výsledková listina'!$N:$N,0),1))</f>
      </c>
      <c r="AZ31" s="4"/>
      <c r="BA31" s="98"/>
      <c r="BB31" s="49">
        <f t="shared" si="8"/>
      </c>
      <c r="BC31" s="65"/>
      <c r="BD31" s="17">
        <f>IF(ISNA(MATCH(CONCATENATE(BD$4,$A31),'Výsledková listina'!$N:$N,0)),"",INDEX('Výsledková listina'!$C:$C,MATCH(CONCATENATE(BD$4,$A31),'Výsledková listina'!$N:$N,0),1))</f>
      </c>
      <c r="BE31" s="51">
        <f>IF(ISNA(MATCH(CONCATENATE(BD$4,$A31),'Výsledková listina'!$N:$N,0)),"",INDEX('Výsledková listina'!$P:$P,MATCH(CONCATENATE(BD$4,$A31),'Výsledková listina'!$N:$N,0),1))</f>
      </c>
      <c r="BF31" s="4"/>
      <c r="BG31" s="98"/>
      <c r="BH31" s="49">
        <f t="shared" si="9"/>
      </c>
      <c r="BI31" s="65"/>
      <c r="BJ31" s="17">
        <f>IF(ISNA(MATCH(CONCATENATE(BJ$4,$A31),'Výsledková listina'!$N:$N,0)),"",INDEX('Výsledková listina'!$C:$C,MATCH(CONCATENATE(BJ$4,$A31),'Výsledková listina'!$N:$N,0),1))</f>
      </c>
      <c r="BK31" s="51">
        <f>IF(ISNA(MATCH(CONCATENATE(BJ$4,$A31),'Výsledková listina'!$N:$N,0)),"",INDEX('Výsledková listina'!$P:$P,MATCH(CONCATENATE(BJ$4,$A31),'Výsledková listina'!$N:$N,0),1))</f>
      </c>
      <c r="BL31" s="4"/>
      <c r="BM31" s="49">
        <f t="shared" si="10"/>
      </c>
      <c r="BN31" s="65"/>
      <c r="BO31" s="17">
        <f>IF(ISNA(MATCH(CONCATENATE(BO$4,$A31),'Výsledková listina'!$N:$N,0)),"",INDEX('Výsledková listina'!$C:$C,MATCH(CONCATENATE(BO$4,$A31),'Výsledková listina'!$N:$N,0),1))</f>
      </c>
      <c r="BP31" s="51">
        <f>IF(ISNA(MATCH(CONCATENATE(BO$4,$A31),'Výsledková listina'!$N:$N,0)),"",INDEX('Výsledková listina'!$P:$P,MATCH(CONCATENATE(BO$4,$A31),'Výsledková listina'!$N:$N,0),1))</f>
      </c>
      <c r="BQ31" s="4"/>
      <c r="BR31" s="49">
        <f t="shared" si="11"/>
      </c>
      <c r="BS31" s="65"/>
      <c r="BT31" s="17">
        <f>IF(ISNA(MATCH(CONCATENATE(BT$4,$A31),'Výsledková listina'!$N:$N,0)),"",INDEX('Výsledková listina'!$C:$C,MATCH(CONCATENATE(BT$4,$A31),'Výsledková listina'!$N:$N,0),1))</f>
      </c>
      <c r="BU31" s="51">
        <f>IF(ISNA(MATCH(CONCATENATE(BT$4,$A31),'Výsledková listina'!$N:$N,0)),"",INDEX('Výsledková listina'!$P:$P,MATCH(CONCATENATE(BT$4,$A31),'Výsledková listina'!$N:$N,0),1))</f>
      </c>
      <c r="BV31" s="4"/>
      <c r="BW31" s="49">
        <f t="shared" si="12"/>
      </c>
      <c r="BX31" s="65"/>
      <c r="BY31" s="17">
        <f>IF(ISNA(MATCH(CONCATENATE(BY$4,$A31),'Výsledková listina'!$N:$N,0)),"",INDEX('Výsledková listina'!$C:$C,MATCH(CONCATENATE(BY$4,$A31),'Výsledková listina'!$N:$N,0),1))</f>
      </c>
      <c r="BZ31" s="51">
        <f>IF(ISNA(MATCH(CONCATENATE(BY$4,$A31),'Výsledková listina'!$N:$N,0)),"",INDEX('Výsledková listina'!$P:$P,MATCH(CONCATENATE(BY$4,$A31),'Výsledková listina'!$N:$N,0),1))</f>
      </c>
      <c r="CA31" s="4"/>
      <c r="CB31" s="49">
        <f t="shared" si="13"/>
      </c>
      <c r="CC31" s="65"/>
      <c r="CD31" s="17">
        <f>IF(ISNA(MATCH(CONCATENATE(CD$4,$A31),'Výsledková listina'!$N:$N,0)),"",INDEX('Výsledková listina'!$C:$C,MATCH(CONCATENATE(CD$4,$A31),'Výsledková listina'!$N:$N,0),1))</f>
      </c>
      <c r="CE31" s="51">
        <f>IF(ISNA(MATCH(CONCATENATE(CD$4,$A31),'Výsledková listina'!$N:$N,0)),"",INDEX('Výsledková listina'!$P:$P,MATCH(CONCATENATE(CD$4,$A31),'Výsledková listina'!$N:$N,0),1))</f>
      </c>
      <c r="CF31" s="4"/>
      <c r="CG31" s="49">
        <f t="shared" si="14"/>
      </c>
      <c r="CH31" s="65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1">
        <f>IF(ISNA(MATCH(CONCATENATE(B$4,$A32),'Výsledková listina'!$N:$N,0)),"",INDEX('Výsledková listina'!$P:$P,MATCH(CONCATENATE(B$4,$A32),'Výsledková listina'!$N:$N,0),1))</f>
      </c>
      <c r="D32" s="4"/>
      <c r="E32" s="98"/>
      <c r="F32" s="49">
        <f t="shared" si="0"/>
      </c>
      <c r="G32" s="65"/>
      <c r="H32" s="17">
        <f>IF(ISNA(MATCH(CONCATENATE(H$4,$A32),'Výsledková listina'!$N:$N,0)),"",INDEX('Výsledková listina'!$C:$C,MATCH(CONCATENATE(H$4,$A32),'Výsledková listina'!$N:$N,0),1))</f>
      </c>
      <c r="I32" s="51">
        <f>IF(ISNA(MATCH(CONCATENATE(H$4,$A32),'Výsledková listina'!$N:$N,0)),"",INDEX('Výsledková listina'!$P:$P,MATCH(CONCATENATE(H$4,$A32),'Výsledková listina'!$N:$N,0),1))</f>
      </c>
      <c r="J32" s="4"/>
      <c r="K32" s="98"/>
      <c r="L32" s="49">
        <f t="shared" si="1"/>
      </c>
      <c r="M32" s="65"/>
      <c r="N32" s="17">
        <f>IF(ISNA(MATCH(CONCATENATE(N$4,$A32),'Výsledková listina'!$N:$N,0)),"",INDEX('Výsledková listina'!$C:$C,MATCH(CONCATENATE(N$4,$A32),'Výsledková listina'!$N:$N,0),1))</f>
      </c>
      <c r="O32" s="51">
        <f>IF(ISNA(MATCH(CONCATENATE(N$4,$A32),'Výsledková listina'!$N:$N,0)),"",INDEX('Výsledková listina'!$P:$P,MATCH(CONCATENATE(N$4,$A32),'Výsledková listina'!$N:$N,0),1))</f>
      </c>
      <c r="P32" s="4"/>
      <c r="Q32" s="98"/>
      <c r="R32" s="49">
        <f t="shared" si="2"/>
      </c>
      <c r="S32" s="65"/>
      <c r="T32" s="17">
        <f>IF(ISNA(MATCH(CONCATENATE(T$4,$A32),'Výsledková listina'!$N:$N,0)),"",INDEX('Výsledková listina'!$C:$C,MATCH(CONCATENATE(T$4,$A32),'Výsledková listina'!$N:$N,0),1))</f>
      </c>
      <c r="U32" s="51">
        <f>IF(ISNA(MATCH(CONCATENATE(T$4,$A32),'Výsledková listina'!$N:$N,0)),"",INDEX('Výsledková listina'!$P:$P,MATCH(CONCATENATE(T$4,$A32),'Výsledková listina'!$N:$N,0),1))</f>
      </c>
      <c r="V32" s="4"/>
      <c r="W32" s="98"/>
      <c r="X32" s="49">
        <f t="shared" si="3"/>
      </c>
      <c r="Y32" s="65"/>
      <c r="Z32" s="17">
        <f>IF(ISNA(MATCH(CONCATENATE(Z$4,$A32),'Výsledková listina'!$N:$N,0)),"",INDEX('Výsledková listina'!$C:$C,MATCH(CONCATENATE(Z$4,$A32),'Výsledková listina'!$N:$N,0),1))</f>
      </c>
      <c r="AA32" s="51">
        <f>IF(ISNA(MATCH(CONCATENATE(Z$4,$A32),'Výsledková listina'!$N:$N,0)),"",INDEX('Výsledková listina'!$P:$P,MATCH(CONCATENATE(Z$4,$A32),'Výsledková listina'!$N:$N,0),1))</f>
      </c>
      <c r="AB32" s="4"/>
      <c r="AC32" s="98"/>
      <c r="AD32" s="49">
        <f t="shared" si="4"/>
      </c>
      <c r="AE32" s="65"/>
      <c r="AF32" s="17">
        <f>IF(ISNA(MATCH(CONCATENATE(AF$4,$A32),'Výsledková listina'!$N:$N,0)),"",INDEX('Výsledková listina'!$C:$C,MATCH(CONCATENATE(AF$4,$A32),'Výsledková listina'!$N:$N,0),1))</f>
      </c>
      <c r="AG32" s="51">
        <f>IF(ISNA(MATCH(CONCATENATE(AF$4,$A32),'Výsledková listina'!$N:$N,0)),"",INDEX('Výsledková listina'!$P:$P,MATCH(CONCATENATE(AF$4,$A32),'Výsledková listina'!$N:$N,0),1))</f>
      </c>
      <c r="AH32" s="4"/>
      <c r="AI32" s="98"/>
      <c r="AJ32" s="49">
        <f t="shared" si="5"/>
      </c>
      <c r="AK32" s="65"/>
      <c r="AL32" s="17">
        <f>IF(ISNA(MATCH(CONCATENATE(AL$4,$A32),'Výsledková listina'!$N:$N,0)),"",INDEX('Výsledková listina'!$C:$C,MATCH(CONCATENATE(AL$4,$A32),'Výsledková listina'!$N:$N,0),1))</f>
      </c>
      <c r="AM32" s="51">
        <f>IF(ISNA(MATCH(CONCATENATE(AL$4,$A32),'Výsledková listina'!$N:$N,0)),"",INDEX('Výsledková listina'!$P:$P,MATCH(CONCATENATE(AL$4,$A32),'Výsledková listina'!$N:$N,0),1))</f>
      </c>
      <c r="AN32" s="4"/>
      <c r="AO32" s="98"/>
      <c r="AP32" s="49">
        <f t="shared" si="6"/>
      </c>
      <c r="AQ32" s="65"/>
      <c r="AR32" s="17">
        <f>IF(ISNA(MATCH(CONCATENATE(AR$4,$A32),'Výsledková listina'!$N:$N,0)),"",INDEX('Výsledková listina'!$C:$C,MATCH(CONCATENATE(AR$4,$A32),'Výsledková listina'!$N:$N,0),1))</f>
      </c>
      <c r="AS32" s="51">
        <f>IF(ISNA(MATCH(CONCATENATE(AR$4,$A32),'Výsledková listina'!$N:$N,0)),"",INDEX('Výsledková listina'!$P:$P,MATCH(CONCATENATE(AR$4,$A32),'Výsledková listina'!$N:$N,0),1))</f>
      </c>
      <c r="AT32" s="4"/>
      <c r="AU32" s="98"/>
      <c r="AV32" s="49">
        <f t="shared" si="7"/>
      </c>
      <c r="AW32" s="65"/>
      <c r="AX32" s="17">
        <f>IF(ISNA(MATCH(CONCATENATE(AX$4,$A32),'Výsledková listina'!$N:$N,0)),"",INDEX('Výsledková listina'!$C:$C,MATCH(CONCATENATE(AX$4,$A32),'Výsledková listina'!$N:$N,0),1))</f>
      </c>
      <c r="AY32" s="51">
        <f>IF(ISNA(MATCH(CONCATENATE(AX$4,$A32),'Výsledková listina'!$N:$N,0)),"",INDEX('Výsledková listina'!$P:$P,MATCH(CONCATENATE(AX$4,$A32),'Výsledková listina'!$N:$N,0),1))</f>
      </c>
      <c r="AZ32" s="4"/>
      <c r="BA32" s="98"/>
      <c r="BB32" s="49">
        <f t="shared" si="8"/>
      </c>
      <c r="BC32" s="65"/>
      <c r="BD32" s="17">
        <f>IF(ISNA(MATCH(CONCATENATE(BD$4,$A32),'Výsledková listina'!$N:$N,0)),"",INDEX('Výsledková listina'!$C:$C,MATCH(CONCATENATE(BD$4,$A32),'Výsledková listina'!$N:$N,0),1))</f>
      </c>
      <c r="BE32" s="51">
        <f>IF(ISNA(MATCH(CONCATENATE(BD$4,$A32),'Výsledková listina'!$N:$N,0)),"",INDEX('Výsledková listina'!$P:$P,MATCH(CONCATENATE(BD$4,$A32),'Výsledková listina'!$N:$N,0),1))</f>
      </c>
      <c r="BF32" s="4"/>
      <c r="BG32" s="98"/>
      <c r="BH32" s="49">
        <f t="shared" si="9"/>
      </c>
      <c r="BI32" s="65"/>
      <c r="BJ32" s="17">
        <f>IF(ISNA(MATCH(CONCATENATE(BJ$4,$A32),'Výsledková listina'!$N:$N,0)),"",INDEX('Výsledková listina'!$C:$C,MATCH(CONCATENATE(BJ$4,$A32),'Výsledková listina'!$N:$N,0),1))</f>
      </c>
      <c r="BK32" s="51">
        <f>IF(ISNA(MATCH(CONCATENATE(BJ$4,$A32),'Výsledková listina'!$N:$N,0)),"",INDEX('Výsledková listina'!$P:$P,MATCH(CONCATENATE(BJ$4,$A32),'Výsledková listina'!$N:$N,0),1))</f>
      </c>
      <c r="BL32" s="4"/>
      <c r="BM32" s="49">
        <f t="shared" si="10"/>
      </c>
      <c r="BN32" s="65"/>
      <c r="BO32" s="17">
        <f>IF(ISNA(MATCH(CONCATENATE(BO$4,$A32),'Výsledková listina'!$N:$N,0)),"",INDEX('Výsledková listina'!$C:$C,MATCH(CONCATENATE(BO$4,$A32),'Výsledková listina'!$N:$N,0),1))</f>
      </c>
      <c r="BP32" s="51">
        <f>IF(ISNA(MATCH(CONCATENATE(BO$4,$A32),'Výsledková listina'!$N:$N,0)),"",INDEX('Výsledková listina'!$P:$P,MATCH(CONCATENATE(BO$4,$A32),'Výsledková listina'!$N:$N,0),1))</f>
      </c>
      <c r="BQ32" s="4"/>
      <c r="BR32" s="49">
        <f t="shared" si="11"/>
      </c>
      <c r="BS32" s="65"/>
      <c r="BT32" s="17">
        <f>IF(ISNA(MATCH(CONCATENATE(BT$4,$A32),'Výsledková listina'!$N:$N,0)),"",INDEX('Výsledková listina'!$C:$C,MATCH(CONCATENATE(BT$4,$A32),'Výsledková listina'!$N:$N,0),1))</f>
      </c>
      <c r="BU32" s="51">
        <f>IF(ISNA(MATCH(CONCATENATE(BT$4,$A32),'Výsledková listina'!$N:$N,0)),"",INDEX('Výsledková listina'!$P:$P,MATCH(CONCATENATE(BT$4,$A32),'Výsledková listina'!$N:$N,0),1))</f>
      </c>
      <c r="BV32" s="4"/>
      <c r="BW32" s="49">
        <f t="shared" si="12"/>
      </c>
      <c r="BX32" s="65"/>
      <c r="BY32" s="17">
        <f>IF(ISNA(MATCH(CONCATENATE(BY$4,$A32),'Výsledková listina'!$N:$N,0)),"",INDEX('Výsledková listina'!$C:$C,MATCH(CONCATENATE(BY$4,$A32),'Výsledková listina'!$N:$N,0),1))</f>
      </c>
      <c r="BZ32" s="51">
        <f>IF(ISNA(MATCH(CONCATENATE(BY$4,$A32),'Výsledková listina'!$N:$N,0)),"",INDEX('Výsledková listina'!$P:$P,MATCH(CONCATENATE(BY$4,$A32),'Výsledková listina'!$N:$N,0),1))</f>
      </c>
      <c r="CA32" s="4"/>
      <c r="CB32" s="49">
        <f t="shared" si="13"/>
      </c>
      <c r="CC32" s="65"/>
      <c r="CD32" s="17">
        <f>IF(ISNA(MATCH(CONCATENATE(CD$4,$A32),'Výsledková listina'!$N:$N,0)),"",INDEX('Výsledková listina'!$C:$C,MATCH(CONCATENATE(CD$4,$A32),'Výsledková listina'!$N:$N,0),1))</f>
      </c>
      <c r="CE32" s="51">
        <f>IF(ISNA(MATCH(CONCATENATE(CD$4,$A32),'Výsledková listina'!$N:$N,0)),"",INDEX('Výsledková listina'!$P:$P,MATCH(CONCATENATE(CD$4,$A32),'Výsledková listina'!$N:$N,0),1))</f>
      </c>
      <c r="CF32" s="4"/>
      <c r="CG32" s="49">
        <f t="shared" si="14"/>
      </c>
      <c r="CH32" s="65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1">
        <f>IF(ISNA(MATCH(CONCATENATE(B$4,$A33),'Výsledková listina'!$N:$N,0)),"",INDEX('Výsledková listina'!$P:$P,MATCH(CONCATENATE(B$4,$A33),'Výsledková listina'!$N:$N,0),1))</f>
      </c>
      <c r="D33" s="4"/>
      <c r="E33" s="98"/>
      <c r="F33" s="49">
        <f t="shared" si="0"/>
      </c>
      <c r="G33" s="65"/>
      <c r="H33" s="17">
        <f>IF(ISNA(MATCH(CONCATENATE(H$4,$A33),'Výsledková listina'!$N:$N,0)),"",INDEX('Výsledková listina'!$C:$C,MATCH(CONCATENATE(H$4,$A33),'Výsledková listina'!$N:$N,0),1))</f>
      </c>
      <c r="I33" s="51">
        <f>IF(ISNA(MATCH(CONCATENATE(H$4,$A33),'Výsledková listina'!$N:$N,0)),"",INDEX('Výsledková listina'!$P:$P,MATCH(CONCATENATE(H$4,$A33),'Výsledková listina'!$N:$N,0),1))</f>
      </c>
      <c r="J33" s="4"/>
      <c r="K33" s="98"/>
      <c r="L33" s="49">
        <f t="shared" si="1"/>
      </c>
      <c r="M33" s="65"/>
      <c r="N33" s="17">
        <f>IF(ISNA(MATCH(CONCATENATE(N$4,$A33),'Výsledková listina'!$N:$N,0)),"",INDEX('Výsledková listina'!$C:$C,MATCH(CONCATENATE(N$4,$A33),'Výsledková listina'!$N:$N,0),1))</f>
      </c>
      <c r="O33" s="51">
        <f>IF(ISNA(MATCH(CONCATENATE(N$4,$A33),'Výsledková listina'!$N:$N,0)),"",INDEX('Výsledková listina'!$P:$P,MATCH(CONCATENATE(N$4,$A33),'Výsledková listina'!$N:$N,0),1))</f>
      </c>
      <c r="P33" s="4"/>
      <c r="Q33" s="98"/>
      <c r="R33" s="49">
        <f t="shared" si="2"/>
      </c>
      <c r="S33" s="65"/>
      <c r="T33" s="17">
        <f>IF(ISNA(MATCH(CONCATENATE(T$4,$A33),'Výsledková listina'!$N:$N,0)),"",INDEX('Výsledková listina'!$C:$C,MATCH(CONCATENATE(T$4,$A33),'Výsledková listina'!$N:$N,0),1))</f>
      </c>
      <c r="U33" s="51">
        <f>IF(ISNA(MATCH(CONCATENATE(T$4,$A33),'Výsledková listina'!$N:$N,0)),"",INDEX('Výsledková listina'!$P:$P,MATCH(CONCATENATE(T$4,$A33),'Výsledková listina'!$N:$N,0),1))</f>
      </c>
      <c r="V33" s="4"/>
      <c r="W33" s="98"/>
      <c r="X33" s="49">
        <f t="shared" si="3"/>
      </c>
      <c r="Y33" s="65"/>
      <c r="Z33" s="17">
        <f>IF(ISNA(MATCH(CONCATENATE(Z$4,$A33),'Výsledková listina'!$N:$N,0)),"",INDEX('Výsledková listina'!$C:$C,MATCH(CONCATENATE(Z$4,$A33),'Výsledková listina'!$N:$N,0),1))</f>
      </c>
      <c r="AA33" s="51">
        <f>IF(ISNA(MATCH(CONCATENATE(Z$4,$A33),'Výsledková listina'!$N:$N,0)),"",INDEX('Výsledková listina'!$P:$P,MATCH(CONCATENATE(Z$4,$A33),'Výsledková listina'!$N:$N,0),1))</f>
      </c>
      <c r="AB33" s="4"/>
      <c r="AC33" s="98"/>
      <c r="AD33" s="49">
        <f t="shared" si="4"/>
      </c>
      <c r="AE33" s="65"/>
      <c r="AF33" s="17">
        <f>IF(ISNA(MATCH(CONCATENATE(AF$4,$A33),'Výsledková listina'!$N:$N,0)),"",INDEX('Výsledková listina'!$C:$C,MATCH(CONCATENATE(AF$4,$A33),'Výsledková listina'!$N:$N,0),1))</f>
      </c>
      <c r="AG33" s="51">
        <f>IF(ISNA(MATCH(CONCATENATE(AF$4,$A33),'Výsledková listina'!$N:$N,0)),"",INDEX('Výsledková listina'!$P:$P,MATCH(CONCATENATE(AF$4,$A33),'Výsledková listina'!$N:$N,0),1))</f>
      </c>
      <c r="AH33" s="4"/>
      <c r="AI33" s="98"/>
      <c r="AJ33" s="49">
        <f t="shared" si="5"/>
      </c>
      <c r="AK33" s="65"/>
      <c r="AL33" s="17">
        <f>IF(ISNA(MATCH(CONCATENATE(AL$4,$A33),'Výsledková listina'!$N:$N,0)),"",INDEX('Výsledková listina'!$C:$C,MATCH(CONCATENATE(AL$4,$A33),'Výsledková listina'!$N:$N,0),1))</f>
      </c>
      <c r="AM33" s="51">
        <f>IF(ISNA(MATCH(CONCATENATE(AL$4,$A33),'Výsledková listina'!$N:$N,0)),"",INDEX('Výsledková listina'!$P:$P,MATCH(CONCATENATE(AL$4,$A33),'Výsledková listina'!$N:$N,0),1))</f>
      </c>
      <c r="AN33" s="4"/>
      <c r="AO33" s="98"/>
      <c r="AP33" s="49">
        <f t="shared" si="6"/>
      </c>
      <c r="AQ33" s="65"/>
      <c r="AR33" s="17">
        <f>IF(ISNA(MATCH(CONCATENATE(AR$4,$A33),'Výsledková listina'!$N:$N,0)),"",INDEX('Výsledková listina'!$C:$C,MATCH(CONCATENATE(AR$4,$A33),'Výsledková listina'!$N:$N,0),1))</f>
      </c>
      <c r="AS33" s="51">
        <f>IF(ISNA(MATCH(CONCATENATE(AR$4,$A33),'Výsledková listina'!$N:$N,0)),"",INDEX('Výsledková listina'!$P:$P,MATCH(CONCATENATE(AR$4,$A33),'Výsledková listina'!$N:$N,0),1))</f>
      </c>
      <c r="AT33" s="4"/>
      <c r="AU33" s="98"/>
      <c r="AV33" s="49">
        <f t="shared" si="7"/>
      </c>
      <c r="AW33" s="65"/>
      <c r="AX33" s="17">
        <f>IF(ISNA(MATCH(CONCATENATE(AX$4,$A33),'Výsledková listina'!$N:$N,0)),"",INDEX('Výsledková listina'!$C:$C,MATCH(CONCATENATE(AX$4,$A33),'Výsledková listina'!$N:$N,0),1))</f>
      </c>
      <c r="AY33" s="51">
        <f>IF(ISNA(MATCH(CONCATENATE(AX$4,$A33),'Výsledková listina'!$N:$N,0)),"",INDEX('Výsledková listina'!$P:$P,MATCH(CONCATENATE(AX$4,$A33),'Výsledková listina'!$N:$N,0),1))</f>
      </c>
      <c r="AZ33" s="4"/>
      <c r="BA33" s="98"/>
      <c r="BB33" s="49">
        <f t="shared" si="8"/>
      </c>
      <c r="BC33" s="65"/>
      <c r="BD33" s="17">
        <f>IF(ISNA(MATCH(CONCATENATE(BD$4,$A33),'Výsledková listina'!$N:$N,0)),"",INDEX('Výsledková listina'!$C:$C,MATCH(CONCATENATE(BD$4,$A33),'Výsledková listina'!$N:$N,0),1))</f>
      </c>
      <c r="BE33" s="51">
        <f>IF(ISNA(MATCH(CONCATENATE(BD$4,$A33),'Výsledková listina'!$N:$N,0)),"",INDEX('Výsledková listina'!$P:$P,MATCH(CONCATENATE(BD$4,$A33),'Výsledková listina'!$N:$N,0),1))</f>
      </c>
      <c r="BF33" s="4"/>
      <c r="BG33" s="98"/>
      <c r="BH33" s="49">
        <f t="shared" si="9"/>
      </c>
      <c r="BI33" s="65"/>
      <c r="BJ33" s="17">
        <f>IF(ISNA(MATCH(CONCATENATE(BJ$4,$A33),'Výsledková listina'!$N:$N,0)),"",INDEX('Výsledková listina'!$C:$C,MATCH(CONCATENATE(BJ$4,$A33),'Výsledková listina'!$N:$N,0),1))</f>
      </c>
      <c r="BK33" s="51">
        <f>IF(ISNA(MATCH(CONCATENATE(BJ$4,$A33),'Výsledková listina'!$N:$N,0)),"",INDEX('Výsledková listina'!$P:$P,MATCH(CONCATENATE(BJ$4,$A33),'Výsledková listina'!$N:$N,0),1))</f>
      </c>
      <c r="BL33" s="4"/>
      <c r="BM33" s="49">
        <f t="shared" si="10"/>
      </c>
      <c r="BN33" s="65"/>
      <c r="BO33" s="17">
        <f>IF(ISNA(MATCH(CONCATENATE(BO$4,$A33),'Výsledková listina'!$N:$N,0)),"",INDEX('Výsledková listina'!$C:$C,MATCH(CONCATENATE(BO$4,$A33),'Výsledková listina'!$N:$N,0),1))</f>
      </c>
      <c r="BP33" s="51">
        <f>IF(ISNA(MATCH(CONCATENATE(BO$4,$A33),'Výsledková listina'!$N:$N,0)),"",INDEX('Výsledková listina'!$P:$P,MATCH(CONCATENATE(BO$4,$A33),'Výsledková listina'!$N:$N,0),1))</f>
      </c>
      <c r="BQ33" s="4"/>
      <c r="BR33" s="49">
        <f t="shared" si="11"/>
      </c>
      <c r="BS33" s="65"/>
      <c r="BT33" s="17">
        <f>IF(ISNA(MATCH(CONCATENATE(BT$4,$A33),'Výsledková listina'!$N:$N,0)),"",INDEX('Výsledková listina'!$C:$C,MATCH(CONCATENATE(BT$4,$A33),'Výsledková listina'!$N:$N,0),1))</f>
      </c>
      <c r="BU33" s="51">
        <f>IF(ISNA(MATCH(CONCATENATE(BT$4,$A33),'Výsledková listina'!$N:$N,0)),"",INDEX('Výsledková listina'!$P:$P,MATCH(CONCATENATE(BT$4,$A33),'Výsledková listina'!$N:$N,0),1))</f>
      </c>
      <c r="BV33" s="4"/>
      <c r="BW33" s="49">
        <f t="shared" si="12"/>
      </c>
      <c r="BX33" s="65"/>
      <c r="BY33" s="17">
        <f>IF(ISNA(MATCH(CONCATENATE(BY$4,$A33),'Výsledková listina'!$N:$N,0)),"",INDEX('Výsledková listina'!$C:$C,MATCH(CONCATENATE(BY$4,$A33),'Výsledková listina'!$N:$N,0),1))</f>
      </c>
      <c r="BZ33" s="51">
        <f>IF(ISNA(MATCH(CONCATENATE(BY$4,$A33),'Výsledková listina'!$N:$N,0)),"",INDEX('Výsledková listina'!$P:$P,MATCH(CONCATENATE(BY$4,$A33),'Výsledková listina'!$N:$N,0),1))</f>
      </c>
      <c r="CA33" s="4"/>
      <c r="CB33" s="49">
        <f t="shared" si="13"/>
      </c>
      <c r="CC33" s="65"/>
      <c r="CD33" s="17">
        <f>IF(ISNA(MATCH(CONCATENATE(CD$4,$A33),'Výsledková listina'!$N:$N,0)),"",INDEX('Výsledková listina'!$C:$C,MATCH(CONCATENATE(CD$4,$A33),'Výsledková listina'!$N:$N,0),1))</f>
      </c>
      <c r="CE33" s="51">
        <f>IF(ISNA(MATCH(CONCATENATE(CD$4,$A33),'Výsledková listina'!$N:$N,0)),"",INDEX('Výsledková listina'!$P:$P,MATCH(CONCATENATE(CD$4,$A33),'Výsledková listina'!$N:$N,0),1))</f>
      </c>
      <c r="CF33" s="4"/>
      <c r="CG33" s="49">
        <f t="shared" si="14"/>
      </c>
      <c r="CH33" s="65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1">
        <f>IF(ISNA(MATCH(CONCATENATE(B$4,$A34),'Výsledková listina'!$N:$N,0)),"",INDEX('Výsledková listina'!$P:$P,MATCH(CONCATENATE(B$4,$A34),'Výsledková listina'!$N:$N,0),1))</f>
      </c>
      <c r="D34" s="4"/>
      <c r="E34" s="98"/>
      <c r="F34" s="49">
        <f t="shared" si="0"/>
      </c>
      <c r="G34" s="65"/>
      <c r="H34" s="17">
        <f>IF(ISNA(MATCH(CONCATENATE(H$4,$A34),'Výsledková listina'!$N:$N,0)),"",INDEX('Výsledková listina'!$C:$C,MATCH(CONCATENATE(H$4,$A34),'Výsledková listina'!$N:$N,0),1))</f>
      </c>
      <c r="I34" s="51">
        <f>IF(ISNA(MATCH(CONCATENATE(H$4,$A34),'Výsledková listina'!$N:$N,0)),"",INDEX('Výsledková listina'!$P:$P,MATCH(CONCATENATE(H$4,$A34),'Výsledková listina'!$N:$N,0),1))</f>
      </c>
      <c r="J34" s="4"/>
      <c r="K34" s="98"/>
      <c r="L34" s="49">
        <f t="shared" si="1"/>
      </c>
      <c r="M34" s="65"/>
      <c r="N34" s="17">
        <f>IF(ISNA(MATCH(CONCATENATE(N$4,$A34),'Výsledková listina'!$N:$N,0)),"",INDEX('Výsledková listina'!$C:$C,MATCH(CONCATENATE(N$4,$A34),'Výsledková listina'!$N:$N,0),1))</f>
      </c>
      <c r="O34" s="51">
        <f>IF(ISNA(MATCH(CONCATENATE(N$4,$A34),'Výsledková listina'!$N:$N,0)),"",INDEX('Výsledková listina'!$P:$P,MATCH(CONCATENATE(N$4,$A34),'Výsledková listina'!$N:$N,0),1))</f>
      </c>
      <c r="P34" s="4"/>
      <c r="Q34" s="98"/>
      <c r="R34" s="49">
        <f t="shared" si="2"/>
      </c>
      <c r="S34" s="65"/>
      <c r="T34" s="17">
        <f>IF(ISNA(MATCH(CONCATENATE(T$4,$A34),'Výsledková listina'!$N:$N,0)),"",INDEX('Výsledková listina'!$C:$C,MATCH(CONCATENATE(T$4,$A34),'Výsledková listina'!$N:$N,0),1))</f>
      </c>
      <c r="U34" s="51">
        <f>IF(ISNA(MATCH(CONCATENATE(T$4,$A34),'Výsledková listina'!$N:$N,0)),"",INDEX('Výsledková listina'!$P:$P,MATCH(CONCATENATE(T$4,$A34),'Výsledková listina'!$N:$N,0),1))</f>
      </c>
      <c r="V34" s="4"/>
      <c r="W34" s="98"/>
      <c r="X34" s="49">
        <f t="shared" si="3"/>
      </c>
      <c r="Y34" s="65"/>
      <c r="Z34" s="17">
        <f>IF(ISNA(MATCH(CONCATENATE(Z$4,$A34),'Výsledková listina'!$N:$N,0)),"",INDEX('Výsledková listina'!$C:$C,MATCH(CONCATENATE(Z$4,$A34),'Výsledková listina'!$N:$N,0),1))</f>
      </c>
      <c r="AA34" s="51">
        <f>IF(ISNA(MATCH(CONCATENATE(Z$4,$A34),'Výsledková listina'!$N:$N,0)),"",INDEX('Výsledková listina'!$P:$P,MATCH(CONCATENATE(Z$4,$A34),'Výsledková listina'!$N:$N,0),1))</f>
      </c>
      <c r="AB34" s="4"/>
      <c r="AC34" s="98"/>
      <c r="AD34" s="49">
        <f t="shared" si="4"/>
      </c>
      <c r="AE34" s="65"/>
      <c r="AF34" s="17">
        <f>IF(ISNA(MATCH(CONCATENATE(AF$4,$A34),'Výsledková listina'!$N:$N,0)),"",INDEX('Výsledková listina'!$C:$C,MATCH(CONCATENATE(AF$4,$A34),'Výsledková listina'!$N:$N,0),1))</f>
      </c>
      <c r="AG34" s="51">
        <f>IF(ISNA(MATCH(CONCATENATE(AF$4,$A34),'Výsledková listina'!$N:$N,0)),"",INDEX('Výsledková listina'!$P:$P,MATCH(CONCATENATE(AF$4,$A34),'Výsledková listina'!$N:$N,0),1))</f>
      </c>
      <c r="AH34" s="4"/>
      <c r="AI34" s="98"/>
      <c r="AJ34" s="49">
        <f t="shared" si="5"/>
      </c>
      <c r="AK34" s="65"/>
      <c r="AL34" s="17">
        <f>IF(ISNA(MATCH(CONCATENATE(AL$4,$A34),'Výsledková listina'!$N:$N,0)),"",INDEX('Výsledková listina'!$C:$C,MATCH(CONCATENATE(AL$4,$A34),'Výsledková listina'!$N:$N,0),1))</f>
      </c>
      <c r="AM34" s="51">
        <f>IF(ISNA(MATCH(CONCATENATE(AL$4,$A34),'Výsledková listina'!$N:$N,0)),"",INDEX('Výsledková listina'!$P:$P,MATCH(CONCATENATE(AL$4,$A34),'Výsledková listina'!$N:$N,0),1))</f>
      </c>
      <c r="AN34" s="4"/>
      <c r="AO34" s="98"/>
      <c r="AP34" s="49">
        <f t="shared" si="6"/>
      </c>
      <c r="AQ34" s="65"/>
      <c r="AR34" s="17">
        <f>IF(ISNA(MATCH(CONCATENATE(AR$4,$A34),'Výsledková listina'!$N:$N,0)),"",INDEX('Výsledková listina'!$C:$C,MATCH(CONCATENATE(AR$4,$A34),'Výsledková listina'!$N:$N,0),1))</f>
      </c>
      <c r="AS34" s="51">
        <f>IF(ISNA(MATCH(CONCATENATE(AR$4,$A34),'Výsledková listina'!$N:$N,0)),"",INDEX('Výsledková listina'!$P:$P,MATCH(CONCATENATE(AR$4,$A34),'Výsledková listina'!$N:$N,0),1))</f>
      </c>
      <c r="AT34" s="4"/>
      <c r="AU34" s="98"/>
      <c r="AV34" s="49">
        <f t="shared" si="7"/>
      </c>
      <c r="AW34" s="65"/>
      <c r="AX34" s="17">
        <f>IF(ISNA(MATCH(CONCATENATE(AX$4,$A34),'Výsledková listina'!$N:$N,0)),"",INDEX('Výsledková listina'!$C:$C,MATCH(CONCATENATE(AX$4,$A34),'Výsledková listina'!$N:$N,0),1))</f>
      </c>
      <c r="AY34" s="51">
        <f>IF(ISNA(MATCH(CONCATENATE(AX$4,$A34),'Výsledková listina'!$N:$N,0)),"",INDEX('Výsledková listina'!$P:$P,MATCH(CONCATENATE(AX$4,$A34),'Výsledková listina'!$N:$N,0),1))</f>
      </c>
      <c r="AZ34" s="4"/>
      <c r="BA34" s="98"/>
      <c r="BB34" s="49">
        <f t="shared" si="8"/>
      </c>
      <c r="BC34" s="65"/>
      <c r="BD34" s="17">
        <f>IF(ISNA(MATCH(CONCATENATE(BD$4,$A34),'Výsledková listina'!$N:$N,0)),"",INDEX('Výsledková listina'!$C:$C,MATCH(CONCATENATE(BD$4,$A34),'Výsledková listina'!$N:$N,0),1))</f>
      </c>
      <c r="BE34" s="51">
        <f>IF(ISNA(MATCH(CONCATENATE(BD$4,$A34),'Výsledková listina'!$N:$N,0)),"",INDEX('Výsledková listina'!$P:$P,MATCH(CONCATENATE(BD$4,$A34),'Výsledková listina'!$N:$N,0),1))</f>
      </c>
      <c r="BF34" s="4"/>
      <c r="BG34" s="98"/>
      <c r="BH34" s="49">
        <f t="shared" si="9"/>
      </c>
      <c r="BI34" s="65"/>
      <c r="BJ34" s="17">
        <f>IF(ISNA(MATCH(CONCATENATE(BJ$4,$A34),'Výsledková listina'!$N:$N,0)),"",INDEX('Výsledková listina'!$C:$C,MATCH(CONCATENATE(BJ$4,$A34),'Výsledková listina'!$N:$N,0),1))</f>
      </c>
      <c r="BK34" s="51">
        <f>IF(ISNA(MATCH(CONCATENATE(BJ$4,$A34),'Výsledková listina'!$N:$N,0)),"",INDEX('Výsledková listina'!$P:$P,MATCH(CONCATENATE(BJ$4,$A34),'Výsledková listina'!$N:$N,0),1))</f>
      </c>
      <c r="BL34" s="4"/>
      <c r="BM34" s="49">
        <f t="shared" si="10"/>
      </c>
      <c r="BN34" s="65"/>
      <c r="BO34" s="17">
        <f>IF(ISNA(MATCH(CONCATENATE(BO$4,$A34),'Výsledková listina'!$N:$N,0)),"",INDEX('Výsledková listina'!$C:$C,MATCH(CONCATENATE(BO$4,$A34),'Výsledková listina'!$N:$N,0),1))</f>
      </c>
      <c r="BP34" s="51">
        <f>IF(ISNA(MATCH(CONCATENATE(BO$4,$A34),'Výsledková listina'!$N:$N,0)),"",INDEX('Výsledková listina'!$P:$P,MATCH(CONCATENATE(BO$4,$A34),'Výsledková listina'!$N:$N,0),1))</f>
      </c>
      <c r="BQ34" s="4"/>
      <c r="BR34" s="49">
        <f t="shared" si="11"/>
      </c>
      <c r="BS34" s="65"/>
      <c r="BT34" s="17">
        <f>IF(ISNA(MATCH(CONCATENATE(BT$4,$A34),'Výsledková listina'!$N:$N,0)),"",INDEX('Výsledková listina'!$C:$C,MATCH(CONCATENATE(BT$4,$A34),'Výsledková listina'!$N:$N,0),1))</f>
      </c>
      <c r="BU34" s="51">
        <f>IF(ISNA(MATCH(CONCATENATE(BT$4,$A34),'Výsledková listina'!$N:$N,0)),"",INDEX('Výsledková listina'!$P:$P,MATCH(CONCATENATE(BT$4,$A34),'Výsledková listina'!$N:$N,0),1))</f>
      </c>
      <c r="BV34" s="4"/>
      <c r="BW34" s="49">
        <f t="shared" si="12"/>
      </c>
      <c r="BX34" s="65"/>
      <c r="BY34" s="17">
        <f>IF(ISNA(MATCH(CONCATENATE(BY$4,$A34),'Výsledková listina'!$N:$N,0)),"",INDEX('Výsledková listina'!$C:$C,MATCH(CONCATENATE(BY$4,$A34),'Výsledková listina'!$N:$N,0),1))</f>
      </c>
      <c r="BZ34" s="51">
        <f>IF(ISNA(MATCH(CONCATENATE(BY$4,$A34),'Výsledková listina'!$N:$N,0)),"",INDEX('Výsledková listina'!$P:$P,MATCH(CONCATENATE(BY$4,$A34),'Výsledková listina'!$N:$N,0),1))</f>
      </c>
      <c r="CA34" s="4"/>
      <c r="CB34" s="49">
        <f t="shared" si="13"/>
      </c>
      <c r="CC34" s="65"/>
      <c r="CD34" s="17">
        <f>IF(ISNA(MATCH(CONCATENATE(CD$4,$A34),'Výsledková listina'!$N:$N,0)),"",INDEX('Výsledková listina'!$C:$C,MATCH(CONCATENATE(CD$4,$A34),'Výsledková listina'!$N:$N,0),1))</f>
      </c>
      <c r="CE34" s="51">
        <f>IF(ISNA(MATCH(CONCATENATE(CD$4,$A34),'Výsledková listina'!$N:$N,0)),"",INDEX('Výsledková listina'!$P:$P,MATCH(CONCATENATE(CD$4,$A34),'Výsledková listina'!$N:$N,0),1))</f>
      </c>
      <c r="CF34" s="4"/>
      <c r="CG34" s="49">
        <f t="shared" si="14"/>
      </c>
      <c r="CH34" s="65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2">
        <f>IF(ISNA(MATCH(CONCATENATE(B$4,$A35),'Výsledková listina'!$N:$N,0)),"",INDEX('Výsledková listina'!$P:$P,MATCH(CONCATENATE(B$4,$A35),'Výsledková listina'!$N:$N,0),1))</f>
      </c>
      <c r="D35" s="7"/>
      <c r="E35" s="99"/>
      <c r="F35" s="50">
        <f t="shared" si="0"/>
      </c>
      <c r="G35" s="66"/>
      <c r="H35" s="18">
        <f>IF(ISNA(MATCH(CONCATENATE(H$4,$A35),'Výsledková listina'!$N:$N,0)),"",INDEX('Výsledková listina'!$C:$C,MATCH(CONCATENATE(H$4,$A35),'Výsledková listina'!$N:$N,0),1))</f>
      </c>
      <c r="I35" s="52">
        <f>IF(ISNA(MATCH(CONCATENATE(H$4,$A35),'Výsledková listina'!$N:$N,0)),"",INDEX('Výsledková listina'!$P:$P,MATCH(CONCATENATE(H$4,$A35),'Výsledková listina'!$N:$N,0),1))</f>
      </c>
      <c r="J35" s="7"/>
      <c r="K35" s="99"/>
      <c r="L35" s="50">
        <f t="shared" si="1"/>
      </c>
      <c r="M35" s="66"/>
      <c r="N35" s="18">
        <f>IF(ISNA(MATCH(CONCATENATE(N$4,$A35),'Výsledková listina'!$N:$N,0)),"",INDEX('Výsledková listina'!$C:$C,MATCH(CONCATENATE(N$4,$A35),'Výsledková listina'!$N:$N,0),1))</f>
      </c>
      <c r="O35" s="52">
        <f>IF(ISNA(MATCH(CONCATENATE(N$4,$A35),'Výsledková listina'!$N:$N,0)),"",INDEX('Výsledková listina'!$P:$P,MATCH(CONCATENATE(N$4,$A35),'Výsledková listina'!$N:$N,0),1))</f>
      </c>
      <c r="P35" s="7"/>
      <c r="Q35" s="99"/>
      <c r="R35" s="50">
        <f t="shared" si="2"/>
      </c>
      <c r="S35" s="66"/>
      <c r="T35" s="18">
        <f>IF(ISNA(MATCH(CONCATENATE(T$4,$A35),'Výsledková listina'!$N:$N,0)),"",INDEX('Výsledková listina'!$C:$C,MATCH(CONCATENATE(T$4,$A35),'Výsledková listina'!$N:$N,0),1))</f>
      </c>
      <c r="U35" s="52">
        <f>IF(ISNA(MATCH(CONCATENATE(T$4,$A35),'Výsledková listina'!$N:$N,0)),"",INDEX('Výsledková listina'!$P:$P,MATCH(CONCATENATE(T$4,$A35),'Výsledková listina'!$N:$N,0),1))</f>
      </c>
      <c r="V35" s="7"/>
      <c r="W35" s="99"/>
      <c r="X35" s="50">
        <f t="shared" si="3"/>
      </c>
      <c r="Y35" s="66"/>
      <c r="Z35" s="18">
        <f>IF(ISNA(MATCH(CONCATENATE(Z$4,$A35),'Výsledková listina'!$N:$N,0)),"",INDEX('Výsledková listina'!$C:$C,MATCH(CONCATENATE(Z$4,$A35),'Výsledková listina'!$N:$N,0),1))</f>
      </c>
      <c r="AA35" s="52">
        <f>IF(ISNA(MATCH(CONCATENATE(Z$4,$A35),'Výsledková listina'!$N:$N,0)),"",INDEX('Výsledková listina'!$P:$P,MATCH(CONCATENATE(Z$4,$A35),'Výsledková listina'!$N:$N,0),1))</f>
      </c>
      <c r="AB35" s="7"/>
      <c r="AC35" s="99"/>
      <c r="AD35" s="50">
        <f t="shared" si="4"/>
      </c>
      <c r="AE35" s="66"/>
      <c r="AF35" s="18">
        <f>IF(ISNA(MATCH(CONCATENATE(AF$4,$A35),'Výsledková listina'!$N:$N,0)),"",INDEX('Výsledková listina'!$C:$C,MATCH(CONCATENATE(AF$4,$A35),'Výsledková listina'!$N:$N,0),1))</f>
      </c>
      <c r="AG35" s="52">
        <f>IF(ISNA(MATCH(CONCATENATE(AF$4,$A35),'Výsledková listina'!$N:$N,0)),"",INDEX('Výsledková listina'!$P:$P,MATCH(CONCATENATE(AF$4,$A35),'Výsledková listina'!$N:$N,0),1))</f>
      </c>
      <c r="AH35" s="7"/>
      <c r="AI35" s="99"/>
      <c r="AJ35" s="50">
        <f t="shared" si="5"/>
      </c>
      <c r="AK35" s="66"/>
      <c r="AL35" s="18">
        <f>IF(ISNA(MATCH(CONCATENATE(AL$4,$A35),'Výsledková listina'!$N:$N,0)),"",INDEX('Výsledková listina'!$C:$C,MATCH(CONCATENATE(AL$4,$A35),'Výsledková listina'!$N:$N,0),1))</f>
      </c>
      <c r="AM35" s="52">
        <f>IF(ISNA(MATCH(CONCATENATE(AL$4,$A35),'Výsledková listina'!$N:$N,0)),"",INDEX('Výsledková listina'!$P:$P,MATCH(CONCATENATE(AL$4,$A35),'Výsledková listina'!$N:$N,0),1))</f>
      </c>
      <c r="AN35" s="7"/>
      <c r="AO35" s="99"/>
      <c r="AP35" s="50">
        <f t="shared" si="6"/>
      </c>
      <c r="AQ35" s="66"/>
      <c r="AR35" s="18">
        <f>IF(ISNA(MATCH(CONCATENATE(AR$4,$A35),'Výsledková listina'!$N:$N,0)),"",INDEX('Výsledková listina'!$C:$C,MATCH(CONCATENATE(AR$4,$A35),'Výsledková listina'!$N:$N,0),1))</f>
      </c>
      <c r="AS35" s="52">
        <f>IF(ISNA(MATCH(CONCATENATE(AR$4,$A35),'Výsledková listina'!$N:$N,0)),"",INDEX('Výsledková listina'!$P:$P,MATCH(CONCATENATE(AR$4,$A35),'Výsledková listina'!$N:$N,0),1))</f>
      </c>
      <c r="AT35" s="7"/>
      <c r="AU35" s="99"/>
      <c r="AV35" s="50">
        <f t="shared" si="7"/>
      </c>
      <c r="AW35" s="66"/>
      <c r="AX35" s="18">
        <f>IF(ISNA(MATCH(CONCATENATE(AX$4,$A35),'Výsledková listina'!$N:$N,0)),"",INDEX('Výsledková listina'!$C:$C,MATCH(CONCATENATE(AX$4,$A35),'Výsledková listina'!$N:$N,0),1))</f>
      </c>
      <c r="AY35" s="52">
        <f>IF(ISNA(MATCH(CONCATENATE(AX$4,$A35),'Výsledková listina'!$N:$N,0)),"",INDEX('Výsledková listina'!$P:$P,MATCH(CONCATENATE(AX$4,$A35),'Výsledková listina'!$N:$N,0),1))</f>
      </c>
      <c r="AZ35" s="7"/>
      <c r="BA35" s="99"/>
      <c r="BB35" s="50">
        <f t="shared" si="8"/>
      </c>
      <c r="BC35" s="66"/>
      <c r="BD35" s="18">
        <f>IF(ISNA(MATCH(CONCATENATE(BD$4,$A35),'Výsledková listina'!$N:$N,0)),"",INDEX('Výsledková listina'!$C:$C,MATCH(CONCATENATE(BD$4,$A35),'Výsledková listina'!$N:$N,0),1))</f>
      </c>
      <c r="BE35" s="52">
        <f>IF(ISNA(MATCH(CONCATENATE(BD$4,$A35),'Výsledková listina'!$N:$N,0)),"",INDEX('Výsledková listina'!$P:$P,MATCH(CONCATENATE(BD$4,$A35),'Výsledková listina'!$N:$N,0),1))</f>
      </c>
      <c r="BF35" s="7"/>
      <c r="BG35" s="99"/>
      <c r="BH35" s="50">
        <f t="shared" si="9"/>
      </c>
      <c r="BI35" s="66"/>
      <c r="BJ35" s="18">
        <f>IF(ISNA(MATCH(CONCATENATE(BJ$4,$A35),'Výsledková listina'!$N:$N,0)),"",INDEX('Výsledková listina'!$C:$C,MATCH(CONCATENATE(BJ$4,$A35),'Výsledková listina'!$N:$N,0),1))</f>
      </c>
      <c r="BK35" s="52">
        <f>IF(ISNA(MATCH(CONCATENATE(BJ$4,$A35),'Výsledková listina'!$N:$N,0)),"",INDEX('Výsledková listina'!$P:$P,MATCH(CONCATENATE(BJ$4,$A35),'Výsledková listina'!$N:$N,0),1))</f>
      </c>
      <c r="BL35" s="7"/>
      <c r="BM35" s="50">
        <f t="shared" si="10"/>
      </c>
      <c r="BN35" s="66"/>
      <c r="BO35" s="18">
        <f>IF(ISNA(MATCH(CONCATENATE(BO$4,$A35),'Výsledková listina'!$N:$N,0)),"",INDEX('Výsledková listina'!$C:$C,MATCH(CONCATENATE(BO$4,$A35),'Výsledková listina'!$N:$N,0),1))</f>
      </c>
      <c r="BP35" s="52">
        <f>IF(ISNA(MATCH(CONCATENATE(BO$4,$A35),'Výsledková listina'!$N:$N,0)),"",INDEX('Výsledková listina'!$P:$P,MATCH(CONCATENATE(BO$4,$A35),'Výsledková listina'!$N:$N,0),1))</f>
      </c>
      <c r="BQ35" s="7"/>
      <c r="BR35" s="50">
        <f t="shared" si="11"/>
      </c>
      <c r="BS35" s="66"/>
      <c r="BT35" s="18">
        <f>IF(ISNA(MATCH(CONCATENATE(BT$4,$A35),'Výsledková listina'!$N:$N,0)),"",INDEX('Výsledková listina'!$C:$C,MATCH(CONCATENATE(BT$4,$A35),'Výsledková listina'!$N:$N,0),1))</f>
      </c>
      <c r="BU35" s="52">
        <f>IF(ISNA(MATCH(CONCATENATE(BT$4,$A35),'Výsledková listina'!$N:$N,0)),"",INDEX('Výsledková listina'!$P:$P,MATCH(CONCATENATE(BT$4,$A35),'Výsledková listina'!$N:$N,0),1))</f>
      </c>
      <c r="BV35" s="7"/>
      <c r="BW35" s="50">
        <f t="shared" si="12"/>
      </c>
      <c r="BX35" s="66"/>
      <c r="BY35" s="18">
        <f>IF(ISNA(MATCH(CONCATENATE(BY$4,$A35),'Výsledková listina'!$N:$N,0)),"",INDEX('Výsledková listina'!$C:$C,MATCH(CONCATENATE(BY$4,$A35),'Výsledková listina'!$N:$N,0),1))</f>
      </c>
      <c r="BZ35" s="52">
        <f>IF(ISNA(MATCH(CONCATENATE(BY$4,$A35),'Výsledková listina'!$N:$N,0)),"",INDEX('Výsledková listina'!$P:$P,MATCH(CONCATENATE(BY$4,$A35),'Výsledková listina'!$N:$N,0),1))</f>
      </c>
      <c r="CA35" s="7"/>
      <c r="CB35" s="50">
        <f t="shared" si="13"/>
      </c>
      <c r="CC35" s="66"/>
      <c r="CD35" s="18">
        <f>IF(ISNA(MATCH(CONCATENATE(CD$4,$A35),'Výsledková listina'!$N:$N,0)),"",INDEX('Výsledková listina'!$C:$C,MATCH(CONCATENATE(CD$4,$A35),'Výsledková listina'!$N:$N,0),1))</f>
      </c>
      <c r="CE35" s="52">
        <f>IF(ISNA(MATCH(CONCATENATE(CD$4,$A35),'Výsledková listina'!$N:$N,0)),"",INDEX('Výsledková listina'!$P:$P,MATCH(CONCATENATE(CD$4,$A35),'Výsledková listina'!$N:$N,0),1))</f>
      </c>
      <c r="CF35" s="7"/>
      <c r="CG35" s="50">
        <f t="shared" si="14"/>
      </c>
      <c r="CH35" s="66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sheet="1" selectLockedCells="1" autoFilter="0"/>
  <mergeCells count="61">
    <mergeCell ref="CD1:CH1"/>
    <mergeCell ref="CD2:CH2"/>
    <mergeCell ref="CD3:CH3"/>
    <mergeCell ref="BY1:CC1"/>
    <mergeCell ref="BY2:CC2"/>
    <mergeCell ref="BD3:BI3"/>
    <mergeCell ref="BD4:BI4"/>
    <mergeCell ref="AX3:BC3"/>
    <mergeCell ref="AX4:BC4"/>
    <mergeCell ref="CD4:CH4"/>
    <mergeCell ref="BT3:BX3"/>
    <mergeCell ref="BY4:CC4"/>
    <mergeCell ref="BJ3:BN3"/>
    <mergeCell ref="BJ4:BN4"/>
    <mergeCell ref="BY3:CC3"/>
    <mergeCell ref="BO3:BS3"/>
    <mergeCell ref="BO4:BS4"/>
    <mergeCell ref="BT4:BX4"/>
    <mergeCell ref="BD2:BI2"/>
    <mergeCell ref="BT1:BX1"/>
    <mergeCell ref="BT2:BX2"/>
    <mergeCell ref="BO2:BS2"/>
    <mergeCell ref="BJ1:BN1"/>
    <mergeCell ref="BJ2:BN2"/>
    <mergeCell ref="BO1:BS1"/>
    <mergeCell ref="BD1:BI1"/>
    <mergeCell ref="AX1:BC1"/>
    <mergeCell ref="AX2:BC2"/>
    <mergeCell ref="AR4:AW4"/>
    <mergeCell ref="H4:M4"/>
    <mergeCell ref="T4:Y4"/>
    <mergeCell ref="Z4:AE4"/>
    <mergeCell ref="AF4:AK4"/>
    <mergeCell ref="Z1:AE1"/>
    <mergeCell ref="Z2:AE2"/>
    <mergeCell ref="AR1:AW1"/>
    <mergeCell ref="AR2:AW2"/>
    <mergeCell ref="AL4:AQ4"/>
    <mergeCell ref="AL3:AQ3"/>
    <mergeCell ref="AR3:AW3"/>
    <mergeCell ref="AL1:AQ1"/>
    <mergeCell ref="AL2:AQ2"/>
    <mergeCell ref="A3:A5"/>
    <mergeCell ref="T2:Y2"/>
    <mergeCell ref="B2:G2"/>
    <mergeCell ref="H2:M2"/>
    <mergeCell ref="N1:S1"/>
    <mergeCell ref="N2:S2"/>
    <mergeCell ref="N4:S4"/>
    <mergeCell ref="N3:S3"/>
    <mergeCell ref="B3:G3"/>
    <mergeCell ref="B4:G4"/>
    <mergeCell ref="H3:M3"/>
    <mergeCell ref="B1:G1"/>
    <mergeCell ref="H1:M1"/>
    <mergeCell ref="AF2:AK2"/>
    <mergeCell ref="AF3:AK3"/>
    <mergeCell ref="T3:Y3"/>
    <mergeCell ref="Z3:AE3"/>
    <mergeCell ref="T1:Y1"/>
    <mergeCell ref="AF1:AK1"/>
  </mergeCells>
  <conditionalFormatting sqref="B6:B35 E6:F35">
    <cfRule type="expression" priority="2" dxfId="1" stopIfTrue="1">
      <formula>$E6&gt;0</formula>
    </cfRule>
  </conditionalFormatting>
  <conditionalFormatting sqref="H6:H35 K6:L35">
    <cfRule type="expression" priority="3" dxfId="1" stopIfTrue="1">
      <formula>$K6&gt;0</formula>
    </cfRule>
  </conditionalFormatting>
  <conditionalFormatting sqref="N6:N35 Q6:R35">
    <cfRule type="expression" priority="4" dxfId="1" stopIfTrue="1">
      <formula>$Q6&gt;0</formula>
    </cfRule>
  </conditionalFormatting>
  <conditionalFormatting sqref="T6:T35 W6:X35">
    <cfRule type="expression" priority="5" dxfId="1" stopIfTrue="1">
      <formula>$W6&gt;0</formula>
    </cfRule>
  </conditionalFormatting>
  <conditionalFormatting sqref="Z6:Z35 AC6:AD35">
    <cfRule type="expression" priority="6" dxfId="1" stopIfTrue="1">
      <formula>$AC6&gt;0</formula>
    </cfRule>
  </conditionalFormatting>
  <conditionalFormatting sqref="AF6:AF35 AI6:AJ35">
    <cfRule type="expression" priority="7" dxfId="1" stopIfTrue="1">
      <formula>$AI6&gt;0</formula>
    </cfRule>
  </conditionalFormatting>
  <conditionalFormatting sqref="AL6:AL35 AO6:AP35">
    <cfRule type="expression" priority="8" dxfId="1" stopIfTrue="1">
      <formula>$AO6&gt;0</formula>
    </cfRule>
  </conditionalFormatting>
  <conditionalFormatting sqref="AR6:AR35 AU6:AV35 BA6:BB35 BG6:BH35">
    <cfRule type="expression" priority="17" dxfId="1" stopIfTrue="1">
      <formula>$AU6&gt;0</formula>
    </cfRule>
  </conditionalFormatting>
  <conditionalFormatting sqref="D6:E35 J6:K35 P6:Q35 V6:W35 AB6:AC35 AH6:AI35 AN6:AO35 AT6:AU35 AZ6:BA35 BF6:BG35">
    <cfRule type="containsBlanks" priority="1" dxfId="0">
      <formula>LEN(TRIM(D6))=0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D14" sqref="D14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4"/>
      <c r="B1" s="245" t="str">
        <f>CONCATENATE('Základní list'!$E$3)</f>
        <v>MeMiČR veteránů</v>
      </c>
      <c r="C1" s="245"/>
      <c r="D1" s="245"/>
      <c r="E1" s="245"/>
      <c r="F1" s="245"/>
      <c r="G1" s="245"/>
      <c r="H1" s="245" t="str">
        <f>CONCATENATE('Základní list'!$E$3)</f>
        <v>MeMiČR veteránů</v>
      </c>
      <c r="I1" s="245"/>
      <c r="J1" s="245"/>
      <c r="K1" s="245"/>
      <c r="L1" s="245"/>
      <c r="M1" s="245"/>
      <c r="N1" s="245" t="str">
        <f>CONCATENATE('Základní list'!$E$3)</f>
        <v>MeMiČR veteránů</v>
      </c>
      <c r="O1" s="245"/>
      <c r="P1" s="245"/>
      <c r="Q1" s="245"/>
      <c r="R1" s="245"/>
      <c r="S1" s="245"/>
      <c r="T1" s="245" t="str">
        <f>CONCATENATE('Základní list'!$E$3)</f>
        <v>MeMiČR veteránů</v>
      </c>
      <c r="U1" s="245"/>
      <c r="V1" s="245"/>
      <c r="W1" s="245"/>
      <c r="X1" s="245"/>
      <c r="Y1" s="245"/>
      <c r="Z1" s="245" t="str">
        <f>CONCATENATE('Základní list'!$E$3)</f>
        <v>MeMiČR veteránů</v>
      </c>
      <c r="AA1" s="245"/>
      <c r="AB1" s="245"/>
      <c r="AC1" s="245"/>
      <c r="AD1" s="245"/>
      <c r="AE1" s="245"/>
      <c r="AF1" s="245" t="str">
        <f>CONCATENATE('Základní list'!$E$3)</f>
        <v>MeMiČR veteránů</v>
      </c>
      <c r="AG1" s="245"/>
      <c r="AH1" s="245"/>
      <c r="AI1" s="245"/>
      <c r="AJ1" s="245"/>
      <c r="AK1" s="245"/>
      <c r="AL1" s="245" t="str">
        <f>CONCATENATE('Základní list'!$E$3)</f>
        <v>MeMiČR veteránů</v>
      </c>
      <c r="AM1" s="245"/>
      <c r="AN1" s="245"/>
      <c r="AO1" s="245"/>
      <c r="AP1" s="245"/>
      <c r="AQ1" s="245"/>
      <c r="AR1" s="245" t="str">
        <f>CONCATENATE('Základní list'!$E$3)</f>
        <v>MeMiČR veteránů</v>
      </c>
      <c r="AS1" s="245"/>
      <c r="AT1" s="245"/>
      <c r="AU1" s="245"/>
      <c r="AV1" s="245"/>
      <c r="AW1" s="245"/>
      <c r="AX1" s="245" t="str">
        <f>CONCATENATE('Základní list'!$E$3)</f>
        <v>MeMiČR veteránů</v>
      </c>
      <c r="AY1" s="245"/>
      <c r="AZ1" s="245"/>
      <c r="BA1" s="245"/>
      <c r="BB1" s="245"/>
      <c r="BC1" s="245"/>
      <c r="BD1" s="245" t="str">
        <f>CONCATENATE('Základní list'!$E$3)</f>
        <v>MeMiČR veteránů</v>
      </c>
      <c r="BE1" s="245"/>
      <c r="BF1" s="245"/>
      <c r="BG1" s="245"/>
      <c r="BH1" s="245"/>
      <c r="BI1" s="245"/>
      <c r="BJ1" s="245" t="str">
        <f>CONCATENATE('Základní list'!$E$3)</f>
        <v>MeMiČR veteránů</v>
      </c>
      <c r="BK1" s="245"/>
      <c r="BL1" s="245"/>
      <c r="BM1" s="245"/>
      <c r="BN1" s="245"/>
      <c r="BO1" s="245" t="str">
        <f>CONCATENATE('Základní list'!$E$3)</f>
        <v>MeMiČR veteránů</v>
      </c>
      <c r="BP1" s="245"/>
      <c r="BQ1" s="245"/>
      <c r="BR1" s="245"/>
      <c r="BS1" s="245"/>
      <c r="BT1" s="245" t="str">
        <f>CONCATENATE('Základní list'!$E$3)</f>
        <v>MeMiČR veteránů</v>
      </c>
      <c r="BU1" s="245"/>
      <c r="BV1" s="245"/>
      <c r="BW1" s="245"/>
      <c r="BX1" s="245"/>
      <c r="BY1" s="245" t="str">
        <f>CONCATENATE('Základní list'!$E$3)</f>
        <v>MeMiČR veteránů</v>
      </c>
      <c r="BZ1" s="245"/>
      <c r="CA1" s="245"/>
      <c r="CB1" s="245"/>
      <c r="CC1" s="245"/>
      <c r="CD1" s="245" t="str">
        <f>CONCATENATE('Základní list'!$E$3)</f>
        <v>MeMiČR veteránů</v>
      </c>
      <c r="CE1" s="245"/>
      <c r="CF1" s="245"/>
      <c r="CG1" s="245"/>
      <c r="CH1" s="245"/>
    </row>
    <row r="2" spans="1:86" s="89" customFormat="1" ht="13.5" thickBot="1">
      <c r="A2" s="55"/>
      <c r="B2" s="241" t="str">
        <f>CONCATENATE('Základní list'!$F$4)</f>
        <v>4.8.2019</v>
      </c>
      <c r="C2" s="241"/>
      <c r="D2" s="241"/>
      <c r="E2" s="241"/>
      <c r="F2" s="241"/>
      <c r="G2" s="241"/>
      <c r="H2" s="241" t="str">
        <f>CONCATENATE('Základní list'!$F$4)</f>
        <v>4.8.2019</v>
      </c>
      <c r="I2" s="241"/>
      <c r="J2" s="241"/>
      <c r="K2" s="241"/>
      <c r="L2" s="241"/>
      <c r="M2" s="241"/>
      <c r="N2" s="241" t="str">
        <f>CONCATENATE('Základní list'!$F$4)</f>
        <v>4.8.2019</v>
      </c>
      <c r="O2" s="241"/>
      <c r="P2" s="241"/>
      <c r="Q2" s="241"/>
      <c r="R2" s="241"/>
      <c r="S2" s="241"/>
      <c r="T2" s="241" t="str">
        <f>CONCATENATE('Základní list'!$F$4)</f>
        <v>4.8.2019</v>
      </c>
      <c r="U2" s="241"/>
      <c r="V2" s="241"/>
      <c r="W2" s="241"/>
      <c r="X2" s="241"/>
      <c r="Y2" s="241"/>
      <c r="Z2" s="241" t="str">
        <f>CONCATENATE('Základní list'!$F$4)</f>
        <v>4.8.2019</v>
      </c>
      <c r="AA2" s="241"/>
      <c r="AB2" s="241"/>
      <c r="AC2" s="241"/>
      <c r="AD2" s="241"/>
      <c r="AE2" s="241"/>
      <c r="AF2" s="241" t="str">
        <f>CONCATENATE('Základní list'!$F$4)</f>
        <v>4.8.2019</v>
      </c>
      <c r="AG2" s="241"/>
      <c r="AH2" s="241"/>
      <c r="AI2" s="241"/>
      <c r="AJ2" s="241"/>
      <c r="AK2" s="241"/>
      <c r="AL2" s="241" t="str">
        <f>CONCATENATE('Základní list'!$F$4)</f>
        <v>4.8.2019</v>
      </c>
      <c r="AM2" s="241"/>
      <c r="AN2" s="241"/>
      <c r="AO2" s="241"/>
      <c r="AP2" s="241"/>
      <c r="AQ2" s="241"/>
      <c r="AR2" s="241" t="str">
        <f>CONCATENATE('Základní list'!$F$4)</f>
        <v>4.8.2019</v>
      </c>
      <c r="AS2" s="241"/>
      <c r="AT2" s="241"/>
      <c r="AU2" s="241"/>
      <c r="AV2" s="241"/>
      <c r="AW2" s="241"/>
      <c r="AX2" s="241" t="str">
        <f>CONCATENATE('Základní list'!$F$4)</f>
        <v>4.8.2019</v>
      </c>
      <c r="AY2" s="241"/>
      <c r="AZ2" s="241"/>
      <c r="BA2" s="241"/>
      <c r="BB2" s="241"/>
      <c r="BC2" s="241"/>
      <c r="BD2" s="241" t="str">
        <f>CONCATENATE('Základní list'!$F$4)</f>
        <v>4.8.2019</v>
      </c>
      <c r="BE2" s="241"/>
      <c r="BF2" s="241"/>
      <c r="BG2" s="241"/>
      <c r="BH2" s="241"/>
      <c r="BI2" s="241"/>
      <c r="BJ2" s="241" t="str">
        <f>CONCATENATE('Základní list'!$F$4)</f>
        <v>4.8.2019</v>
      </c>
      <c r="BK2" s="241"/>
      <c r="BL2" s="241"/>
      <c r="BM2" s="241"/>
      <c r="BN2" s="241"/>
      <c r="BO2" s="241" t="str">
        <f>CONCATENATE('Základní list'!$F$4)</f>
        <v>4.8.2019</v>
      </c>
      <c r="BP2" s="241"/>
      <c r="BQ2" s="241"/>
      <c r="BR2" s="241"/>
      <c r="BS2" s="241"/>
      <c r="BT2" s="241" t="str">
        <f>CONCATENATE('Základní list'!$F$4)</f>
        <v>4.8.2019</v>
      </c>
      <c r="BU2" s="241"/>
      <c r="BV2" s="241"/>
      <c r="BW2" s="241"/>
      <c r="BX2" s="241"/>
      <c r="BY2" s="241" t="str">
        <f>CONCATENATE('Základní list'!$F$4)</f>
        <v>4.8.2019</v>
      </c>
      <c r="BZ2" s="241"/>
      <c r="CA2" s="241"/>
      <c r="CB2" s="241"/>
      <c r="CC2" s="241"/>
      <c r="CD2" s="241" t="str">
        <f>CONCATENATE('Základní list'!$F$4)</f>
        <v>4.8.2019</v>
      </c>
      <c r="CE2" s="241"/>
      <c r="CF2" s="241"/>
      <c r="CG2" s="241"/>
      <c r="CH2" s="241"/>
    </row>
    <row r="3" spans="1:86" ht="16.5" customHeight="1">
      <c r="A3" s="246" t="s">
        <v>11</v>
      </c>
      <c r="B3" s="242" t="s">
        <v>16</v>
      </c>
      <c r="C3" s="243"/>
      <c r="D3" s="243"/>
      <c r="E3" s="243"/>
      <c r="F3" s="243"/>
      <c r="G3" s="244"/>
      <c r="H3" s="242" t="s">
        <v>16</v>
      </c>
      <c r="I3" s="243"/>
      <c r="J3" s="243"/>
      <c r="K3" s="243"/>
      <c r="L3" s="243"/>
      <c r="M3" s="244"/>
      <c r="N3" s="242" t="s">
        <v>16</v>
      </c>
      <c r="O3" s="243"/>
      <c r="P3" s="243"/>
      <c r="Q3" s="243"/>
      <c r="R3" s="243"/>
      <c r="S3" s="244"/>
      <c r="T3" s="242" t="s">
        <v>16</v>
      </c>
      <c r="U3" s="243"/>
      <c r="V3" s="243"/>
      <c r="W3" s="243"/>
      <c r="X3" s="243"/>
      <c r="Y3" s="244"/>
      <c r="Z3" s="242" t="s">
        <v>16</v>
      </c>
      <c r="AA3" s="243"/>
      <c r="AB3" s="243"/>
      <c r="AC3" s="243"/>
      <c r="AD3" s="243"/>
      <c r="AE3" s="244"/>
      <c r="AF3" s="242" t="s">
        <v>16</v>
      </c>
      <c r="AG3" s="243"/>
      <c r="AH3" s="243"/>
      <c r="AI3" s="243"/>
      <c r="AJ3" s="243"/>
      <c r="AK3" s="244"/>
      <c r="AL3" s="242" t="s">
        <v>16</v>
      </c>
      <c r="AM3" s="243"/>
      <c r="AN3" s="243"/>
      <c r="AO3" s="243"/>
      <c r="AP3" s="243"/>
      <c r="AQ3" s="244"/>
      <c r="AR3" s="242" t="s">
        <v>16</v>
      </c>
      <c r="AS3" s="243"/>
      <c r="AT3" s="243"/>
      <c r="AU3" s="243"/>
      <c r="AV3" s="243"/>
      <c r="AW3" s="244"/>
      <c r="AX3" s="242" t="s">
        <v>16</v>
      </c>
      <c r="AY3" s="243"/>
      <c r="AZ3" s="243"/>
      <c r="BA3" s="243"/>
      <c r="BB3" s="243"/>
      <c r="BC3" s="244"/>
      <c r="BD3" s="242" t="s">
        <v>16</v>
      </c>
      <c r="BE3" s="243"/>
      <c r="BF3" s="243"/>
      <c r="BG3" s="243"/>
      <c r="BH3" s="243"/>
      <c r="BI3" s="244"/>
      <c r="BJ3" s="242" t="s">
        <v>16</v>
      </c>
      <c r="BK3" s="243"/>
      <c r="BL3" s="243"/>
      <c r="BM3" s="243"/>
      <c r="BN3" s="244" t="s">
        <v>36</v>
      </c>
      <c r="BO3" s="242" t="s">
        <v>16</v>
      </c>
      <c r="BP3" s="243"/>
      <c r="BQ3" s="243"/>
      <c r="BR3" s="243"/>
      <c r="BS3" s="244" t="s">
        <v>36</v>
      </c>
      <c r="BT3" s="242" t="s">
        <v>16</v>
      </c>
      <c r="BU3" s="243"/>
      <c r="BV3" s="243"/>
      <c r="BW3" s="243"/>
      <c r="BX3" s="244" t="s">
        <v>36</v>
      </c>
      <c r="BY3" s="242" t="s">
        <v>16</v>
      </c>
      <c r="BZ3" s="243"/>
      <c r="CA3" s="243"/>
      <c r="CB3" s="243"/>
      <c r="CC3" s="244" t="s">
        <v>36</v>
      </c>
      <c r="CD3" s="242" t="s">
        <v>16</v>
      </c>
      <c r="CE3" s="243"/>
      <c r="CF3" s="243"/>
      <c r="CG3" s="243"/>
      <c r="CH3" s="244" t="s">
        <v>36</v>
      </c>
    </row>
    <row r="4" spans="1:86" s="8" customFormat="1" ht="16.5" customHeight="1" thickBot="1">
      <c r="A4" s="247"/>
      <c r="B4" s="249" t="str">
        <f>IF(ISBLANK('Základní list'!$C11),"",'Základní list'!$A11)</f>
        <v>A</v>
      </c>
      <c r="C4" s="250"/>
      <c r="D4" s="250"/>
      <c r="E4" s="250"/>
      <c r="F4" s="250"/>
      <c r="G4" s="251"/>
      <c r="H4" s="249" t="str">
        <f>IF(ISBLANK('Základní list'!$C12),"",'Základní list'!$A12)</f>
        <v>B</v>
      </c>
      <c r="I4" s="250"/>
      <c r="J4" s="250"/>
      <c r="K4" s="250"/>
      <c r="L4" s="250"/>
      <c r="M4" s="251"/>
      <c r="N4" s="249" t="str">
        <f>IF(ISBLANK('Základní list'!$C13),"",'Základní list'!$A13)</f>
        <v>C</v>
      </c>
      <c r="O4" s="250"/>
      <c r="P4" s="250"/>
      <c r="Q4" s="250"/>
      <c r="R4" s="250"/>
      <c r="S4" s="251"/>
      <c r="T4" s="249" t="str">
        <f>IF(ISBLANK('Základní list'!$C14),"",'Základní list'!$A14)</f>
        <v>D</v>
      </c>
      <c r="U4" s="250"/>
      <c r="V4" s="250"/>
      <c r="W4" s="250"/>
      <c r="X4" s="250"/>
      <c r="Y4" s="251"/>
      <c r="Z4" s="249" t="str">
        <f>IF(ISBLANK('Základní list'!$C15),"",'Základní list'!$A15)</f>
        <v>E</v>
      </c>
      <c r="AA4" s="250"/>
      <c r="AB4" s="250"/>
      <c r="AC4" s="250"/>
      <c r="AD4" s="250"/>
      <c r="AE4" s="251"/>
      <c r="AF4" s="249" t="str">
        <f>IF(ISBLANK('Základní list'!$C16),"",'Základní list'!$A16)</f>
        <v>F</v>
      </c>
      <c r="AG4" s="250"/>
      <c r="AH4" s="250"/>
      <c r="AI4" s="250"/>
      <c r="AJ4" s="250"/>
      <c r="AK4" s="251"/>
      <c r="AL4" s="249" t="str">
        <f>IF(ISBLANK('Základní list'!$C17),"",'Základní list'!$A17)</f>
        <v>G</v>
      </c>
      <c r="AM4" s="250"/>
      <c r="AN4" s="250"/>
      <c r="AO4" s="250"/>
      <c r="AP4" s="250"/>
      <c r="AQ4" s="251"/>
      <c r="AR4" s="249" t="str">
        <f>IF(ISBLANK('Základní list'!$C18),"",'Základní list'!$A18)</f>
        <v>H</v>
      </c>
      <c r="AS4" s="250"/>
      <c r="AT4" s="250"/>
      <c r="AU4" s="250"/>
      <c r="AV4" s="250"/>
      <c r="AW4" s="251"/>
      <c r="AX4" s="249" t="str">
        <f>IF(ISBLANK('Základní list'!$C19),"",'Základní list'!$A19)</f>
        <v>I</v>
      </c>
      <c r="AY4" s="250"/>
      <c r="AZ4" s="250"/>
      <c r="BA4" s="250"/>
      <c r="BB4" s="250"/>
      <c r="BC4" s="251"/>
      <c r="BD4" s="249" t="str">
        <f>IF(ISBLANK('Základní list'!$C20),"",'Základní list'!$A20)</f>
        <v>J</v>
      </c>
      <c r="BE4" s="250"/>
      <c r="BF4" s="250"/>
      <c r="BG4" s="250"/>
      <c r="BH4" s="250"/>
      <c r="BI4" s="251"/>
      <c r="BJ4" s="249" t="str">
        <f>IF(ISBLANK('Základní list'!$C21),"",'Základní list'!$A21)</f>
        <v>K</v>
      </c>
      <c r="BK4" s="250"/>
      <c r="BL4" s="250"/>
      <c r="BM4" s="250"/>
      <c r="BN4" s="251"/>
      <c r="BO4" s="249" t="str">
        <f>IF(ISBLANK('Základní list'!$C22),"",'Základní list'!$A22)</f>
        <v>L</v>
      </c>
      <c r="BP4" s="250"/>
      <c r="BQ4" s="250"/>
      <c r="BR4" s="250"/>
      <c r="BS4" s="251"/>
      <c r="BT4" s="249" t="str">
        <f>IF(ISBLANK('Základní list'!$C23),"",'Základní list'!$A23)</f>
        <v>M</v>
      </c>
      <c r="BU4" s="250"/>
      <c r="BV4" s="250"/>
      <c r="BW4" s="250"/>
      <c r="BX4" s="251"/>
      <c r="BY4" s="249" t="str">
        <f>IF(ISBLANK('Základní list'!$C24),"",'Základní list'!$A24)</f>
        <v>O</v>
      </c>
      <c r="BZ4" s="250"/>
      <c r="CA4" s="250"/>
      <c r="CB4" s="250"/>
      <c r="CC4" s="251"/>
      <c r="CD4" s="249" t="str">
        <f>IF(ISBLANK('Základní list'!$C25),"",'Základní list'!$A25)</f>
        <v>P</v>
      </c>
      <c r="CE4" s="250"/>
      <c r="CF4" s="250"/>
      <c r="CG4" s="250"/>
      <c r="CH4" s="251"/>
    </row>
    <row r="5" spans="1:86" s="9" customFormat="1" ht="13.5" thickBot="1">
      <c r="A5" s="248"/>
      <c r="B5" s="1" t="s">
        <v>50</v>
      </c>
      <c r="C5" s="1" t="s">
        <v>42</v>
      </c>
      <c r="D5" s="1" t="s">
        <v>12</v>
      </c>
      <c r="E5" s="97" t="s">
        <v>85</v>
      </c>
      <c r="F5" s="2" t="s">
        <v>13</v>
      </c>
      <c r="G5" s="30" t="s">
        <v>36</v>
      </c>
      <c r="H5" s="1" t="s">
        <v>50</v>
      </c>
      <c r="I5" s="1" t="s">
        <v>42</v>
      </c>
      <c r="J5" s="1" t="s">
        <v>12</v>
      </c>
      <c r="K5" s="97" t="s">
        <v>85</v>
      </c>
      <c r="L5" s="2" t="s">
        <v>13</v>
      </c>
      <c r="M5" s="30" t="s">
        <v>36</v>
      </c>
      <c r="N5" s="1" t="s">
        <v>50</v>
      </c>
      <c r="O5" s="1" t="s">
        <v>42</v>
      </c>
      <c r="P5" s="1" t="s">
        <v>12</v>
      </c>
      <c r="Q5" s="97" t="s">
        <v>85</v>
      </c>
      <c r="R5" s="2" t="s">
        <v>13</v>
      </c>
      <c r="S5" s="30" t="s">
        <v>36</v>
      </c>
      <c r="T5" s="1" t="s">
        <v>50</v>
      </c>
      <c r="U5" s="1" t="s">
        <v>42</v>
      </c>
      <c r="V5" s="1" t="s">
        <v>12</v>
      </c>
      <c r="W5" s="97" t="s">
        <v>85</v>
      </c>
      <c r="X5" s="2" t="s">
        <v>13</v>
      </c>
      <c r="Y5" s="30" t="s">
        <v>36</v>
      </c>
      <c r="Z5" s="1" t="s">
        <v>50</v>
      </c>
      <c r="AA5" s="1" t="s">
        <v>42</v>
      </c>
      <c r="AB5" s="1" t="s">
        <v>12</v>
      </c>
      <c r="AC5" s="97" t="s">
        <v>85</v>
      </c>
      <c r="AD5" s="2" t="s">
        <v>13</v>
      </c>
      <c r="AE5" s="30" t="s">
        <v>36</v>
      </c>
      <c r="AF5" s="1" t="s">
        <v>50</v>
      </c>
      <c r="AG5" s="1" t="s">
        <v>42</v>
      </c>
      <c r="AH5" s="1" t="s">
        <v>12</v>
      </c>
      <c r="AI5" s="97" t="s">
        <v>85</v>
      </c>
      <c r="AJ5" s="2" t="s">
        <v>13</v>
      </c>
      <c r="AK5" s="30" t="s">
        <v>36</v>
      </c>
      <c r="AL5" s="1" t="s">
        <v>50</v>
      </c>
      <c r="AM5" s="1" t="s">
        <v>42</v>
      </c>
      <c r="AN5" s="1" t="s">
        <v>12</v>
      </c>
      <c r="AO5" s="97" t="s">
        <v>85</v>
      </c>
      <c r="AP5" s="2" t="s">
        <v>13</v>
      </c>
      <c r="AQ5" s="30" t="s">
        <v>36</v>
      </c>
      <c r="AR5" s="1" t="s">
        <v>50</v>
      </c>
      <c r="AS5" s="1" t="s">
        <v>42</v>
      </c>
      <c r="AT5" s="1" t="s">
        <v>12</v>
      </c>
      <c r="AU5" s="97" t="s">
        <v>85</v>
      </c>
      <c r="AV5" s="2" t="s">
        <v>13</v>
      </c>
      <c r="AW5" s="30" t="s">
        <v>36</v>
      </c>
      <c r="AX5" s="1" t="s">
        <v>50</v>
      </c>
      <c r="AY5" s="1" t="s">
        <v>42</v>
      </c>
      <c r="AZ5" s="1" t="s">
        <v>12</v>
      </c>
      <c r="BA5" s="97" t="s">
        <v>85</v>
      </c>
      <c r="BB5" s="2" t="s">
        <v>13</v>
      </c>
      <c r="BC5" s="30" t="s">
        <v>36</v>
      </c>
      <c r="BD5" s="1" t="s">
        <v>50</v>
      </c>
      <c r="BE5" s="1" t="s">
        <v>42</v>
      </c>
      <c r="BF5" s="1" t="s">
        <v>12</v>
      </c>
      <c r="BG5" s="97" t="s">
        <v>85</v>
      </c>
      <c r="BH5" s="2" t="s">
        <v>13</v>
      </c>
      <c r="BI5" s="30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0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0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0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0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0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Kotlář Jindřich</v>
      </c>
      <c r="C6" s="51">
        <f>IF(ISNA(MATCH(CONCATENATE(B$4,$A6),'Výsledková listina'!$O:$O,0)),"",INDEX('Výsledková listina'!$P:$P,MATCH(CONCATENATE(B$4,$A6),'Výsledková listina'!$O:$O,0),1))</f>
      </c>
      <c r="D6" s="4">
        <v>23710</v>
      </c>
      <c r="E6" s="98"/>
      <c r="F6" s="49">
        <f aca="true" t="shared" si="0" ref="F6:F35">IF(D6="","",RANK(D6,D$1:D$65536,0)+(COUNT(D$1:D$65536)+1-RANK(D6,D$1:D$65536,0)-RANK(D6,D$1:D$65536,1))/2+E6)</f>
        <v>2</v>
      </c>
      <c r="G6" s="64"/>
      <c r="H6" s="17" t="str">
        <f>IF(ISNA(MATCH(CONCATENATE(H$4,$A6),'Výsledková listina'!$O:$O,0)),"",INDEX('Výsledková listina'!$C:$C,MATCH(CONCATENATE(H$4,$A6),'Výsledková listina'!$O:$O,0),1))</f>
        <v>Kazda Jan</v>
      </c>
      <c r="I6" s="51">
        <f>IF(ISNA(MATCH(CONCATENATE(H$4,$A6),'Výsledková listina'!$O:$O,0)),"",INDEX('Výsledková listina'!$P:$P,MATCH(CONCATENATE(H$4,$A6),'Výsledková listina'!$O:$O,0),1))</f>
      </c>
      <c r="J6" s="4">
        <v>14210</v>
      </c>
      <c r="K6" s="98"/>
      <c r="L6" s="49">
        <f aca="true" t="shared" si="1" ref="L6:L35">IF(J6="","",RANK(J6,J$1:J$65536,0)+(COUNT(J$1:J$65536)+1-RANK(J6,J$1:J$65536,0)-RANK(J6,J$1:J$65536,1))/2+K6)</f>
        <v>4</v>
      </c>
      <c r="M6" s="64"/>
      <c r="N6" s="17" t="str">
        <f>IF(ISNA(MATCH(CONCATENATE(N$4,$A6),'Výsledková listina'!$O:$O,0)),"",INDEX('Výsledková listina'!$C:$C,MATCH(CONCATENATE(N$4,$A6),'Výsledková listina'!$O:$O,0),1))</f>
        <v>Zrůstek Martin</v>
      </c>
      <c r="O6" s="51" t="str">
        <f>IF(ISNA(MATCH(CONCATENATE(N$4,$A6),'Výsledková listina'!$O:$O,0)),"",INDEX('Výsledková listina'!$P:$P,MATCH(CONCATENATE(N$4,$A6),'Výsledková listina'!$O:$O,0),1))</f>
        <v>SÚS Ústí nad Labem</v>
      </c>
      <c r="P6" s="4">
        <v>8220</v>
      </c>
      <c r="Q6" s="98"/>
      <c r="R6" s="49">
        <f aca="true" t="shared" si="2" ref="R6:R35">IF(P6="","",RANK(P6,P$1:P$65536,0)+(COUNT(P$1:P$65536)+1-RANK(P6,P$1:P$65536,0)-RANK(P6,P$1:P$65536,1))/2+Q6)</f>
        <v>6</v>
      </c>
      <c r="S6" s="64"/>
      <c r="T6" s="17" t="str">
        <f>IF(ISNA(MATCH(CONCATENATE(T$4,$A6),'Výsledková listina'!$O:$O,0)),"",INDEX('Výsledková listina'!$C:$C,MATCH(CONCATENATE(T$4,$A6),'Výsledková listina'!$O:$O,0),1))</f>
        <v>Prokeš Milan</v>
      </c>
      <c r="U6" s="51">
        <f>IF(ISNA(MATCH(CONCATENATE(T$4,$A6),'Výsledková listina'!$O:$O,0)),"",INDEX('Výsledková listina'!$P:$P,MATCH(CONCATENATE(T$4,$A6),'Výsledková listina'!$O:$O,0),1))</f>
      </c>
      <c r="V6" s="4">
        <v>3980</v>
      </c>
      <c r="W6" s="98"/>
      <c r="X6" s="49">
        <f aca="true" t="shared" si="3" ref="X6:X35">IF(V6="","",RANK(V6,V$1:V$65536,0)+(COUNT(V$1:V$65536)+1-RANK(V6,V$1:V$65536,0)-RANK(V6,V$1:V$65536,1))/2+W6)</f>
        <v>18</v>
      </c>
      <c r="Y6" s="64"/>
      <c r="Z6" s="17" t="str">
        <f>IF(ISNA(MATCH(CONCATENATE(Z$4,$A6),'Výsledková listina'!$O:$O,0)),"",INDEX('Výsledková listina'!$C:$C,MATCH(CONCATENATE(Z$4,$A6),'Výsledková listina'!$O:$O,0),1))</f>
        <v>Gančarčík Karel</v>
      </c>
      <c r="AA6" s="51">
        <f>IF(ISNA(MATCH(CONCATENATE(Z$4,$A6),'Výsledková listina'!$O:$O,0)),"",INDEX('Výsledková listina'!$P:$P,MATCH(CONCATENATE(Z$4,$A6),'Výsledková listina'!$O:$O,0),1))</f>
      </c>
      <c r="AB6" s="4">
        <v>1260</v>
      </c>
      <c r="AC6" s="98"/>
      <c r="AD6" s="49">
        <f aca="true" t="shared" si="4" ref="AD6:AD35">IF(AB6="","",RANK(AB6,AB$1:AB$65536,0)+(COUNT(AB$1:AB$65536)+1-RANK(AB6,AB$1:AB$65536,0)-RANK(AB6,AB$1:AB$65536,1))/2+AC6)</f>
        <v>11</v>
      </c>
      <c r="AE6" s="64"/>
      <c r="AF6" s="17">
        <f>IF(ISNA(MATCH(CONCATENATE(AF$4,$A6),'Výsledková listina'!$O:$O,0)),"",INDEX('Výsledková listina'!$C:$C,MATCH(CONCATENATE(AF$4,$A6),'Výsledková listina'!$O:$O,0),1))</f>
      </c>
      <c r="AG6" s="51">
        <f>IF(ISNA(MATCH(CONCATENATE(AF$4,$A6),'Výsledková listina'!$O:$O,0)),"",INDEX('Výsledková listina'!$P:$P,MATCH(CONCATENATE(AF$4,$A6),'Výsledková listina'!$O:$O,0),1))</f>
      </c>
      <c r="AH6" s="4"/>
      <c r="AI6" s="98"/>
      <c r="AJ6" s="49">
        <f aca="true" t="shared" si="5" ref="AJ6:AJ35">IF(AH6="","",RANK(AH6,AH$1:AH$65536,0)+(COUNT(AH$1:AH$65536)+1-RANK(AH6,AH$1:AH$65536,0)-RANK(AH6,AH$1:AH$65536,1))/2+AI6)</f>
      </c>
      <c r="AK6" s="64"/>
      <c r="AL6" s="17">
        <f>IF(ISNA(MATCH(CONCATENATE(AL$4,$A6),'Výsledková listina'!$O:$O,0)),"",INDEX('Výsledková listina'!$C:$C,MATCH(CONCATENATE(AL$4,$A6),'Výsledková listina'!$O:$O,0),1))</f>
      </c>
      <c r="AM6" s="51">
        <f>IF(ISNA(MATCH(CONCATENATE(AL$4,$A6),'Výsledková listina'!$O:$O,0)),"",INDEX('Výsledková listina'!$P:$P,MATCH(CONCATENATE(AL$4,$A6),'Výsledková listina'!$O:$O,0),1))</f>
      </c>
      <c r="AN6" s="4"/>
      <c r="AO6" s="98"/>
      <c r="AP6" s="49">
        <f aca="true" t="shared" si="6" ref="AP6:AP35">IF(AN6="","",RANK(AN6,AN$1:AN$65536,0)+(COUNT(AN$1:AN$65536)+1-RANK(AN6,AN$1:AN$65536,0)-RANK(AN6,AN$1:AN$65536,1))/2+AO6)</f>
      </c>
      <c r="AQ6" s="64"/>
      <c r="AR6" s="17">
        <f>IF(ISNA(MATCH(CONCATENATE(AR$4,$A6),'Výsledková listina'!$O:$O,0)),"",INDEX('Výsledková listina'!$C:$C,MATCH(CONCATENATE(AR$4,$A6),'Výsledková listina'!$O:$O,0),1))</f>
      </c>
      <c r="AS6" s="51">
        <f>IF(ISNA(MATCH(CONCATENATE(AR$4,$A6),'Výsledková listina'!$O:$O,0)),"",INDEX('Výsledková listina'!$P:$P,MATCH(CONCATENATE(AR$4,$A6),'Výsledková listina'!$O:$O,0),1))</f>
      </c>
      <c r="AT6" s="4"/>
      <c r="AU6" s="98"/>
      <c r="AV6" s="49">
        <f aca="true" t="shared" si="7" ref="AV6:AV35">IF(AT6="","",RANK(AT6,AT$1:AT$65536,0)+(COUNT(AT$1:AT$65536)+1-RANK(AT6,AT$1:AT$65536,0)-RANK(AT6,AT$1:AT$65536,1))/2+AU6)</f>
      </c>
      <c r="AW6" s="64"/>
      <c r="AX6" s="17">
        <f>IF(ISNA(MATCH(CONCATENATE(AX$4,$A6),'Výsledková listina'!$O:$O,0)),"",INDEX('Výsledková listina'!$C:$C,MATCH(CONCATENATE(AX$4,$A6),'Výsledková listina'!$O:$O,0),1))</f>
      </c>
      <c r="AY6" s="51">
        <f>IF(ISNA(MATCH(CONCATENATE(AX$4,$A6),'Výsledková listina'!$O:$O,0)),"",INDEX('Výsledková listina'!$P:$P,MATCH(CONCATENATE(AX$4,$A6),'Výsledková listina'!$O:$O,0),1))</f>
      </c>
      <c r="AZ6" s="4"/>
      <c r="BA6" s="98"/>
      <c r="BB6" s="49">
        <f aca="true" t="shared" si="8" ref="BB6:BB35">IF(AZ6="","",RANK(AZ6,AZ$1:AZ$65536,0)+(COUNT(AZ$1:AZ$65536)+1-RANK(AZ6,AZ$1:AZ$65536,0)-RANK(AZ6,AZ$1:AZ$65536,1))/2+BA6)</f>
      </c>
      <c r="BC6" s="64"/>
      <c r="BD6" s="17">
        <f>IF(ISNA(MATCH(CONCATENATE(BD$4,$A6),'Výsledková listina'!$O:$O,0)),"",INDEX('Výsledková listina'!$C:$C,MATCH(CONCATENATE(BD$4,$A6),'Výsledková listina'!$O:$O,0),1))</f>
      </c>
      <c r="BE6" s="51">
        <f>IF(ISNA(MATCH(CONCATENATE(BD$4,$A6),'Výsledková listina'!$O:$O,0)),"",INDEX('Výsledková listina'!$P:$P,MATCH(CONCATENATE(BD$4,$A6),'Výsledková listina'!$O:$O,0),1))</f>
      </c>
      <c r="BF6" s="4"/>
      <c r="BG6" s="98"/>
      <c r="BH6" s="49">
        <f aca="true" t="shared" si="9" ref="BH6:BH35">IF(BF6="","",RANK(BF6,BF$1:BF$65536,0)+(COUNT(BF$1:BF$65536)+1-RANK(BF6,BF$1:BF$65536,0)-RANK(BF6,BF$1:BF$65536,1))/2+BG6)</f>
      </c>
      <c r="BI6" s="64"/>
      <c r="BJ6" s="17">
        <f>IF(ISNA(MATCH(CONCATENATE(BJ$4,$A6),'Výsledková listina'!$O:$O,0)),"",INDEX('Výsledková listina'!$C:$C,MATCH(CONCATENATE(BJ$4,$A6),'Výsledková listina'!$O:$O,0),1))</f>
      </c>
      <c r="BK6" s="51">
        <f>IF(ISNA(MATCH(CONCATENATE(BJ$4,$A6),'Výsledková listina'!$O:$O,0)),"",INDEX('Výsledková listina'!$P:$P,MATCH(CONCATENATE(BJ$4,$A6),'Výsledková listina'!$O:$O,0),1))</f>
      </c>
      <c r="BL6" s="4"/>
      <c r="BM6" s="49">
        <f aca="true" t="shared" si="10" ref="BM6:BM35">IF(BL6="","",RANK(BL6,BL$1:BL$65536,0)+(COUNT(BL$1:BL$65536)+1-RANK(BL6,BL$1:BL$65536,0)-RANK(BL6,BL$1:BL$65536,1))/2)</f>
      </c>
      <c r="BN6" s="64"/>
      <c r="BO6" s="17">
        <f>IF(ISNA(MATCH(CONCATENATE(BO$4,$A6),'Výsledková listina'!$O:$O,0)),"",INDEX('Výsledková listina'!$C:$C,MATCH(CONCATENATE(BO$4,$A6),'Výsledková listina'!$O:$O,0),1))</f>
      </c>
      <c r="BP6" s="51">
        <f>IF(ISNA(MATCH(CONCATENATE(BO$4,$A6),'Výsledková listina'!$O:$O,0)),"",INDEX('Výsledková listina'!$P:$P,MATCH(CONCATENATE(BO$4,$A6),'Výsledková listina'!$O:$O,0),1))</f>
      </c>
      <c r="BQ6" s="4"/>
      <c r="BR6" s="49">
        <f aca="true" t="shared" si="11" ref="BR6:BR35">IF(BQ6="","",RANK(BQ6,BQ$1:BQ$65536,0)+(COUNT(BQ$1:BQ$65536)+1-RANK(BQ6,BQ$1:BQ$65536,0)-RANK(BQ6,BQ$1:BQ$65536,1))/2)</f>
      </c>
      <c r="BS6" s="64"/>
      <c r="BT6" s="17">
        <f>IF(ISNA(MATCH(CONCATENATE(BT$4,$A6),'Výsledková listina'!$O:$O,0)),"",INDEX('Výsledková listina'!$C:$C,MATCH(CONCATENATE(BT$4,$A6),'Výsledková listina'!$O:$O,0),1))</f>
      </c>
      <c r="BU6" s="51">
        <f>IF(ISNA(MATCH(CONCATENATE(BT$4,$A6),'Výsledková listina'!$O:$O,0)),"",INDEX('Výsledková listina'!$P:$P,MATCH(CONCATENATE(BT$4,$A6),'Výsledková listina'!$O:$O,0),1))</f>
      </c>
      <c r="BV6" s="4"/>
      <c r="BW6" s="49">
        <f aca="true" t="shared" si="12" ref="BW6:BW35">IF(BV6="","",RANK(BV6,BV$1:BV$65536,0)+(COUNT(BV$1:BV$65536)+1-RANK(BV6,BV$1:BV$65536,0)-RANK(BV6,BV$1:BV$65536,1))/2)</f>
      </c>
      <c r="BX6" s="64"/>
      <c r="BY6" s="17">
        <f>IF(ISNA(MATCH(CONCATENATE(BY$4,$A6),'Výsledková listina'!$O:$O,0)),"",INDEX('Výsledková listina'!$C:$C,MATCH(CONCATENATE(BY$4,$A6),'Výsledková listina'!$O:$O,0),1))</f>
      </c>
      <c r="BZ6" s="51">
        <f>IF(ISNA(MATCH(CONCATENATE(BY$4,$A6),'Výsledková listina'!$O:$O,0)),"",INDEX('Výsledková listina'!$P:$P,MATCH(CONCATENATE(BY$4,$A6),'Výsledková listina'!$O:$O,0),1))</f>
      </c>
      <c r="CA6" s="4"/>
      <c r="CB6" s="49">
        <f aca="true" t="shared" si="13" ref="CB6:CB35">IF(CA6="","",RANK(CA6,CA$1:CA$65536,0)+(COUNT(CA$1:CA$65536)+1-RANK(CA6,CA$1:CA$65536,0)-RANK(CA6,CA$1:CA$65536,1))/2)</f>
      </c>
      <c r="CC6" s="64"/>
      <c r="CD6" s="17">
        <f>IF(ISNA(MATCH(CONCATENATE(CD$4,$A6),'Výsledková listina'!$O:$O,0)),"",INDEX('Výsledková listina'!$C:$C,MATCH(CONCATENATE(CD$4,$A6),'Výsledková listina'!$O:$O,0),1))</f>
      </c>
      <c r="CE6" s="51">
        <f>IF(ISNA(MATCH(CONCATENATE(CD$4,$A6),'Výsledková listina'!$O:$O,0)),"",INDEX('Výsledková listina'!$P:$P,MATCH(CONCATENATE(CD$4,$A6),'Výsledková listina'!$O:$O,0),1))</f>
      </c>
      <c r="CF6" s="4"/>
      <c r="CG6" s="49">
        <f aca="true" t="shared" si="14" ref="CG6:CG35">IF(CF6="","",RANK(CF6,CF$1:CF$65536,0)+(COUNT(CF$1:CF$65536)+1-RANK(CF6,CF$1:CF$65536,0)-RANK(CF6,CF$1:CF$65536,1))/2)</f>
      </c>
      <c r="CH6" s="64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Pokorný Alois</v>
      </c>
      <c r="C7" s="51">
        <f>IF(ISNA(MATCH(CONCATENATE(B$4,$A7),'Výsledková listina'!$O:$O,0)),"",INDEX('Výsledková listina'!$P:$P,MATCH(CONCATENATE(B$4,$A7),'Výsledková listina'!$O:$O,0),1))</f>
      </c>
      <c r="D7" s="4">
        <v>23490</v>
      </c>
      <c r="E7" s="98"/>
      <c r="F7" s="49">
        <f t="shared" si="0"/>
        <v>3</v>
      </c>
      <c r="G7" s="65"/>
      <c r="H7" s="17" t="str">
        <f>IF(ISNA(MATCH(CONCATENATE(H$4,$A7),'Výsledková listina'!$O:$O,0)),"",INDEX('Výsledková listina'!$C:$C,MATCH(CONCATENATE(H$4,$A7),'Výsledková listina'!$O:$O,0),1))</f>
        <v>Richter Dalibor</v>
      </c>
      <c r="I7" s="51">
        <f>IF(ISNA(MATCH(CONCATENATE(H$4,$A7),'Výsledková listina'!$O:$O,0)),"",INDEX('Výsledková listina'!$P:$P,MATCH(CONCATENATE(H$4,$A7),'Výsledková listina'!$O:$O,0),1))</f>
      </c>
      <c r="J7" s="4">
        <v>2725</v>
      </c>
      <c r="K7" s="98"/>
      <c r="L7" s="49">
        <f t="shared" si="1"/>
        <v>14</v>
      </c>
      <c r="M7" s="65"/>
      <c r="N7" s="17" t="str">
        <f>IF(ISNA(MATCH(CONCATENATE(N$4,$A7),'Výsledková listina'!$O:$O,0)),"",INDEX('Výsledková listina'!$C:$C,MATCH(CONCATENATE(N$4,$A7),'Výsledková listina'!$O:$O,0),1))</f>
        <v>Maštera Václav</v>
      </c>
      <c r="O7" s="51">
        <f>IF(ISNA(MATCH(CONCATENATE(N$4,$A7),'Výsledková listina'!$O:$O,0)),"",INDEX('Výsledková listina'!$P:$P,MATCH(CONCATENATE(N$4,$A7),'Výsledková listina'!$O:$O,0),1))</f>
      </c>
      <c r="P7" s="4">
        <v>3000</v>
      </c>
      <c r="Q7" s="98"/>
      <c r="R7" s="49">
        <f t="shared" si="2"/>
        <v>8</v>
      </c>
      <c r="S7" s="65"/>
      <c r="T7" s="17" t="str">
        <f>IF(ISNA(MATCH(CONCATENATE(T$4,$A7),'Výsledková listina'!$O:$O,0)),"",INDEX('Výsledková listina'!$C:$C,MATCH(CONCATENATE(T$4,$A7),'Výsledková listina'!$O:$O,0),1))</f>
        <v>Srb Roman</v>
      </c>
      <c r="U7" s="51">
        <f>IF(ISNA(MATCH(CONCATENATE(T$4,$A7),'Výsledková listina'!$O:$O,0)),"",INDEX('Výsledková listina'!$P:$P,MATCH(CONCATENATE(T$4,$A7),'Výsledková listina'!$O:$O,0),1))</f>
      </c>
      <c r="V7" s="4">
        <v>26210</v>
      </c>
      <c r="W7" s="98"/>
      <c r="X7" s="49">
        <f t="shared" si="3"/>
        <v>1</v>
      </c>
      <c r="Y7" s="65"/>
      <c r="Z7" s="17" t="str">
        <f>IF(ISNA(MATCH(CONCATENATE(Z$4,$A7),'Výsledková listina'!$O:$O,0)),"",INDEX('Výsledková listina'!$C:$C,MATCH(CONCATENATE(Z$4,$A7),'Výsledková listina'!$O:$O,0),1))</f>
        <v>Havril Michal</v>
      </c>
      <c r="AA7" s="51">
        <f>IF(ISNA(MATCH(CONCATENATE(Z$4,$A7),'Výsledková listina'!$O:$O,0)),"",INDEX('Výsledková listina'!$P:$P,MATCH(CONCATENATE(Z$4,$A7),'Výsledková listina'!$O:$O,0),1))</f>
      </c>
      <c r="AB7" s="4">
        <v>2370</v>
      </c>
      <c r="AC7" s="98"/>
      <c r="AD7" s="49">
        <f t="shared" si="4"/>
        <v>10</v>
      </c>
      <c r="AE7" s="65"/>
      <c r="AF7" s="17">
        <f>IF(ISNA(MATCH(CONCATENATE(AF$4,$A7),'Výsledková listina'!$O:$O,0)),"",INDEX('Výsledková listina'!$C:$C,MATCH(CONCATENATE(AF$4,$A7),'Výsledková listina'!$O:$O,0),1))</f>
      </c>
      <c r="AG7" s="51">
        <f>IF(ISNA(MATCH(CONCATENATE(AF$4,$A7),'Výsledková listina'!$O:$O,0)),"",INDEX('Výsledková listina'!$P:$P,MATCH(CONCATENATE(AF$4,$A7),'Výsledková listina'!$O:$O,0),1))</f>
      </c>
      <c r="AH7" s="4"/>
      <c r="AI7" s="98"/>
      <c r="AJ7" s="49">
        <f t="shared" si="5"/>
      </c>
      <c r="AK7" s="65"/>
      <c r="AL7" s="17">
        <f>IF(ISNA(MATCH(CONCATENATE(AL$4,$A7),'Výsledková listina'!$O:$O,0)),"",INDEX('Výsledková listina'!$C:$C,MATCH(CONCATENATE(AL$4,$A7),'Výsledková listina'!$O:$O,0),1))</f>
      </c>
      <c r="AM7" s="51">
        <f>IF(ISNA(MATCH(CONCATENATE(AL$4,$A7),'Výsledková listina'!$O:$O,0)),"",INDEX('Výsledková listina'!$P:$P,MATCH(CONCATENATE(AL$4,$A7),'Výsledková listina'!$O:$O,0),1))</f>
      </c>
      <c r="AN7" s="4"/>
      <c r="AO7" s="98"/>
      <c r="AP7" s="49">
        <f t="shared" si="6"/>
      </c>
      <c r="AQ7" s="65"/>
      <c r="AR7" s="17">
        <f>IF(ISNA(MATCH(CONCATENATE(AR$4,$A7),'Výsledková listina'!$O:$O,0)),"",INDEX('Výsledková listina'!$C:$C,MATCH(CONCATENATE(AR$4,$A7),'Výsledková listina'!$O:$O,0),1))</f>
      </c>
      <c r="AS7" s="51">
        <f>IF(ISNA(MATCH(CONCATENATE(AR$4,$A7),'Výsledková listina'!$O:$O,0)),"",INDEX('Výsledková listina'!$P:$P,MATCH(CONCATENATE(AR$4,$A7),'Výsledková listina'!$O:$O,0),1))</f>
      </c>
      <c r="AT7" s="4"/>
      <c r="AU7" s="98"/>
      <c r="AV7" s="49">
        <f t="shared" si="7"/>
      </c>
      <c r="AW7" s="65"/>
      <c r="AX7" s="17">
        <f>IF(ISNA(MATCH(CONCATENATE(AX$4,$A7),'Výsledková listina'!$O:$O,0)),"",INDEX('Výsledková listina'!$C:$C,MATCH(CONCATENATE(AX$4,$A7),'Výsledková listina'!$O:$O,0),1))</f>
      </c>
      <c r="AY7" s="51">
        <f>IF(ISNA(MATCH(CONCATENATE(AX$4,$A7),'Výsledková listina'!$O:$O,0)),"",INDEX('Výsledková listina'!$P:$P,MATCH(CONCATENATE(AX$4,$A7),'Výsledková listina'!$O:$O,0),1))</f>
      </c>
      <c r="AZ7" s="4"/>
      <c r="BA7" s="98"/>
      <c r="BB7" s="49">
        <f t="shared" si="8"/>
      </c>
      <c r="BC7" s="65"/>
      <c r="BD7" s="17">
        <f>IF(ISNA(MATCH(CONCATENATE(BD$4,$A7),'Výsledková listina'!$O:$O,0)),"",INDEX('Výsledková listina'!$C:$C,MATCH(CONCATENATE(BD$4,$A7),'Výsledková listina'!$O:$O,0),1))</f>
      </c>
      <c r="BE7" s="51">
        <f>IF(ISNA(MATCH(CONCATENATE(BD$4,$A7),'Výsledková listina'!$O:$O,0)),"",INDEX('Výsledková listina'!$P:$P,MATCH(CONCATENATE(BD$4,$A7),'Výsledková listina'!$O:$O,0),1))</f>
      </c>
      <c r="BF7" s="4"/>
      <c r="BG7" s="98"/>
      <c r="BH7" s="49">
        <f t="shared" si="9"/>
      </c>
      <c r="BI7" s="65"/>
      <c r="BJ7" s="17">
        <f>IF(ISNA(MATCH(CONCATENATE(BJ$4,$A7),'Výsledková listina'!$O:$O,0)),"",INDEX('Výsledková listina'!$C:$C,MATCH(CONCATENATE(BJ$4,$A7),'Výsledková listina'!$O:$O,0),1))</f>
      </c>
      <c r="BK7" s="51">
        <f>IF(ISNA(MATCH(CONCATENATE(BJ$4,$A7),'Výsledková listina'!$O:$O,0)),"",INDEX('Výsledková listina'!$P:$P,MATCH(CONCATENATE(BJ$4,$A7),'Výsledková listina'!$O:$O,0),1))</f>
      </c>
      <c r="BL7" s="4"/>
      <c r="BM7" s="49">
        <f t="shared" si="10"/>
      </c>
      <c r="BN7" s="65"/>
      <c r="BO7" s="17">
        <f>IF(ISNA(MATCH(CONCATENATE(BO$4,$A7),'Výsledková listina'!$O:$O,0)),"",INDEX('Výsledková listina'!$C:$C,MATCH(CONCATENATE(BO$4,$A7),'Výsledková listina'!$O:$O,0),1))</f>
      </c>
      <c r="BP7" s="51">
        <f>IF(ISNA(MATCH(CONCATENATE(BO$4,$A7),'Výsledková listina'!$O:$O,0)),"",INDEX('Výsledková listina'!$P:$P,MATCH(CONCATENATE(BO$4,$A7),'Výsledková listina'!$O:$O,0),1))</f>
      </c>
      <c r="BQ7" s="4"/>
      <c r="BR7" s="49">
        <f t="shared" si="11"/>
      </c>
      <c r="BS7" s="65"/>
      <c r="BT7" s="17">
        <f>IF(ISNA(MATCH(CONCATENATE(BT$4,$A7),'Výsledková listina'!$O:$O,0)),"",INDEX('Výsledková listina'!$C:$C,MATCH(CONCATENATE(BT$4,$A7),'Výsledková listina'!$O:$O,0),1))</f>
      </c>
      <c r="BU7" s="51">
        <f>IF(ISNA(MATCH(CONCATENATE(BT$4,$A7),'Výsledková listina'!$O:$O,0)),"",INDEX('Výsledková listina'!$P:$P,MATCH(CONCATENATE(BT$4,$A7),'Výsledková listina'!$O:$O,0),1))</f>
      </c>
      <c r="BV7" s="4"/>
      <c r="BW7" s="49">
        <f t="shared" si="12"/>
      </c>
      <c r="BX7" s="65"/>
      <c r="BY7" s="17">
        <f>IF(ISNA(MATCH(CONCATENATE(BY$4,$A7),'Výsledková listina'!$O:$O,0)),"",INDEX('Výsledková listina'!$C:$C,MATCH(CONCATENATE(BY$4,$A7),'Výsledková listina'!$O:$O,0),1))</f>
      </c>
      <c r="BZ7" s="51">
        <f>IF(ISNA(MATCH(CONCATENATE(BY$4,$A7),'Výsledková listina'!$O:$O,0)),"",INDEX('Výsledková listina'!$P:$P,MATCH(CONCATENATE(BY$4,$A7),'Výsledková listina'!$O:$O,0),1))</f>
      </c>
      <c r="CA7" s="4"/>
      <c r="CB7" s="49">
        <f t="shared" si="13"/>
      </c>
      <c r="CC7" s="65"/>
      <c r="CD7" s="17">
        <f>IF(ISNA(MATCH(CONCATENATE(CD$4,$A7),'Výsledková listina'!$O:$O,0)),"",INDEX('Výsledková listina'!$C:$C,MATCH(CONCATENATE(CD$4,$A7),'Výsledková listina'!$O:$O,0),1))</f>
      </c>
      <c r="CE7" s="51">
        <f>IF(ISNA(MATCH(CONCATENATE(CD$4,$A7),'Výsledková listina'!$O:$O,0)),"",INDEX('Výsledková listina'!$P:$P,MATCH(CONCATENATE(CD$4,$A7),'Výsledková listina'!$O:$O,0),1))</f>
      </c>
      <c r="CF7" s="4"/>
      <c r="CG7" s="49">
        <f t="shared" si="14"/>
      </c>
      <c r="CH7" s="65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Hamouz Zdeněk</v>
      </c>
      <c r="C8" s="51" t="str">
        <f>IF(ISNA(MATCH(CONCATENATE(B$4,$A8),'Výsledková listina'!$O:$O,0)),"",INDEX('Výsledková listina'!$P:$P,MATCH(CONCATENATE(B$4,$A8),'Výsledková listina'!$O:$O,0),1))</f>
        <v>SÚS Ústí nad Labem</v>
      </c>
      <c r="D8" s="4">
        <v>5695</v>
      </c>
      <c r="E8" s="98"/>
      <c r="F8" s="49">
        <f t="shared" si="0"/>
        <v>8</v>
      </c>
      <c r="G8" s="65"/>
      <c r="H8" s="17" t="str">
        <f>IF(ISNA(MATCH(CONCATENATE(H$4,$A8),'Výsledková listina'!$O:$O,0)),"",INDEX('Výsledková listina'!$C:$C,MATCH(CONCATENATE(H$4,$A8),'Výsledková listina'!$O:$O,0),1))</f>
        <v>Vyslyšel Vladimír</v>
      </c>
      <c r="I8" s="51">
        <f>IF(ISNA(MATCH(CONCATENATE(H$4,$A8),'Výsledková listina'!$O:$O,0)),"",INDEX('Výsledková listina'!$P:$P,MATCH(CONCATENATE(H$4,$A8),'Výsledková listina'!$O:$O,0),1))</f>
      </c>
      <c r="J8" s="4">
        <v>14940</v>
      </c>
      <c r="K8" s="98"/>
      <c r="L8" s="49">
        <f t="shared" si="1"/>
        <v>2</v>
      </c>
      <c r="M8" s="65"/>
      <c r="N8" s="17" t="str">
        <f>IF(ISNA(MATCH(CONCATENATE(N$4,$A8),'Výsledková listina'!$O:$O,0)),"",INDEX('Výsledková listina'!$C:$C,MATCH(CONCATENATE(N$4,$A8),'Výsledková listina'!$O:$O,0),1))</f>
        <v>Lamač František</v>
      </c>
      <c r="O8" s="51">
        <f>IF(ISNA(MATCH(CONCATENATE(N$4,$A8),'Výsledková listina'!$O:$O,0)),"",INDEX('Výsledková listina'!$P:$P,MATCH(CONCATENATE(N$4,$A8),'Výsledková listina'!$O:$O,0),1))</f>
      </c>
      <c r="P8" s="4">
        <v>10150</v>
      </c>
      <c r="Q8" s="98"/>
      <c r="R8" s="49">
        <f t="shared" si="2"/>
        <v>4</v>
      </c>
      <c r="S8" s="65"/>
      <c r="T8" s="17" t="str">
        <f>IF(ISNA(MATCH(CONCATENATE(T$4,$A8),'Výsledková listina'!$O:$O,0)),"",INDEX('Výsledková listina'!$C:$C,MATCH(CONCATENATE(T$4,$A8),'Výsledková listina'!$O:$O,0),1))</f>
        <v>Vosáhlo Pavel</v>
      </c>
      <c r="U8" s="51">
        <f>IF(ISNA(MATCH(CONCATENATE(T$4,$A8),'Výsledková listina'!$O:$O,0)),"",INDEX('Výsledková listina'!$P:$P,MATCH(CONCATENATE(T$4,$A8),'Výsledková listina'!$O:$O,0),1))</f>
      </c>
      <c r="V8" s="4">
        <v>7385</v>
      </c>
      <c r="W8" s="98"/>
      <c r="X8" s="49">
        <f t="shared" si="3"/>
        <v>14</v>
      </c>
      <c r="Y8" s="65"/>
      <c r="Z8" s="17" t="str">
        <f>IF(ISNA(MATCH(CONCATENATE(Z$4,$A8),'Výsledková listina'!$O:$O,0)),"",INDEX('Výsledková listina'!$C:$C,MATCH(CONCATENATE(Z$4,$A8),'Výsledková listina'!$O:$O,0),1))</f>
        <v>Vojtěch Václav</v>
      </c>
      <c r="AA8" s="51">
        <f>IF(ISNA(MATCH(CONCATENATE(Z$4,$A8),'Výsledková listina'!$O:$O,0)),"",INDEX('Výsledková listina'!$P:$P,MATCH(CONCATENATE(Z$4,$A8),'Výsledková listina'!$O:$O,0),1))</f>
      </c>
      <c r="AB8" s="4">
        <v>3110</v>
      </c>
      <c r="AC8" s="98"/>
      <c r="AD8" s="49">
        <f t="shared" si="4"/>
        <v>9</v>
      </c>
      <c r="AE8" s="65"/>
      <c r="AF8" s="17">
        <f>IF(ISNA(MATCH(CONCATENATE(AF$4,$A8),'Výsledková listina'!$O:$O,0)),"",INDEX('Výsledková listina'!$C:$C,MATCH(CONCATENATE(AF$4,$A8),'Výsledková listina'!$O:$O,0),1))</f>
      </c>
      <c r="AG8" s="51">
        <f>IF(ISNA(MATCH(CONCATENATE(AF$4,$A8),'Výsledková listina'!$O:$O,0)),"",INDEX('Výsledková listina'!$P:$P,MATCH(CONCATENATE(AF$4,$A8),'Výsledková listina'!$O:$O,0),1))</f>
      </c>
      <c r="AH8" s="4"/>
      <c r="AI8" s="98"/>
      <c r="AJ8" s="49">
        <f t="shared" si="5"/>
      </c>
      <c r="AK8" s="65"/>
      <c r="AL8" s="17">
        <f>IF(ISNA(MATCH(CONCATENATE(AL$4,$A8),'Výsledková listina'!$O:$O,0)),"",INDEX('Výsledková listina'!$C:$C,MATCH(CONCATENATE(AL$4,$A8),'Výsledková listina'!$O:$O,0),1))</f>
      </c>
      <c r="AM8" s="51">
        <f>IF(ISNA(MATCH(CONCATENATE(AL$4,$A8),'Výsledková listina'!$O:$O,0)),"",INDEX('Výsledková listina'!$P:$P,MATCH(CONCATENATE(AL$4,$A8),'Výsledková listina'!$O:$O,0),1))</f>
      </c>
      <c r="AN8" s="4"/>
      <c r="AO8" s="98"/>
      <c r="AP8" s="49">
        <f t="shared" si="6"/>
      </c>
      <c r="AQ8" s="65"/>
      <c r="AR8" s="17">
        <f>IF(ISNA(MATCH(CONCATENATE(AR$4,$A8),'Výsledková listina'!$O:$O,0)),"",INDEX('Výsledková listina'!$C:$C,MATCH(CONCATENATE(AR$4,$A8),'Výsledková listina'!$O:$O,0),1))</f>
      </c>
      <c r="AS8" s="51">
        <f>IF(ISNA(MATCH(CONCATENATE(AR$4,$A8),'Výsledková listina'!$O:$O,0)),"",INDEX('Výsledková listina'!$P:$P,MATCH(CONCATENATE(AR$4,$A8),'Výsledková listina'!$O:$O,0),1))</f>
      </c>
      <c r="AT8" s="4"/>
      <c r="AU8" s="98"/>
      <c r="AV8" s="49">
        <f t="shared" si="7"/>
      </c>
      <c r="AW8" s="65"/>
      <c r="AX8" s="17">
        <f>IF(ISNA(MATCH(CONCATENATE(AX$4,$A8),'Výsledková listina'!$O:$O,0)),"",INDEX('Výsledková listina'!$C:$C,MATCH(CONCATENATE(AX$4,$A8),'Výsledková listina'!$O:$O,0),1))</f>
      </c>
      <c r="AY8" s="51">
        <f>IF(ISNA(MATCH(CONCATENATE(AX$4,$A8),'Výsledková listina'!$O:$O,0)),"",INDEX('Výsledková listina'!$P:$P,MATCH(CONCATENATE(AX$4,$A8),'Výsledková listina'!$O:$O,0),1))</f>
      </c>
      <c r="AZ8" s="4"/>
      <c r="BA8" s="98"/>
      <c r="BB8" s="49">
        <f t="shared" si="8"/>
      </c>
      <c r="BC8" s="65"/>
      <c r="BD8" s="17">
        <f>IF(ISNA(MATCH(CONCATENATE(BD$4,$A8),'Výsledková listina'!$O:$O,0)),"",INDEX('Výsledková listina'!$C:$C,MATCH(CONCATENATE(BD$4,$A8),'Výsledková listina'!$O:$O,0),1))</f>
      </c>
      <c r="BE8" s="51">
        <f>IF(ISNA(MATCH(CONCATENATE(BD$4,$A8),'Výsledková listina'!$O:$O,0)),"",INDEX('Výsledková listina'!$P:$P,MATCH(CONCATENATE(BD$4,$A8),'Výsledková listina'!$O:$O,0),1))</f>
      </c>
      <c r="BF8" s="4"/>
      <c r="BG8" s="98"/>
      <c r="BH8" s="49">
        <f t="shared" si="9"/>
      </c>
      <c r="BI8" s="65"/>
      <c r="BJ8" s="17">
        <f>IF(ISNA(MATCH(CONCATENATE(BJ$4,$A8),'Výsledková listina'!$O:$O,0)),"",INDEX('Výsledková listina'!$C:$C,MATCH(CONCATENATE(BJ$4,$A8),'Výsledková listina'!$O:$O,0),1))</f>
      </c>
      <c r="BK8" s="51">
        <f>IF(ISNA(MATCH(CONCATENATE(BJ$4,$A8),'Výsledková listina'!$O:$O,0)),"",INDEX('Výsledková listina'!$P:$P,MATCH(CONCATENATE(BJ$4,$A8),'Výsledková listina'!$O:$O,0),1))</f>
      </c>
      <c r="BL8" s="4"/>
      <c r="BM8" s="49">
        <f t="shared" si="10"/>
      </c>
      <c r="BN8" s="65"/>
      <c r="BO8" s="17">
        <f>IF(ISNA(MATCH(CONCATENATE(BO$4,$A8),'Výsledková listina'!$O:$O,0)),"",INDEX('Výsledková listina'!$C:$C,MATCH(CONCATENATE(BO$4,$A8),'Výsledková listina'!$O:$O,0),1))</f>
      </c>
      <c r="BP8" s="51">
        <f>IF(ISNA(MATCH(CONCATENATE(BO$4,$A8),'Výsledková listina'!$O:$O,0)),"",INDEX('Výsledková listina'!$P:$P,MATCH(CONCATENATE(BO$4,$A8),'Výsledková listina'!$O:$O,0),1))</f>
      </c>
      <c r="BQ8" s="4"/>
      <c r="BR8" s="49">
        <f t="shared" si="11"/>
      </c>
      <c r="BS8" s="65"/>
      <c r="BT8" s="17">
        <f>IF(ISNA(MATCH(CONCATENATE(BT$4,$A8),'Výsledková listina'!$O:$O,0)),"",INDEX('Výsledková listina'!$C:$C,MATCH(CONCATENATE(BT$4,$A8),'Výsledková listina'!$O:$O,0),1))</f>
      </c>
      <c r="BU8" s="51">
        <f>IF(ISNA(MATCH(CONCATENATE(BT$4,$A8),'Výsledková listina'!$O:$O,0)),"",INDEX('Výsledková listina'!$P:$P,MATCH(CONCATENATE(BT$4,$A8),'Výsledková listina'!$O:$O,0),1))</f>
      </c>
      <c r="BV8" s="4"/>
      <c r="BW8" s="49">
        <f t="shared" si="12"/>
      </c>
      <c r="BX8" s="65"/>
      <c r="BY8" s="17">
        <f>IF(ISNA(MATCH(CONCATENATE(BY$4,$A8),'Výsledková listina'!$O:$O,0)),"",INDEX('Výsledková listina'!$C:$C,MATCH(CONCATENATE(BY$4,$A8),'Výsledková listina'!$O:$O,0),1))</f>
      </c>
      <c r="BZ8" s="51">
        <f>IF(ISNA(MATCH(CONCATENATE(BY$4,$A8),'Výsledková listina'!$O:$O,0)),"",INDEX('Výsledková listina'!$P:$P,MATCH(CONCATENATE(BY$4,$A8),'Výsledková listina'!$O:$O,0),1))</f>
      </c>
      <c r="CA8" s="4"/>
      <c r="CB8" s="49">
        <f t="shared" si="13"/>
      </c>
      <c r="CC8" s="65"/>
      <c r="CD8" s="17">
        <f>IF(ISNA(MATCH(CONCATENATE(CD$4,$A8),'Výsledková listina'!$O:$O,0)),"",INDEX('Výsledková listina'!$C:$C,MATCH(CONCATENATE(CD$4,$A8),'Výsledková listina'!$O:$O,0),1))</f>
      </c>
      <c r="CE8" s="51">
        <f>IF(ISNA(MATCH(CONCATENATE(CD$4,$A8),'Výsledková listina'!$O:$O,0)),"",INDEX('Výsledková listina'!$P:$P,MATCH(CONCATENATE(CD$4,$A8),'Výsledková listina'!$O:$O,0),1))</f>
      </c>
      <c r="CF8" s="4"/>
      <c r="CG8" s="49">
        <f t="shared" si="14"/>
      </c>
      <c r="CH8" s="65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Petráček Ota</v>
      </c>
      <c r="C9" s="51" t="str">
        <f>IF(ISNA(MATCH(CONCATENATE(B$4,$A9),'Výsledková listina'!$O:$O,0)),"",INDEX('Výsledková listina'!$P:$P,MATCH(CONCATENATE(B$4,$A9),'Výsledková listina'!$O:$O,0),1))</f>
        <v>SÚS Ústí nad Labem</v>
      </c>
      <c r="D9" s="4">
        <v>19510</v>
      </c>
      <c r="E9" s="98"/>
      <c r="F9" s="49">
        <f t="shared" si="0"/>
        <v>4</v>
      </c>
      <c r="G9" s="65"/>
      <c r="H9" s="17" t="str">
        <f>IF(ISNA(MATCH(CONCATENATE(H$4,$A9),'Výsledková listina'!$O:$O,0)),"",INDEX('Výsledková listina'!$C:$C,MATCH(CONCATENATE(H$4,$A9),'Výsledková listina'!$O:$O,0),1))</f>
        <v>Grešo Milan</v>
      </c>
      <c r="I9" s="51">
        <f>IF(ISNA(MATCH(CONCATENATE(H$4,$A9),'Výsledková listina'!$O:$O,0)),"",INDEX('Výsledková listina'!$P:$P,MATCH(CONCATENATE(H$4,$A9),'Výsledková listina'!$O:$O,0),1))</f>
      </c>
      <c r="J9" s="4">
        <v>13790</v>
      </c>
      <c r="K9" s="98"/>
      <c r="L9" s="49">
        <f t="shared" si="1"/>
        <v>5</v>
      </c>
      <c r="M9" s="65"/>
      <c r="N9" s="17" t="str">
        <f>IF(ISNA(MATCH(CONCATENATE(N$4,$A9),'Výsledková listina'!$O:$O,0)),"",INDEX('Výsledková listina'!$C:$C,MATCH(CONCATENATE(N$4,$A9),'Výsledková listina'!$O:$O,0),1))</f>
        <v>Petrik Pavel</v>
      </c>
      <c r="O9" s="51">
        <f>IF(ISNA(MATCH(CONCATENATE(N$4,$A9),'Výsledková listina'!$O:$O,0)),"",INDEX('Výsledková listina'!$P:$P,MATCH(CONCATENATE(N$4,$A9),'Výsledková listina'!$O:$O,0),1))</f>
      </c>
      <c r="P9" s="4">
        <v>4470</v>
      </c>
      <c r="Q9" s="98"/>
      <c r="R9" s="49">
        <f t="shared" si="2"/>
        <v>7</v>
      </c>
      <c r="S9" s="65"/>
      <c r="T9" s="17" t="str">
        <f>IF(ISNA(MATCH(CONCATENATE(T$4,$A9),'Výsledková listina'!$O:$O,0)),"",INDEX('Výsledková listina'!$C:$C,MATCH(CONCATENATE(T$4,$A9),'Výsledková listina'!$O:$O,0),1))</f>
        <v>Nerad Rostislav</v>
      </c>
      <c r="U9" s="51">
        <f>IF(ISNA(MATCH(CONCATENATE(T$4,$A9),'Výsledková listina'!$O:$O,0)),"",INDEX('Výsledková listina'!$P:$P,MATCH(CONCATENATE(T$4,$A9),'Výsledková listina'!$O:$O,0),1))</f>
      </c>
      <c r="V9" s="4">
        <v>0</v>
      </c>
      <c r="W9" s="98"/>
      <c r="X9" s="49">
        <f t="shared" si="3"/>
        <v>19</v>
      </c>
      <c r="Y9" s="65"/>
      <c r="Z9" s="17" t="str">
        <f>IF(ISNA(MATCH(CONCATENATE(Z$4,$A9),'Výsledková listina'!$O:$O,0)),"",INDEX('Výsledková listina'!$C:$C,MATCH(CONCATENATE(Z$4,$A9),'Výsledková listina'!$O:$O,0),1))</f>
        <v>Kameník Jiří</v>
      </c>
      <c r="AA9" s="51">
        <f>IF(ISNA(MATCH(CONCATENATE(Z$4,$A9),'Výsledková listina'!$O:$O,0)),"",INDEX('Výsledková listina'!$P:$P,MATCH(CONCATENATE(Z$4,$A9),'Výsledková listina'!$O:$O,0),1))</f>
      </c>
      <c r="AB9" s="4">
        <v>10250</v>
      </c>
      <c r="AC9" s="98"/>
      <c r="AD9" s="49">
        <f t="shared" si="4"/>
        <v>3</v>
      </c>
      <c r="AE9" s="65"/>
      <c r="AF9" s="17">
        <f>IF(ISNA(MATCH(CONCATENATE(AF$4,$A9),'Výsledková listina'!$O:$O,0)),"",INDEX('Výsledková listina'!$C:$C,MATCH(CONCATENATE(AF$4,$A9),'Výsledková listina'!$O:$O,0),1))</f>
      </c>
      <c r="AG9" s="51">
        <f>IF(ISNA(MATCH(CONCATENATE(AF$4,$A9),'Výsledková listina'!$O:$O,0)),"",INDEX('Výsledková listina'!$P:$P,MATCH(CONCATENATE(AF$4,$A9),'Výsledková listina'!$O:$O,0),1))</f>
      </c>
      <c r="AH9" s="4"/>
      <c r="AI9" s="98"/>
      <c r="AJ9" s="49">
        <f t="shared" si="5"/>
      </c>
      <c r="AK9" s="65"/>
      <c r="AL9" s="17">
        <f>IF(ISNA(MATCH(CONCATENATE(AL$4,$A9),'Výsledková listina'!$O:$O,0)),"",INDEX('Výsledková listina'!$C:$C,MATCH(CONCATENATE(AL$4,$A9),'Výsledková listina'!$O:$O,0),1))</f>
      </c>
      <c r="AM9" s="51">
        <f>IF(ISNA(MATCH(CONCATENATE(AL$4,$A9),'Výsledková listina'!$O:$O,0)),"",INDEX('Výsledková listina'!$P:$P,MATCH(CONCATENATE(AL$4,$A9),'Výsledková listina'!$O:$O,0),1))</f>
      </c>
      <c r="AN9" s="4"/>
      <c r="AO9" s="98"/>
      <c r="AP9" s="49">
        <f t="shared" si="6"/>
      </c>
      <c r="AQ9" s="65"/>
      <c r="AR9" s="17">
        <f>IF(ISNA(MATCH(CONCATENATE(AR$4,$A9),'Výsledková listina'!$O:$O,0)),"",INDEX('Výsledková listina'!$C:$C,MATCH(CONCATENATE(AR$4,$A9),'Výsledková listina'!$O:$O,0),1))</f>
      </c>
      <c r="AS9" s="51">
        <f>IF(ISNA(MATCH(CONCATENATE(AR$4,$A9),'Výsledková listina'!$O:$O,0)),"",INDEX('Výsledková listina'!$P:$P,MATCH(CONCATENATE(AR$4,$A9),'Výsledková listina'!$O:$O,0),1))</f>
      </c>
      <c r="AT9" s="4"/>
      <c r="AU9" s="98"/>
      <c r="AV9" s="49">
        <f t="shared" si="7"/>
      </c>
      <c r="AW9" s="65"/>
      <c r="AX9" s="17">
        <f>IF(ISNA(MATCH(CONCATENATE(AX$4,$A9),'Výsledková listina'!$O:$O,0)),"",INDEX('Výsledková listina'!$C:$C,MATCH(CONCATENATE(AX$4,$A9),'Výsledková listina'!$O:$O,0),1))</f>
      </c>
      <c r="AY9" s="51">
        <f>IF(ISNA(MATCH(CONCATENATE(AX$4,$A9),'Výsledková listina'!$O:$O,0)),"",INDEX('Výsledková listina'!$P:$P,MATCH(CONCATENATE(AX$4,$A9),'Výsledková listina'!$O:$O,0),1))</f>
      </c>
      <c r="AZ9" s="4"/>
      <c r="BA9" s="98"/>
      <c r="BB9" s="49">
        <f t="shared" si="8"/>
      </c>
      <c r="BC9" s="65"/>
      <c r="BD9" s="17">
        <f>IF(ISNA(MATCH(CONCATENATE(BD$4,$A9),'Výsledková listina'!$O:$O,0)),"",INDEX('Výsledková listina'!$C:$C,MATCH(CONCATENATE(BD$4,$A9),'Výsledková listina'!$O:$O,0),1))</f>
      </c>
      <c r="BE9" s="51">
        <f>IF(ISNA(MATCH(CONCATENATE(BD$4,$A9),'Výsledková listina'!$O:$O,0)),"",INDEX('Výsledková listina'!$P:$P,MATCH(CONCATENATE(BD$4,$A9),'Výsledková listina'!$O:$O,0),1))</f>
      </c>
      <c r="BF9" s="4"/>
      <c r="BG9" s="98"/>
      <c r="BH9" s="49">
        <f t="shared" si="9"/>
      </c>
      <c r="BI9" s="65"/>
      <c r="BJ9" s="17">
        <f>IF(ISNA(MATCH(CONCATENATE(BJ$4,$A9),'Výsledková listina'!$O:$O,0)),"",INDEX('Výsledková listina'!$C:$C,MATCH(CONCATENATE(BJ$4,$A9),'Výsledková listina'!$O:$O,0),1))</f>
      </c>
      <c r="BK9" s="51">
        <f>IF(ISNA(MATCH(CONCATENATE(BJ$4,$A9),'Výsledková listina'!$O:$O,0)),"",INDEX('Výsledková listina'!$P:$P,MATCH(CONCATENATE(BJ$4,$A9),'Výsledková listina'!$O:$O,0),1))</f>
      </c>
      <c r="BL9" s="4"/>
      <c r="BM9" s="49">
        <f t="shared" si="10"/>
      </c>
      <c r="BN9" s="65"/>
      <c r="BO9" s="17">
        <f>IF(ISNA(MATCH(CONCATENATE(BO$4,$A9),'Výsledková listina'!$O:$O,0)),"",INDEX('Výsledková listina'!$C:$C,MATCH(CONCATENATE(BO$4,$A9),'Výsledková listina'!$O:$O,0),1))</f>
      </c>
      <c r="BP9" s="51">
        <f>IF(ISNA(MATCH(CONCATENATE(BO$4,$A9),'Výsledková listina'!$O:$O,0)),"",INDEX('Výsledková listina'!$P:$P,MATCH(CONCATENATE(BO$4,$A9),'Výsledková listina'!$O:$O,0),1))</f>
      </c>
      <c r="BQ9" s="4"/>
      <c r="BR9" s="49">
        <f t="shared" si="11"/>
      </c>
      <c r="BS9" s="65"/>
      <c r="BT9" s="17">
        <f>IF(ISNA(MATCH(CONCATENATE(BT$4,$A9),'Výsledková listina'!$O:$O,0)),"",INDEX('Výsledková listina'!$C:$C,MATCH(CONCATENATE(BT$4,$A9),'Výsledková listina'!$O:$O,0),1))</f>
      </c>
      <c r="BU9" s="51">
        <f>IF(ISNA(MATCH(CONCATENATE(BT$4,$A9),'Výsledková listina'!$O:$O,0)),"",INDEX('Výsledková listina'!$P:$P,MATCH(CONCATENATE(BT$4,$A9),'Výsledková listina'!$O:$O,0),1))</f>
      </c>
      <c r="BV9" s="4"/>
      <c r="BW9" s="49">
        <f t="shared" si="12"/>
      </c>
      <c r="BX9" s="65"/>
      <c r="BY9" s="17">
        <f>IF(ISNA(MATCH(CONCATENATE(BY$4,$A9),'Výsledková listina'!$O:$O,0)),"",INDEX('Výsledková listina'!$C:$C,MATCH(CONCATENATE(BY$4,$A9),'Výsledková listina'!$O:$O,0),1))</f>
      </c>
      <c r="BZ9" s="51">
        <f>IF(ISNA(MATCH(CONCATENATE(BY$4,$A9),'Výsledková listina'!$O:$O,0)),"",INDEX('Výsledková listina'!$P:$P,MATCH(CONCATENATE(BY$4,$A9),'Výsledková listina'!$O:$O,0),1))</f>
      </c>
      <c r="CA9" s="4"/>
      <c r="CB9" s="49">
        <f t="shared" si="13"/>
      </c>
      <c r="CC9" s="65"/>
      <c r="CD9" s="17">
        <f>IF(ISNA(MATCH(CONCATENATE(CD$4,$A9),'Výsledková listina'!$O:$O,0)),"",INDEX('Výsledková listina'!$C:$C,MATCH(CONCATENATE(CD$4,$A9),'Výsledková listina'!$O:$O,0),1))</f>
      </c>
      <c r="CE9" s="51">
        <f>IF(ISNA(MATCH(CONCATENATE(CD$4,$A9),'Výsledková listina'!$O:$O,0)),"",INDEX('Výsledková listina'!$P:$P,MATCH(CONCATENATE(CD$4,$A9),'Výsledková listina'!$O:$O,0),1))</f>
      </c>
      <c r="CF9" s="4"/>
      <c r="CG9" s="49">
        <f t="shared" si="14"/>
      </c>
      <c r="CH9" s="65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Holub Vlasta</v>
      </c>
      <c r="C10" s="51">
        <f>IF(ISNA(MATCH(CONCATENATE(B$4,$A10),'Výsledková listina'!$O:$O,0)),"",INDEX('Výsledková listina'!$P:$P,MATCH(CONCATENATE(B$4,$A10),'Výsledková listina'!$O:$O,0),1))</f>
      </c>
      <c r="D10" s="4">
        <v>11610</v>
      </c>
      <c r="E10" s="98"/>
      <c r="F10" s="49">
        <f t="shared" si="0"/>
        <v>7</v>
      </c>
      <c r="G10" s="65"/>
      <c r="H10" s="17" t="str">
        <f>IF(ISNA(MATCH(CONCATENATE(H$4,$A10),'Výsledková listina'!$O:$O,0)),"",INDEX('Výsledková listina'!$C:$C,MATCH(CONCATENATE(H$4,$A10),'Výsledková listina'!$O:$O,0),1))</f>
        <v>Kratochvíl Vladislav</v>
      </c>
      <c r="I10" s="51">
        <f>IF(ISNA(MATCH(CONCATENATE(H$4,$A10),'Výsledková listina'!$O:$O,0)),"",INDEX('Výsledková listina'!$P:$P,MATCH(CONCATENATE(H$4,$A10),'Výsledková listina'!$O:$O,0),1))</f>
      </c>
      <c r="J10" s="4">
        <v>4500</v>
      </c>
      <c r="K10" s="98"/>
      <c r="L10" s="49">
        <f t="shared" si="1"/>
        <v>11</v>
      </c>
      <c r="M10" s="65"/>
      <c r="N10" s="17" t="str">
        <f>IF(ISNA(MATCH(CONCATENATE(N$4,$A10),'Výsledková listina'!$O:$O,0)),"",INDEX('Výsledková listina'!$C:$C,MATCH(CONCATENATE(N$4,$A10),'Výsledková listina'!$O:$O,0),1))</f>
        <v>Mádle Radek </v>
      </c>
      <c r="O10" s="51">
        <f>IF(ISNA(MATCH(CONCATENATE(N$4,$A10),'Výsledková listina'!$O:$O,0)),"",INDEX('Výsledková listina'!$P:$P,MATCH(CONCATENATE(N$4,$A10),'Výsledková listina'!$O:$O,0),1))</f>
      </c>
      <c r="P10" s="4">
        <v>15740</v>
      </c>
      <c r="Q10" s="98"/>
      <c r="R10" s="49">
        <f t="shared" si="2"/>
        <v>1</v>
      </c>
      <c r="S10" s="65"/>
      <c r="T10" s="17" t="str">
        <f>IF(ISNA(MATCH(CONCATENATE(T$4,$A10),'Výsledková listina'!$O:$O,0)),"",INDEX('Výsledková listina'!$C:$C,MATCH(CONCATENATE(T$4,$A10),'Výsledková listina'!$O:$O,0),1))</f>
        <v>Hrdlička Jaroslav</v>
      </c>
      <c r="U10" s="51">
        <f>IF(ISNA(MATCH(CONCATENATE(T$4,$A10),'Výsledková listina'!$O:$O,0)),"",INDEX('Výsledková listina'!$P:$P,MATCH(CONCATENATE(T$4,$A10),'Výsledková listina'!$O:$O,0),1))</f>
      </c>
      <c r="V10" s="4">
        <v>17080</v>
      </c>
      <c r="W10" s="98"/>
      <c r="X10" s="49">
        <f t="shared" si="3"/>
        <v>6</v>
      </c>
      <c r="Y10" s="65"/>
      <c r="Z10" s="17" t="str">
        <f>IF(ISNA(MATCH(CONCATENATE(Z$4,$A10),'Výsledková listina'!$O:$O,0)),"",INDEX('Výsledková listina'!$C:$C,MATCH(CONCATENATE(Z$4,$A10),'Výsledková listina'!$O:$O,0),1))</f>
        <v>Kondras Přemek</v>
      </c>
      <c r="AA10" s="51">
        <f>IF(ISNA(MATCH(CONCATENATE(Z$4,$A10),'Výsledková listina'!$O:$O,0)),"",INDEX('Výsledková listina'!$P:$P,MATCH(CONCATENATE(Z$4,$A10),'Výsledková listina'!$O:$O,0),1))</f>
      </c>
      <c r="AB10" s="4">
        <v>12090</v>
      </c>
      <c r="AC10" s="98"/>
      <c r="AD10" s="49">
        <f t="shared" si="4"/>
        <v>2</v>
      </c>
      <c r="AE10" s="65"/>
      <c r="AF10" s="17">
        <f>IF(ISNA(MATCH(CONCATENATE(AF$4,$A10),'Výsledková listina'!$O:$O,0)),"",INDEX('Výsledková listina'!$C:$C,MATCH(CONCATENATE(AF$4,$A10),'Výsledková listina'!$O:$O,0),1))</f>
      </c>
      <c r="AG10" s="51">
        <f>IF(ISNA(MATCH(CONCATENATE(AF$4,$A10),'Výsledková listina'!$O:$O,0)),"",INDEX('Výsledková listina'!$P:$P,MATCH(CONCATENATE(AF$4,$A10),'Výsledková listina'!$O:$O,0),1))</f>
      </c>
      <c r="AH10" s="4"/>
      <c r="AI10" s="98"/>
      <c r="AJ10" s="49">
        <f t="shared" si="5"/>
      </c>
      <c r="AK10" s="65"/>
      <c r="AL10" s="17">
        <f>IF(ISNA(MATCH(CONCATENATE(AL$4,$A10),'Výsledková listina'!$O:$O,0)),"",INDEX('Výsledková listina'!$C:$C,MATCH(CONCATENATE(AL$4,$A10),'Výsledková listina'!$O:$O,0),1))</f>
      </c>
      <c r="AM10" s="51">
        <f>IF(ISNA(MATCH(CONCATENATE(AL$4,$A10),'Výsledková listina'!$O:$O,0)),"",INDEX('Výsledková listina'!$P:$P,MATCH(CONCATENATE(AL$4,$A10),'Výsledková listina'!$O:$O,0),1))</f>
      </c>
      <c r="AN10" s="4"/>
      <c r="AO10" s="98"/>
      <c r="AP10" s="49">
        <f t="shared" si="6"/>
      </c>
      <c r="AQ10" s="65"/>
      <c r="AR10" s="17">
        <f>IF(ISNA(MATCH(CONCATENATE(AR$4,$A10),'Výsledková listina'!$O:$O,0)),"",INDEX('Výsledková listina'!$C:$C,MATCH(CONCATENATE(AR$4,$A10),'Výsledková listina'!$O:$O,0),1))</f>
      </c>
      <c r="AS10" s="51">
        <f>IF(ISNA(MATCH(CONCATENATE(AR$4,$A10),'Výsledková listina'!$O:$O,0)),"",INDEX('Výsledková listina'!$P:$P,MATCH(CONCATENATE(AR$4,$A10),'Výsledková listina'!$O:$O,0),1))</f>
      </c>
      <c r="AT10" s="4"/>
      <c r="AU10" s="98"/>
      <c r="AV10" s="49">
        <f t="shared" si="7"/>
      </c>
      <c r="AW10" s="65"/>
      <c r="AX10" s="17">
        <f>IF(ISNA(MATCH(CONCATENATE(AX$4,$A10),'Výsledková listina'!$O:$O,0)),"",INDEX('Výsledková listina'!$C:$C,MATCH(CONCATENATE(AX$4,$A10),'Výsledková listina'!$O:$O,0),1))</f>
      </c>
      <c r="AY10" s="51">
        <f>IF(ISNA(MATCH(CONCATENATE(AX$4,$A10),'Výsledková listina'!$O:$O,0)),"",INDEX('Výsledková listina'!$P:$P,MATCH(CONCATENATE(AX$4,$A10),'Výsledková listina'!$O:$O,0),1))</f>
      </c>
      <c r="AZ10" s="4"/>
      <c r="BA10" s="98"/>
      <c r="BB10" s="49">
        <f t="shared" si="8"/>
      </c>
      <c r="BC10" s="65"/>
      <c r="BD10" s="17">
        <f>IF(ISNA(MATCH(CONCATENATE(BD$4,$A10),'Výsledková listina'!$O:$O,0)),"",INDEX('Výsledková listina'!$C:$C,MATCH(CONCATENATE(BD$4,$A10),'Výsledková listina'!$O:$O,0),1))</f>
      </c>
      <c r="BE10" s="51">
        <f>IF(ISNA(MATCH(CONCATENATE(BD$4,$A10),'Výsledková listina'!$O:$O,0)),"",INDEX('Výsledková listina'!$P:$P,MATCH(CONCATENATE(BD$4,$A10),'Výsledková listina'!$O:$O,0),1))</f>
      </c>
      <c r="BF10" s="4"/>
      <c r="BG10" s="98"/>
      <c r="BH10" s="49">
        <f t="shared" si="9"/>
      </c>
      <c r="BI10" s="65"/>
      <c r="BJ10" s="17">
        <f>IF(ISNA(MATCH(CONCATENATE(BJ$4,$A10),'Výsledková listina'!$O:$O,0)),"",INDEX('Výsledková listina'!$C:$C,MATCH(CONCATENATE(BJ$4,$A10),'Výsledková listina'!$O:$O,0),1))</f>
      </c>
      <c r="BK10" s="51">
        <f>IF(ISNA(MATCH(CONCATENATE(BJ$4,$A10),'Výsledková listina'!$O:$O,0)),"",INDEX('Výsledková listina'!$P:$P,MATCH(CONCATENATE(BJ$4,$A10),'Výsledková listina'!$O:$O,0),1))</f>
      </c>
      <c r="BL10" s="4"/>
      <c r="BM10" s="49">
        <f t="shared" si="10"/>
      </c>
      <c r="BN10" s="65"/>
      <c r="BO10" s="17">
        <f>IF(ISNA(MATCH(CONCATENATE(BO$4,$A10),'Výsledková listina'!$O:$O,0)),"",INDEX('Výsledková listina'!$C:$C,MATCH(CONCATENATE(BO$4,$A10),'Výsledková listina'!$O:$O,0),1))</f>
      </c>
      <c r="BP10" s="51">
        <f>IF(ISNA(MATCH(CONCATENATE(BO$4,$A10),'Výsledková listina'!$O:$O,0)),"",INDEX('Výsledková listina'!$P:$P,MATCH(CONCATENATE(BO$4,$A10),'Výsledková listina'!$O:$O,0),1))</f>
      </c>
      <c r="BQ10" s="4"/>
      <c r="BR10" s="49">
        <f t="shared" si="11"/>
      </c>
      <c r="BS10" s="65"/>
      <c r="BT10" s="17">
        <f>IF(ISNA(MATCH(CONCATENATE(BT$4,$A10),'Výsledková listina'!$O:$O,0)),"",INDEX('Výsledková listina'!$C:$C,MATCH(CONCATENATE(BT$4,$A10),'Výsledková listina'!$O:$O,0),1))</f>
      </c>
      <c r="BU10" s="51">
        <f>IF(ISNA(MATCH(CONCATENATE(BT$4,$A10),'Výsledková listina'!$O:$O,0)),"",INDEX('Výsledková listina'!$P:$P,MATCH(CONCATENATE(BT$4,$A10),'Výsledková listina'!$O:$O,0),1))</f>
      </c>
      <c r="BV10" s="4"/>
      <c r="BW10" s="49">
        <f t="shared" si="12"/>
      </c>
      <c r="BX10" s="65"/>
      <c r="BY10" s="17">
        <f>IF(ISNA(MATCH(CONCATENATE(BY$4,$A10),'Výsledková listina'!$O:$O,0)),"",INDEX('Výsledková listina'!$C:$C,MATCH(CONCATENATE(BY$4,$A10),'Výsledková listina'!$O:$O,0),1))</f>
      </c>
      <c r="BZ10" s="51">
        <f>IF(ISNA(MATCH(CONCATENATE(BY$4,$A10),'Výsledková listina'!$O:$O,0)),"",INDEX('Výsledková listina'!$P:$P,MATCH(CONCATENATE(BY$4,$A10),'Výsledková listina'!$O:$O,0),1))</f>
      </c>
      <c r="CA10" s="4"/>
      <c r="CB10" s="49">
        <f t="shared" si="13"/>
      </c>
      <c r="CC10" s="65"/>
      <c r="CD10" s="17">
        <f>IF(ISNA(MATCH(CONCATENATE(CD$4,$A10),'Výsledková listina'!$O:$O,0)),"",INDEX('Výsledková listina'!$C:$C,MATCH(CONCATENATE(CD$4,$A10),'Výsledková listina'!$O:$O,0),1))</f>
      </c>
      <c r="CE10" s="51">
        <f>IF(ISNA(MATCH(CONCATENATE(CD$4,$A10),'Výsledková listina'!$O:$O,0)),"",INDEX('Výsledková listina'!$P:$P,MATCH(CONCATENATE(CD$4,$A10),'Výsledková listina'!$O:$O,0),1))</f>
      </c>
      <c r="CF10" s="4"/>
      <c r="CG10" s="49">
        <f t="shared" si="14"/>
      </c>
      <c r="CH10" s="65"/>
    </row>
    <row r="11" spans="1:86" s="10" customFormat="1" ht="34.5" customHeight="1">
      <c r="A11" s="5">
        <v>6</v>
      </c>
      <c r="B11" s="17" t="str">
        <f>IF(ISNA(MATCH(CONCATENATE(B$4,$A11),'Výsledková listina'!$O:$O,0)),"",INDEX('Výsledková listina'!$C:$C,MATCH(CONCATENATE(B$4,$A11),'Výsledková listina'!$O:$O,0),1))</f>
        <v>Čáp Jaroslav</v>
      </c>
      <c r="C11" s="51">
        <f>IF(ISNA(MATCH(CONCATENATE(B$4,$A11),'Výsledková listina'!$O:$O,0)),"",INDEX('Výsledková listina'!$P:$P,MATCH(CONCATENATE(B$4,$A11),'Výsledková listina'!$O:$O,0),1))</f>
      </c>
      <c r="D11" s="4">
        <v>13500</v>
      </c>
      <c r="E11" s="98"/>
      <c r="F11" s="49">
        <f t="shared" si="0"/>
        <v>6</v>
      </c>
      <c r="G11" s="65"/>
      <c r="H11" s="17" t="str">
        <f>IF(ISNA(MATCH(CONCATENATE(H$4,$A11),'Výsledková listina'!$O:$O,0)),"",INDEX('Výsledková listina'!$C:$C,MATCH(CONCATENATE(H$4,$A11),'Výsledková listina'!$O:$O,0),1))</f>
        <v>Syrovátka Jan</v>
      </c>
      <c r="I11" s="51">
        <f>IF(ISNA(MATCH(CONCATENATE(H$4,$A11),'Výsledková listina'!$O:$O,0)),"",INDEX('Výsledková listina'!$P:$P,MATCH(CONCATENATE(H$4,$A11),'Výsledková listina'!$O:$O,0),1))</f>
      </c>
      <c r="J11" s="4">
        <v>5810</v>
      </c>
      <c r="K11" s="98"/>
      <c r="L11" s="49">
        <f t="shared" si="1"/>
        <v>10</v>
      </c>
      <c r="M11" s="65"/>
      <c r="N11" s="17" t="str">
        <f>IF(ISNA(MATCH(CONCATENATE(N$4,$A11),'Výsledková listina'!$O:$O,0)),"",INDEX('Výsledková listina'!$C:$C,MATCH(CONCATENATE(N$4,$A11),'Výsledková listina'!$O:$O,0),1))</f>
        <v>Pergreffi Luca</v>
      </c>
      <c r="O11" s="51">
        <f>IF(ISNA(MATCH(CONCATENATE(N$4,$A11),'Výsledková listina'!$O:$O,0)),"",INDEX('Výsledková listina'!$P:$P,MATCH(CONCATENATE(N$4,$A11),'Výsledková listina'!$O:$O,0),1))</f>
      </c>
      <c r="P11" s="4">
        <v>13140</v>
      </c>
      <c r="Q11" s="98"/>
      <c r="R11" s="49">
        <f t="shared" si="2"/>
        <v>2</v>
      </c>
      <c r="S11" s="65"/>
      <c r="T11" s="17" t="str">
        <f>IF(ISNA(MATCH(CONCATENATE(T$4,$A11),'Výsledková listina'!$O:$O,0)),"",INDEX('Výsledková listina'!$C:$C,MATCH(CONCATENATE(T$4,$A11),'Výsledková listina'!$O:$O,0),1))</f>
        <v>Poskočil Petr</v>
      </c>
      <c r="U11" s="51">
        <f>IF(ISNA(MATCH(CONCATENATE(T$4,$A11),'Výsledková listina'!$O:$O,0)),"",INDEX('Výsledková listina'!$P:$P,MATCH(CONCATENATE(T$4,$A11),'Výsledková listina'!$O:$O,0),1))</f>
      </c>
      <c r="V11" s="4">
        <v>18380</v>
      </c>
      <c r="W11" s="98"/>
      <c r="X11" s="49">
        <f t="shared" si="3"/>
        <v>5</v>
      </c>
      <c r="Y11" s="65"/>
      <c r="Z11" s="17" t="str">
        <f>IF(ISNA(MATCH(CONCATENATE(Z$4,$A11),'Výsledková listina'!$O:$O,0)),"",INDEX('Výsledková listina'!$C:$C,MATCH(CONCATENATE(Z$4,$A11),'Výsledková listina'!$O:$O,0),1))</f>
        <v>Vrla Vladimír</v>
      </c>
      <c r="AA11" s="51">
        <f>IF(ISNA(MATCH(CONCATENATE(Z$4,$A11),'Výsledková listina'!$O:$O,0)),"",INDEX('Výsledková listina'!$P:$P,MATCH(CONCATENATE(Z$4,$A11),'Výsledková listina'!$O:$O,0),1))</f>
      </c>
      <c r="AB11" s="4">
        <v>4500</v>
      </c>
      <c r="AC11" s="98"/>
      <c r="AD11" s="49">
        <f t="shared" si="4"/>
        <v>6</v>
      </c>
      <c r="AE11" s="65"/>
      <c r="AF11" s="17">
        <f>IF(ISNA(MATCH(CONCATENATE(AF$4,$A11),'Výsledková listina'!$O:$O,0)),"",INDEX('Výsledková listina'!$C:$C,MATCH(CONCATENATE(AF$4,$A11),'Výsledková listina'!$O:$O,0),1))</f>
      </c>
      <c r="AG11" s="51">
        <f>IF(ISNA(MATCH(CONCATENATE(AF$4,$A11),'Výsledková listina'!$O:$O,0)),"",INDEX('Výsledková listina'!$P:$P,MATCH(CONCATENATE(AF$4,$A11),'Výsledková listina'!$O:$O,0),1))</f>
      </c>
      <c r="AH11" s="4"/>
      <c r="AI11" s="98"/>
      <c r="AJ11" s="49">
        <f t="shared" si="5"/>
      </c>
      <c r="AK11" s="65"/>
      <c r="AL11" s="17">
        <f>IF(ISNA(MATCH(CONCATENATE(AL$4,$A11),'Výsledková listina'!$O:$O,0)),"",INDEX('Výsledková listina'!$C:$C,MATCH(CONCATENATE(AL$4,$A11),'Výsledková listina'!$O:$O,0),1))</f>
      </c>
      <c r="AM11" s="51">
        <f>IF(ISNA(MATCH(CONCATENATE(AL$4,$A11),'Výsledková listina'!$O:$O,0)),"",INDEX('Výsledková listina'!$P:$P,MATCH(CONCATENATE(AL$4,$A11),'Výsledková listina'!$O:$O,0),1))</f>
      </c>
      <c r="AN11" s="4"/>
      <c r="AO11" s="98"/>
      <c r="AP11" s="49">
        <f t="shared" si="6"/>
      </c>
      <c r="AQ11" s="65"/>
      <c r="AR11" s="17">
        <f>IF(ISNA(MATCH(CONCATENATE(AR$4,$A11),'Výsledková listina'!$O:$O,0)),"",INDEX('Výsledková listina'!$C:$C,MATCH(CONCATENATE(AR$4,$A11),'Výsledková listina'!$O:$O,0),1))</f>
      </c>
      <c r="AS11" s="51">
        <f>IF(ISNA(MATCH(CONCATENATE(AR$4,$A11),'Výsledková listina'!$O:$O,0)),"",INDEX('Výsledková listina'!$P:$P,MATCH(CONCATENATE(AR$4,$A11),'Výsledková listina'!$O:$O,0),1))</f>
      </c>
      <c r="AT11" s="4"/>
      <c r="AU11" s="98"/>
      <c r="AV11" s="49">
        <f t="shared" si="7"/>
      </c>
      <c r="AW11" s="65"/>
      <c r="AX11" s="17">
        <f>IF(ISNA(MATCH(CONCATENATE(AX$4,$A11),'Výsledková listina'!$O:$O,0)),"",INDEX('Výsledková listina'!$C:$C,MATCH(CONCATENATE(AX$4,$A11),'Výsledková listina'!$O:$O,0),1))</f>
      </c>
      <c r="AY11" s="51">
        <f>IF(ISNA(MATCH(CONCATENATE(AX$4,$A11),'Výsledková listina'!$O:$O,0)),"",INDEX('Výsledková listina'!$P:$P,MATCH(CONCATENATE(AX$4,$A11),'Výsledková listina'!$O:$O,0),1))</f>
      </c>
      <c r="AZ11" s="4"/>
      <c r="BA11" s="98"/>
      <c r="BB11" s="49">
        <f t="shared" si="8"/>
      </c>
      <c r="BC11" s="65"/>
      <c r="BD11" s="17">
        <f>IF(ISNA(MATCH(CONCATENATE(BD$4,$A11),'Výsledková listina'!$O:$O,0)),"",INDEX('Výsledková listina'!$C:$C,MATCH(CONCATENATE(BD$4,$A11),'Výsledková listina'!$O:$O,0),1))</f>
      </c>
      <c r="BE11" s="51">
        <f>IF(ISNA(MATCH(CONCATENATE(BD$4,$A11),'Výsledková listina'!$O:$O,0)),"",INDEX('Výsledková listina'!$P:$P,MATCH(CONCATENATE(BD$4,$A11),'Výsledková listina'!$O:$O,0),1))</f>
      </c>
      <c r="BF11" s="4"/>
      <c r="BG11" s="98"/>
      <c r="BH11" s="49">
        <f t="shared" si="9"/>
      </c>
      <c r="BI11" s="65"/>
      <c r="BJ11" s="17">
        <f>IF(ISNA(MATCH(CONCATENATE(BJ$4,$A11),'Výsledková listina'!$O:$O,0)),"",INDEX('Výsledková listina'!$C:$C,MATCH(CONCATENATE(BJ$4,$A11),'Výsledková listina'!$O:$O,0),1))</f>
      </c>
      <c r="BK11" s="51">
        <f>IF(ISNA(MATCH(CONCATENATE(BJ$4,$A11),'Výsledková listina'!$O:$O,0)),"",INDEX('Výsledková listina'!$P:$P,MATCH(CONCATENATE(BJ$4,$A11),'Výsledková listina'!$O:$O,0),1))</f>
      </c>
      <c r="BL11" s="4"/>
      <c r="BM11" s="49">
        <f t="shared" si="10"/>
      </c>
      <c r="BN11" s="65"/>
      <c r="BO11" s="17">
        <f>IF(ISNA(MATCH(CONCATENATE(BO$4,$A11),'Výsledková listina'!$O:$O,0)),"",INDEX('Výsledková listina'!$C:$C,MATCH(CONCATENATE(BO$4,$A11),'Výsledková listina'!$O:$O,0),1))</f>
      </c>
      <c r="BP11" s="51">
        <f>IF(ISNA(MATCH(CONCATENATE(BO$4,$A11),'Výsledková listina'!$O:$O,0)),"",INDEX('Výsledková listina'!$P:$P,MATCH(CONCATENATE(BO$4,$A11),'Výsledková listina'!$O:$O,0),1))</f>
      </c>
      <c r="BQ11" s="4"/>
      <c r="BR11" s="49">
        <f t="shared" si="11"/>
      </c>
      <c r="BS11" s="65"/>
      <c r="BT11" s="17">
        <f>IF(ISNA(MATCH(CONCATENATE(BT$4,$A11),'Výsledková listina'!$O:$O,0)),"",INDEX('Výsledková listina'!$C:$C,MATCH(CONCATENATE(BT$4,$A11),'Výsledková listina'!$O:$O,0),1))</f>
      </c>
      <c r="BU11" s="51">
        <f>IF(ISNA(MATCH(CONCATENATE(BT$4,$A11),'Výsledková listina'!$O:$O,0)),"",INDEX('Výsledková listina'!$P:$P,MATCH(CONCATENATE(BT$4,$A11),'Výsledková listina'!$O:$O,0),1))</f>
      </c>
      <c r="BV11" s="4"/>
      <c r="BW11" s="49">
        <f t="shared" si="12"/>
      </c>
      <c r="BX11" s="65"/>
      <c r="BY11" s="17">
        <f>IF(ISNA(MATCH(CONCATENATE(BY$4,$A11),'Výsledková listina'!$O:$O,0)),"",INDEX('Výsledková listina'!$C:$C,MATCH(CONCATENATE(BY$4,$A11),'Výsledková listina'!$O:$O,0),1))</f>
      </c>
      <c r="BZ11" s="51">
        <f>IF(ISNA(MATCH(CONCATENATE(BY$4,$A11),'Výsledková listina'!$O:$O,0)),"",INDEX('Výsledková listina'!$P:$P,MATCH(CONCATENATE(BY$4,$A11),'Výsledková listina'!$O:$O,0),1))</f>
      </c>
      <c r="CA11" s="4"/>
      <c r="CB11" s="49">
        <f t="shared" si="13"/>
      </c>
      <c r="CC11" s="65"/>
      <c r="CD11" s="17">
        <f>IF(ISNA(MATCH(CONCATENATE(CD$4,$A11),'Výsledková listina'!$O:$O,0)),"",INDEX('Výsledková listina'!$C:$C,MATCH(CONCATENATE(CD$4,$A11),'Výsledková listina'!$O:$O,0),1))</f>
      </c>
      <c r="CE11" s="51">
        <f>IF(ISNA(MATCH(CONCATENATE(CD$4,$A11),'Výsledková listina'!$O:$O,0)),"",INDEX('Výsledková listina'!$P:$P,MATCH(CONCATENATE(CD$4,$A11),'Výsledková listina'!$O:$O,0),1))</f>
      </c>
      <c r="CF11" s="4"/>
      <c r="CG11" s="49">
        <f t="shared" si="14"/>
      </c>
      <c r="CH11" s="65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Sitta Bohuslav</v>
      </c>
      <c r="C12" s="51" t="str">
        <f>IF(ISNA(MATCH(CONCATENATE(B$4,$A12),'Výsledková listina'!$O:$O,0)),"",INDEX('Výsledková listina'!$P:$P,MATCH(CONCATENATE(B$4,$A12),'Výsledková listina'!$O:$O,0),1))</f>
        <v>SÚS Ústí nad Labem</v>
      </c>
      <c r="D12" s="4">
        <v>25230</v>
      </c>
      <c r="E12" s="98"/>
      <c r="F12" s="49">
        <f t="shared" si="0"/>
        <v>1</v>
      </c>
      <c r="G12" s="65"/>
      <c r="H12" s="17" t="str">
        <f>IF(ISNA(MATCH(CONCATENATE(H$4,$A12),'Výsledková listina'!$O:$O,0)),"",INDEX('Výsledková listina'!$C:$C,MATCH(CONCATENATE(H$4,$A12),'Výsledková listina'!$O:$O,0),1))</f>
        <v>Horálek Miroslav</v>
      </c>
      <c r="I12" s="51">
        <f>IF(ISNA(MATCH(CONCATENATE(H$4,$A12),'Výsledková listina'!$O:$O,0)),"",INDEX('Výsledková listina'!$P:$P,MATCH(CONCATENATE(H$4,$A12),'Výsledková listina'!$O:$O,0),1))</f>
      </c>
      <c r="J12" s="4">
        <v>10780</v>
      </c>
      <c r="K12" s="98"/>
      <c r="L12" s="49">
        <f t="shared" si="1"/>
        <v>6</v>
      </c>
      <c r="M12" s="65"/>
      <c r="N12" s="17" t="str">
        <f>IF(ISNA(MATCH(CONCATENATE(N$4,$A12),'Výsledková listina'!$O:$O,0)),"",INDEX('Výsledková listina'!$C:$C,MATCH(CONCATENATE(N$4,$A12),'Výsledková listina'!$O:$O,0),1))</f>
        <v>Skalka Igor</v>
      </c>
      <c r="O12" s="51">
        <f>IF(ISNA(MATCH(CONCATENATE(N$4,$A12),'Výsledková listina'!$O:$O,0)),"",INDEX('Výsledková listina'!$P:$P,MATCH(CONCATENATE(N$4,$A12),'Výsledková listina'!$O:$O,0),1))</f>
      </c>
      <c r="P12" s="4">
        <v>9535</v>
      </c>
      <c r="Q12" s="98"/>
      <c r="R12" s="49">
        <f t="shared" si="2"/>
        <v>5</v>
      </c>
      <c r="S12" s="65"/>
      <c r="T12" s="17" t="str">
        <f>IF(ISNA(MATCH(CONCATENATE(T$4,$A12),'Výsledková listina'!$O:$O,0)),"",INDEX('Výsledková listina'!$C:$C,MATCH(CONCATENATE(T$4,$A12),'Výsledková listina'!$O:$O,0),1))</f>
        <v>Bank Jan</v>
      </c>
      <c r="U12" s="51">
        <f>IF(ISNA(MATCH(CONCATENATE(T$4,$A12),'Výsledková listina'!$O:$O,0)),"",INDEX('Výsledková listina'!$P:$P,MATCH(CONCATENATE(T$4,$A12),'Výsledková listina'!$O:$O,0),1))</f>
      </c>
      <c r="V12" s="4">
        <v>20160</v>
      </c>
      <c r="W12" s="98"/>
      <c r="X12" s="49">
        <f t="shared" si="3"/>
        <v>3</v>
      </c>
      <c r="Y12" s="65"/>
      <c r="Z12" s="17" t="str">
        <f>IF(ISNA(MATCH(CONCATENATE(Z$4,$A12),'Výsledková listina'!$O:$O,0)),"",INDEX('Výsledková listina'!$C:$C,MATCH(CONCATENATE(Z$4,$A12),'Výsledková listina'!$O:$O,0),1))</f>
        <v>Kadlec František</v>
      </c>
      <c r="AA12" s="51">
        <f>IF(ISNA(MATCH(CONCATENATE(Z$4,$A12),'Výsledková listina'!$O:$O,0)),"",INDEX('Výsledková listina'!$P:$P,MATCH(CONCATENATE(Z$4,$A12),'Výsledková listina'!$O:$O,0),1))</f>
      </c>
      <c r="AB12" s="4">
        <v>0</v>
      </c>
      <c r="AC12" s="98"/>
      <c r="AD12" s="49">
        <f t="shared" si="4"/>
        <v>12.5</v>
      </c>
      <c r="AE12" s="65"/>
      <c r="AF12" s="17">
        <f>IF(ISNA(MATCH(CONCATENATE(AF$4,$A12),'Výsledková listina'!$O:$O,0)),"",INDEX('Výsledková listina'!$C:$C,MATCH(CONCATENATE(AF$4,$A12),'Výsledková listina'!$O:$O,0),1))</f>
      </c>
      <c r="AG12" s="51">
        <f>IF(ISNA(MATCH(CONCATENATE(AF$4,$A12),'Výsledková listina'!$O:$O,0)),"",INDEX('Výsledková listina'!$P:$P,MATCH(CONCATENATE(AF$4,$A12),'Výsledková listina'!$O:$O,0),1))</f>
      </c>
      <c r="AH12" s="4"/>
      <c r="AI12" s="98"/>
      <c r="AJ12" s="49">
        <f t="shared" si="5"/>
      </c>
      <c r="AK12" s="65"/>
      <c r="AL12" s="17">
        <f>IF(ISNA(MATCH(CONCATENATE(AL$4,$A12),'Výsledková listina'!$O:$O,0)),"",INDEX('Výsledková listina'!$C:$C,MATCH(CONCATENATE(AL$4,$A12),'Výsledková listina'!$O:$O,0),1))</f>
      </c>
      <c r="AM12" s="51">
        <f>IF(ISNA(MATCH(CONCATENATE(AL$4,$A12),'Výsledková listina'!$O:$O,0)),"",INDEX('Výsledková listina'!$P:$P,MATCH(CONCATENATE(AL$4,$A12),'Výsledková listina'!$O:$O,0),1))</f>
      </c>
      <c r="AN12" s="4"/>
      <c r="AO12" s="98"/>
      <c r="AP12" s="49">
        <f t="shared" si="6"/>
      </c>
      <c r="AQ12" s="65"/>
      <c r="AR12" s="17">
        <f>IF(ISNA(MATCH(CONCATENATE(AR$4,$A12),'Výsledková listina'!$O:$O,0)),"",INDEX('Výsledková listina'!$C:$C,MATCH(CONCATENATE(AR$4,$A12),'Výsledková listina'!$O:$O,0),1))</f>
      </c>
      <c r="AS12" s="51">
        <f>IF(ISNA(MATCH(CONCATENATE(AR$4,$A12),'Výsledková listina'!$O:$O,0)),"",INDEX('Výsledková listina'!$P:$P,MATCH(CONCATENATE(AR$4,$A12),'Výsledková listina'!$O:$O,0),1))</f>
      </c>
      <c r="AT12" s="4"/>
      <c r="AU12" s="98"/>
      <c r="AV12" s="49">
        <f t="shared" si="7"/>
      </c>
      <c r="AW12" s="65"/>
      <c r="AX12" s="17">
        <f>IF(ISNA(MATCH(CONCATENATE(AX$4,$A12),'Výsledková listina'!$O:$O,0)),"",INDEX('Výsledková listina'!$C:$C,MATCH(CONCATENATE(AX$4,$A12),'Výsledková listina'!$O:$O,0),1))</f>
      </c>
      <c r="AY12" s="51">
        <f>IF(ISNA(MATCH(CONCATENATE(AX$4,$A12),'Výsledková listina'!$O:$O,0)),"",INDEX('Výsledková listina'!$P:$P,MATCH(CONCATENATE(AX$4,$A12),'Výsledková listina'!$O:$O,0),1))</f>
      </c>
      <c r="AZ12" s="4"/>
      <c r="BA12" s="98"/>
      <c r="BB12" s="49">
        <f t="shared" si="8"/>
      </c>
      <c r="BC12" s="65"/>
      <c r="BD12" s="17">
        <f>IF(ISNA(MATCH(CONCATENATE(BD$4,$A12),'Výsledková listina'!$O:$O,0)),"",INDEX('Výsledková listina'!$C:$C,MATCH(CONCATENATE(BD$4,$A12),'Výsledková listina'!$O:$O,0),1))</f>
      </c>
      <c r="BE12" s="51">
        <f>IF(ISNA(MATCH(CONCATENATE(BD$4,$A12),'Výsledková listina'!$O:$O,0)),"",INDEX('Výsledková listina'!$P:$P,MATCH(CONCATENATE(BD$4,$A12),'Výsledková listina'!$O:$O,0),1))</f>
      </c>
      <c r="BF12" s="4"/>
      <c r="BG12" s="98"/>
      <c r="BH12" s="49">
        <f t="shared" si="9"/>
      </c>
      <c r="BI12" s="65"/>
      <c r="BJ12" s="17">
        <f>IF(ISNA(MATCH(CONCATENATE(BJ$4,$A12),'Výsledková listina'!$O:$O,0)),"",INDEX('Výsledková listina'!$C:$C,MATCH(CONCATENATE(BJ$4,$A12),'Výsledková listina'!$O:$O,0),1))</f>
      </c>
      <c r="BK12" s="51">
        <f>IF(ISNA(MATCH(CONCATENATE(BJ$4,$A12),'Výsledková listina'!$O:$O,0)),"",INDEX('Výsledková listina'!$P:$P,MATCH(CONCATENATE(BJ$4,$A12),'Výsledková listina'!$O:$O,0),1))</f>
      </c>
      <c r="BL12" s="4"/>
      <c r="BM12" s="49">
        <f t="shared" si="10"/>
      </c>
      <c r="BN12" s="65"/>
      <c r="BO12" s="17">
        <f>IF(ISNA(MATCH(CONCATENATE(BO$4,$A12),'Výsledková listina'!$O:$O,0)),"",INDEX('Výsledková listina'!$C:$C,MATCH(CONCATENATE(BO$4,$A12),'Výsledková listina'!$O:$O,0),1))</f>
      </c>
      <c r="BP12" s="51">
        <f>IF(ISNA(MATCH(CONCATENATE(BO$4,$A12),'Výsledková listina'!$O:$O,0)),"",INDEX('Výsledková listina'!$P:$P,MATCH(CONCATENATE(BO$4,$A12),'Výsledková listina'!$O:$O,0),1))</f>
      </c>
      <c r="BQ12" s="4"/>
      <c r="BR12" s="49">
        <f t="shared" si="11"/>
      </c>
      <c r="BS12" s="65"/>
      <c r="BT12" s="17">
        <f>IF(ISNA(MATCH(CONCATENATE(BT$4,$A12),'Výsledková listina'!$O:$O,0)),"",INDEX('Výsledková listina'!$C:$C,MATCH(CONCATENATE(BT$4,$A12),'Výsledková listina'!$O:$O,0),1))</f>
      </c>
      <c r="BU12" s="51">
        <f>IF(ISNA(MATCH(CONCATENATE(BT$4,$A12),'Výsledková listina'!$O:$O,0)),"",INDEX('Výsledková listina'!$P:$P,MATCH(CONCATENATE(BT$4,$A12),'Výsledková listina'!$O:$O,0),1))</f>
      </c>
      <c r="BV12" s="4"/>
      <c r="BW12" s="49">
        <f t="shared" si="12"/>
      </c>
      <c r="BX12" s="65"/>
      <c r="BY12" s="17">
        <f>IF(ISNA(MATCH(CONCATENATE(BY$4,$A12),'Výsledková listina'!$O:$O,0)),"",INDEX('Výsledková listina'!$C:$C,MATCH(CONCATENATE(BY$4,$A12),'Výsledková listina'!$O:$O,0),1))</f>
      </c>
      <c r="BZ12" s="51">
        <f>IF(ISNA(MATCH(CONCATENATE(BY$4,$A12),'Výsledková listina'!$O:$O,0)),"",INDEX('Výsledková listina'!$P:$P,MATCH(CONCATENATE(BY$4,$A12),'Výsledková listina'!$O:$O,0),1))</f>
      </c>
      <c r="CA12" s="4"/>
      <c r="CB12" s="49">
        <f t="shared" si="13"/>
      </c>
      <c r="CC12" s="65"/>
      <c r="CD12" s="17">
        <f>IF(ISNA(MATCH(CONCATENATE(CD$4,$A12),'Výsledková listina'!$O:$O,0)),"",INDEX('Výsledková listina'!$C:$C,MATCH(CONCATENATE(CD$4,$A12),'Výsledková listina'!$O:$O,0),1))</f>
      </c>
      <c r="CE12" s="51">
        <f>IF(ISNA(MATCH(CONCATENATE(CD$4,$A12),'Výsledková listina'!$O:$O,0)),"",INDEX('Výsledková listina'!$P:$P,MATCH(CONCATENATE(CD$4,$A12),'Výsledková listina'!$O:$O,0),1))</f>
      </c>
      <c r="CF12" s="4"/>
      <c r="CG12" s="49">
        <f t="shared" si="14"/>
      </c>
      <c r="CH12" s="65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Pekárek Stanislav</v>
      </c>
      <c r="C13" s="51" t="str">
        <f>IF(ISNA(MATCH(CONCATENATE(B$4,$A13),'Výsledková listina'!$O:$O,0)),"",INDEX('Výsledková listina'!$P:$P,MATCH(CONCATENATE(B$4,$A13),'Výsledková listina'!$O:$O,0),1))</f>
        <v>SÚS Ústí nad Labem</v>
      </c>
      <c r="D13" s="4">
        <v>17230</v>
      </c>
      <c r="E13" s="98"/>
      <c r="F13" s="49">
        <f t="shared" si="0"/>
        <v>5</v>
      </c>
      <c r="G13" s="65"/>
      <c r="H13" s="17" t="str">
        <f>IF(ISNA(MATCH(CONCATENATE(H$4,$A13),'Výsledková listina'!$O:$O,0)),"",INDEX('Výsledková listina'!$C:$C,MATCH(CONCATENATE(H$4,$A13),'Výsledková listina'!$O:$O,0),1))</f>
        <v>Růžička Martin</v>
      </c>
      <c r="I13" s="51">
        <f>IF(ISNA(MATCH(CONCATENATE(H$4,$A13),'Výsledková listina'!$O:$O,0)),"",INDEX('Výsledková listina'!$P:$P,MATCH(CONCATENATE(H$4,$A13),'Výsledková listina'!$O:$O,0),1))</f>
      </c>
      <c r="J13" s="4">
        <v>17810</v>
      </c>
      <c r="K13" s="98"/>
      <c r="L13" s="49">
        <f t="shared" si="1"/>
        <v>1</v>
      </c>
      <c r="M13" s="65"/>
      <c r="N13" s="17" t="str">
        <f>IF(ISNA(MATCH(CONCATENATE(N$4,$A13),'Výsledková listina'!$O:$O,0)),"",INDEX('Výsledková listina'!$C:$C,MATCH(CONCATENATE(N$4,$A13),'Výsledková listina'!$O:$O,0),1))</f>
        <v>Konopásek Richard</v>
      </c>
      <c r="O13" s="51">
        <f>IF(ISNA(MATCH(CONCATENATE(N$4,$A13),'Výsledková listina'!$O:$O,0)),"",INDEX('Výsledková listina'!$P:$P,MATCH(CONCATENATE(N$4,$A13),'Výsledková listina'!$O:$O,0),1))</f>
      </c>
      <c r="P13" s="4">
        <v>10940</v>
      </c>
      <c r="Q13" s="98"/>
      <c r="R13" s="49">
        <f t="shared" si="2"/>
        <v>3</v>
      </c>
      <c r="S13" s="65"/>
      <c r="T13" s="17" t="str">
        <f>IF(ISNA(MATCH(CONCATENATE(T$4,$A13),'Výsledková listina'!$O:$O,0)),"",INDEX('Výsledková listina'!$C:$C,MATCH(CONCATENATE(T$4,$A13),'Výsledková listina'!$O:$O,0),1))</f>
        <v>Hanousek Jiří</v>
      </c>
      <c r="U13" s="51">
        <f>IF(ISNA(MATCH(CONCATENATE(T$4,$A13),'Výsledková listina'!$O:$O,0)),"",INDEX('Výsledková listina'!$P:$P,MATCH(CONCATENATE(T$4,$A13),'Výsledková listina'!$O:$O,0),1))</f>
      </c>
      <c r="V13" s="4">
        <v>11550</v>
      </c>
      <c r="W13" s="98"/>
      <c r="X13" s="49">
        <f t="shared" si="3"/>
        <v>12</v>
      </c>
      <c r="Y13" s="65"/>
      <c r="Z13" s="17" t="str">
        <f>IF(ISNA(MATCH(CONCATENATE(Z$4,$A13),'Výsledková listina'!$O:$O,0)),"",INDEX('Výsledková listina'!$C:$C,MATCH(CONCATENATE(Z$4,$A13),'Výsledková listina'!$O:$O,0),1))</f>
        <v>Havlíček Petr</v>
      </c>
      <c r="AA13" s="51">
        <f>IF(ISNA(MATCH(CONCATENATE(Z$4,$A13),'Výsledková listina'!$O:$O,0)),"",INDEX('Výsledková listina'!$P:$P,MATCH(CONCATENATE(Z$4,$A13),'Výsledková listina'!$O:$O,0),1))</f>
      </c>
      <c r="AB13" s="4">
        <v>15730</v>
      </c>
      <c r="AC13" s="98"/>
      <c r="AD13" s="49">
        <f t="shared" si="4"/>
        <v>1</v>
      </c>
      <c r="AE13" s="65"/>
      <c r="AF13" s="17">
        <f>IF(ISNA(MATCH(CONCATENATE(AF$4,$A13),'Výsledková listina'!$O:$O,0)),"",INDEX('Výsledková listina'!$C:$C,MATCH(CONCATENATE(AF$4,$A13),'Výsledková listina'!$O:$O,0),1))</f>
      </c>
      <c r="AG13" s="51">
        <f>IF(ISNA(MATCH(CONCATENATE(AF$4,$A13),'Výsledková listina'!$O:$O,0)),"",INDEX('Výsledková listina'!$P:$P,MATCH(CONCATENATE(AF$4,$A13),'Výsledková listina'!$O:$O,0),1))</f>
      </c>
      <c r="AH13" s="4"/>
      <c r="AI13" s="98"/>
      <c r="AJ13" s="49">
        <f t="shared" si="5"/>
      </c>
      <c r="AK13" s="65"/>
      <c r="AL13" s="17">
        <f>IF(ISNA(MATCH(CONCATENATE(AL$4,$A13),'Výsledková listina'!$O:$O,0)),"",INDEX('Výsledková listina'!$C:$C,MATCH(CONCATENATE(AL$4,$A13),'Výsledková listina'!$O:$O,0),1))</f>
      </c>
      <c r="AM13" s="51">
        <f>IF(ISNA(MATCH(CONCATENATE(AL$4,$A13),'Výsledková listina'!$O:$O,0)),"",INDEX('Výsledková listina'!$P:$P,MATCH(CONCATENATE(AL$4,$A13),'Výsledková listina'!$O:$O,0),1))</f>
      </c>
      <c r="AN13" s="4"/>
      <c r="AO13" s="98"/>
      <c r="AP13" s="49">
        <f t="shared" si="6"/>
      </c>
      <c r="AQ13" s="65"/>
      <c r="AR13" s="17">
        <f>IF(ISNA(MATCH(CONCATENATE(AR$4,$A13),'Výsledková listina'!$O:$O,0)),"",INDEX('Výsledková listina'!$C:$C,MATCH(CONCATENATE(AR$4,$A13),'Výsledková listina'!$O:$O,0),1))</f>
      </c>
      <c r="AS13" s="51">
        <f>IF(ISNA(MATCH(CONCATENATE(AR$4,$A13),'Výsledková listina'!$O:$O,0)),"",INDEX('Výsledková listina'!$P:$P,MATCH(CONCATENATE(AR$4,$A13),'Výsledková listina'!$O:$O,0),1))</f>
      </c>
      <c r="AT13" s="4"/>
      <c r="AU13" s="98"/>
      <c r="AV13" s="49">
        <f t="shared" si="7"/>
      </c>
      <c r="AW13" s="65"/>
      <c r="AX13" s="17">
        <f>IF(ISNA(MATCH(CONCATENATE(AX$4,$A13),'Výsledková listina'!$O:$O,0)),"",INDEX('Výsledková listina'!$C:$C,MATCH(CONCATENATE(AX$4,$A13),'Výsledková listina'!$O:$O,0),1))</f>
      </c>
      <c r="AY13" s="51">
        <f>IF(ISNA(MATCH(CONCATENATE(AX$4,$A13),'Výsledková listina'!$O:$O,0)),"",INDEX('Výsledková listina'!$P:$P,MATCH(CONCATENATE(AX$4,$A13),'Výsledková listina'!$O:$O,0),1))</f>
      </c>
      <c r="AZ13" s="4"/>
      <c r="BA13" s="98"/>
      <c r="BB13" s="49">
        <f t="shared" si="8"/>
      </c>
      <c r="BC13" s="65"/>
      <c r="BD13" s="17">
        <f>IF(ISNA(MATCH(CONCATENATE(BD$4,$A13),'Výsledková listina'!$O:$O,0)),"",INDEX('Výsledková listina'!$C:$C,MATCH(CONCATENATE(BD$4,$A13),'Výsledková listina'!$O:$O,0),1))</f>
      </c>
      <c r="BE13" s="51">
        <f>IF(ISNA(MATCH(CONCATENATE(BD$4,$A13),'Výsledková listina'!$O:$O,0)),"",INDEX('Výsledková listina'!$P:$P,MATCH(CONCATENATE(BD$4,$A13),'Výsledková listina'!$O:$O,0),1))</f>
      </c>
      <c r="BF13" s="4"/>
      <c r="BG13" s="98"/>
      <c r="BH13" s="49">
        <f t="shared" si="9"/>
      </c>
      <c r="BI13" s="65"/>
      <c r="BJ13" s="17">
        <f>IF(ISNA(MATCH(CONCATENATE(BJ$4,$A13),'Výsledková listina'!$O:$O,0)),"",INDEX('Výsledková listina'!$C:$C,MATCH(CONCATENATE(BJ$4,$A13),'Výsledková listina'!$O:$O,0),1))</f>
      </c>
      <c r="BK13" s="51">
        <f>IF(ISNA(MATCH(CONCATENATE(BJ$4,$A13),'Výsledková listina'!$O:$O,0)),"",INDEX('Výsledková listina'!$P:$P,MATCH(CONCATENATE(BJ$4,$A13),'Výsledková listina'!$O:$O,0),1))</f>
      </c>
      <c r="BL13" s="4"/>
      <c r="BM13" s="49">
        <f t="shared" si="10"/>
      </c>
      <c r="BN13" s="65"/>
      <c r="BO13" s="17">
        <f>IF(ISNA(MATCH(CONCATENATE(BO$4,$A13),'Výsledková listina'!$O:$O,0)),"",INDEX('Výsledková listina'!$C:$C,MATCH(CONCATENATE(BO$4,$A13),'Výsledková listina'!$O:$O,0),1))</f>
      </c>
      <c r="BP13" s="51">
        <f>IF(ISNA(MATCH(CONCATENATE(BO$4,$A13),'Výsledková listina'!$O:$O,0)),"",INDEX('Výsledková listina'!$P:$P,MATCH(CONCATENATE(BO$4,$A13),'Výsledková listina'!$O:$O,0),1))</f>
      </c>
      <c r="BQ13" s="4"/>
      <c r="BR13" s="49">
        <f t="shared" si="11"/>
      </c>
      <c r="BS13" s="65"/>
      <c r="BT13" s="17">
        <f>IF(ISNA(MATCH(CONCATENATE(BT$4,$A13),'Výsledková listina'!$O:$O,0)),"",INDEX('Výsledková listina'!$C:$C,MATCH(CONCATENATE(BT$4,$A13),'Výsledková listina'!$O:$O,0),1))</f>
      </c>
      <c r="BU13" s="51">
        <f>IF(ISNA(MATCH(CONCATENATE(BT$4,$A13),'Výsledková listina'!$O:$O,0)),"",INDEX('Výsledková listina'!$P:$P,MATCH(CONCATENATE(BT$4,$A13),'Výsledková listina'!$O:$O,0),1))</f>
      </c>
      <c r="BV13" s="4"/>
      <c r="BW13" s="49">
        <f t="shared" si="12"/>
      </c>
      <c r="BX13" s="65"/>
      <c r="BY13" s="17">
        <f>IF(ISNA(MATCH(CONCATENATE(BY$4,$A13),'Výsledková listina'!$O:$O,0)),"",INDEX('Výsledková listina'!$C:$C,MATCH(CONCATENATE(BY$4,$A13),'Výsledková listina'!$O:$O,0),1))</f>
      </c>
      <c r="BZ13" s="51">
        <f>IF(ISNA(MATCH(CONCATENATE(BY$4,$A13),'Výsledková listina'!$O:$O,0)),"",INDEX('Výsledková listina'!$P:$P,MATCH(CONCATENATE(BY$4,$A13),'Výsledková listina'!$O:$O,0),1))</f>
      </c>
      <c r="CA13" s="4"/>
      <c r="CB13" s="49">
        <f t="shared" si="13"/>
      </c>
      <c r="CC13" s="65"/>
      <c r="CD13" s="17">
        <f>IF(ISNA(MATCH(CONCATENATE(CD$4,$A13),'Výsledková listina'!$O:$O,0)),"",INDEX('Výsledková listina'!$C:$C,MATCH(CONCATENATE(CD$4,$A13),'Výsledková listina'!$O:$O,0),1))</f>
      </c>
      <c r="CE13" s="51">
        <f>IF(ISNA(MATCH(CONCATENATE(CD$4,$A13),'Výsledková listina'!$O:$O,0)),"",INDEX('Výsledková listina'!$P:$P,MATCH(CONCATENATE(CD$4,$A13),'Výsledková listina'!$O:$O,0),1))</f>
      </c>
      <c r="CF13" s="4"/>
      <c r="CG13" s="49">
        <f t="shared" si="14"/>
      </c>
      <c r="CH13" s="65"/>
    </row>
    <row r="14" spans="1:86" s="10" customFormat="1" ht="34.5" customHeight="1">
      <c r="A14" s="5">
        <v>9</v>
      </c>
      <c r="B14" s="17">
        <f>IF(ISNA(MATCH(CONCATENATE(B$4,$A14),'Výsledková listina'!$O:$O,0)),"",INDEX('Výsledková listina'!$C:$C,MATCH(CONCATENATE(B$4,$A14),'Výsledková listina'!$O:$O,0),1))</f>
      </c>
      <c r="C14" s="51">
        <f>IF(ISNA(MATCH(CONCATENATE(B$4,$A14),'Výsledková listina'!$O:$O,0)),"",INDEX('Výsledková listina'!$P:$P,MATCH(CONCATENATE(B$4,$A14),'Výsledková listina'!$O:$O,0),1))</f>
      </c>
      <c r="D14" s="4"/>
      <c r="E14" s="98"/>
      <c r="F14" s="49">
        <f t="shared" si="0"/>
      </c>
      <c r="G14" s="65"/>
      <c r="H14" s="17" t="str">
        <f>IF(ISNA(MATCH(CONCATENATE(H$4,$A14),'Výsledková listina'!$O:$O,0)),"",INDEX('Výsledková listina'!$C:$C,MATCH(CONCATENATE(H$4,$A14),'Výsledková listina'!$O:$O,0),1))</f>
        <v>Houser Ota</v>
      </c>
      <c r="I14" s="51">
        <f>IF(ISNA(MATCH(CONCATENATE(H$4,$A14),'Výsledková listina'!$O:$O,0)),"",INDEX('Výsledková listina'!$P:$P,MATCH(CONCATENATE(H$4,$A14),'Výsledková listina'!$O:$O,0),1))</f>
      </c>
      <c r="J14" s="4">
        <v>9930</v>
      </c>
      <c r="K14" s="98"/>
      <c r="L14" s="49">
        <f t="shared" si="1"/>
        <v>7</v>
      </c>
      <c r="M14" s="65"/>
      <c r="N14" s="17">
        <f>IF(ISNA(MATCH(CONCATENATE(N$4,$A14),'Výsledková listina'!$O:$O,0)),"",INDEX('Výsledková listina'!$C:$C,MATCH(CONCATENATE(N$4,$A14),'Výsledková listina'!$O:$O,0),1))</f>
      </c>
      <c r="O14" s="51">
        <f>IF(ISNA(MATCH(CONCATENATE(N$4,$A14),'Výsledková listina'!$O:$O,0)),"",INDEX('Výsledková listina'!$P:$P,MATCH(CONCATENATE(N$4,$A14),'Výsledková listina'!$O:$O,0),1))</f>
      </c>
      <c r="P14" s="4"/>
      <c r="Q14" s="98"/>
      <c r="R14" s="49">
        <f t="shared" si="2"/>
      </c>
      <c r="S14" s="65"/>
      <c r="T14" s="17" t="str">
        <f>IF(ISNA(MATCH(CONCATENATE(T$4,$A14),'Výsledková listina'!$O:$O,0)),"",INDEX('Výsledková listina'!$C:$C,MATCH(CONCATENATE(T$4,$A14),'Výsledková listina'!$O:$O,0),1))</f>
        <v>Frola Petr</v>
      </c>
      <c r="U14" s="51">
        <f>IF(ISNA(MATCH(CONCATENATE(T$4,$A14),'Výsledková listina'!$O:$O,0)),"",INDEX('Výsledková listina'!$P:$P,MATCH(CONCATENATE(T$4,$A14),'Výsledková listina'!$O:$O,0),1))</f>
      </c>
      <c r="V14" s="4">
        <v>12940</v>
      </c>
      <c r="W14" s="98"/>
      <c r="X14" s="49">
        <f t="shared" si="3"/>
        <v>10</v>
      </c>
      <c r="Y14" s="65"/>
      <c r="Z14" s="17" t="str">
        <f>IF(ISNA(MATCH(CONCATENATE(Z$4,$A14),'Výsledková listina'!$O:$O,0)),"",INDEX('Výsledková listina'!$C:$C,MATCH(CONCATENATE(Z$4,$A14),'Výsledková listina'!$O:$O,0),1))</f>
        <v>Slanař Josef</v>
      </c>
      <c r="AA14" s="51">
        <f>IF(ISNA(MATCH(CONCATENATE(Z$4,$A14),'Výsledková listina'!$O:$O,0)),"",INDEX('Výsledková listina'!$P:$P,MATCH(CONCATENATE(Z$4,$A14),'Výsledková listina'!$O:$O,0),1))</f>
      </c>
      <c r="AB14" s="4">
        <v>3580</v>
      </c>
      <c r="AC14" s="98"/>
      <c r="AD14" s="49">
        <f t="shared" si="4"/>
        <v>8</v>
      </c>
      <c r="AE14" s="65"/>
      <c r="AF14" s="17">
        <f>IF(ISNA(MATCH(CONCATENATE(AF$4,$A14),'Výsledková listina'!$O:$O,0)),"",INDEX('Výsledková listina'!$C:$C,MATCH(CONCATENATE(AF$4,$A14),'Výsledková listina'!$O:$O,0),1))</f>
      </c>
      <c r="AG14" s="51">
        <f>IF(ISNA(MATCH(CONCATENATE(AF$4,$A14),'Výsledková listina'!$O:$O,0)),"",INDEX('Výsledková listina'!$P:$P,MATCH(CONCATENATE(AF$4,$A14),'Výsledková listina'!$O:$O,0),1))</f>
      </c>
      <c r="AH14" s="4"/>
      <c r="AI14" s="98"/>
      <c r="AJ14" s="49">
        <f t="shared" si="5"/>
      </c>
      <c r="AK14" s="65"/>
      <c r="AL14" s="17">
        <f>IF(ISNA(MATCH(CONCATENATE(AL$4,$A14),'Výsledková listina'!$O:$O,0)),"",INDEX('Výsledková listina'!$C:$C,MATCH(CONCATENATE(AL$4,$A14),'Výsledková listina'!$O:$O,0),1))</f>
      </c>
      <c r="AM14" s="51">
        <f>IF(ISNA(MATCH(CONCATENATE(AL$4,$A14),'Výsledková listina'!$O:$O,0)),"",INDEX('Výsledková listina'!$P:$P,MATCH(CONCATENATE(AL$4,$A14),'Výsledková listina'!$O:$O,0),1))</f>
      </c>
      <c r="AN14" s="4"/>
      <c r="AO14" s="98"/>
      <c r="AP14" s="49">
        <f t="shared" si="6"/>
      </c>
      <c r="AQ14" s="65"/>
      <c r="AR14" s="17">
        <f>IF(ISNA(MATCH(CONCATENATE(AR$4,$A14),'Výsledková listina'!$O:$O,0)),"",INDEX('Výsledková listina'!$C:$C,MATCH(CONCATENATE(AR$4,$A14),'Výsledková listina'!$O:$O,0),1))</f>
      </c>
      <c r="AS14" s="51">
        <f>IF(ISNA(MATCH(CONCATENATE(AR$4,$A14),'Výsledková listina'!$O:$O,0)),"",INDEX('Výsledková listina'!$P:$P,MATCH(CONCATENATE(AR$4,$A14),'Výsledková listina'!$O:$O,0),1))</f>
      </c>
      <c r="AT14" s="4"/>
      <c r="AU14" s="98"/>
      <c r="AV14" s="49">
        <f t="shared" si="7"/>
      </c>
      <c r="AW14" s="65"/>
      <c r="AX14" s="17">
        <f>IF(ISNA(MATCH(CONCATENATE(AX$4,$A14),'Výsledková listina'!$O:$O,0)),"",INDEX('Výsledková listina'!$C:$C,MATCH(CONCATENATE(AX$4,$A14),'Výsledková listina'!$O:$O,0),1))</f>
      </c>
      <c r="AY14" s="51">
        <f>IF(ISNA(MATCH(CONCATENATE(AX$4,$A14),'Výsledková listina'!$O:$O,0)),"",INDEX('Výsledková listina'!$P:$P,MATCH(CONCATENATE(AX$4,$A14),'Výsledková listina'!$O:$O,0),1))</f>
      </c>
      <c r="AZ14" s="4"/>
      <c r="BA14" s="98"/>
      <c r="BB14" s="49">
        <f t="shared" si="8"/>
      </c>
      <c r="BC14" s="65"/>
      <c r="BD14" s="17">
        <f>IF(ISNA(MATCH(CONCATENATE(BD$4,$A14),'Výsledková listina'!$O:$O,0)),"",INDEX('Výsledková listina'!$C:$C,MATCH(CONCATENATE(BD$4,$A14),'Výsledková listina'!$O:$O,0),1))</f>
      </c>
      <c r="BE14" s="51">
        <f>IF(ISNA(MATCH(CONCATENATE(BD$4,$A14),'Výsledková listina'!$O:$O,0)),"",INDEX('Výsledková listina'!$P:$P,MATCH(CONCATENATE(BD$4,$A14),'Výsledková listina'!$O:$O,0),1))</f>
      </c>
      <c r="BF14" s="4"/>
      <c r="BG14" s="98"/>
      <c r="BH14" s="49">
        <f t="shared" si="9"/>
      </c>
      <c r="BI14" s="65"/>
      <c r="BJ14" s="17">
        <f>IF(ISNA(MATCH(CONCATENATE(BJ$4,$A14),'Výsledková listina'!$O:$O,0)),"",INDEX('Výsledková listina'!$C:$C,MATCH(CONCATENATE(BJ$4,$A14),'Výsledková listina'!$O:$O,0),1))</f>
      </c>
      <c r="BK14" s="51">
        <f>IF(ISNA(MATCH(CONCATENATE(BJ$4,$A14),'Výsledková listina'!$O:$O,0)),"",INDEX('Výsledková listina'!$P:$P,MATCH(CONCATENATE(BJ$4,$A14),'Výsledková listina'!$O:$O,0),1))</f>
      </c>
      <c r="BL14" s="4"/>
      <c r="BM14" s="49">
        <f t="shared" si="10"/>
      </c>
      <c r="BN14" s="65"/>
      <c r="BO14" s="17">
        <f>IF(ISNA(MATCH(CONCATENATE(BO$4,$A14),'Výsledková listina'!$O:$O,0)),"",INDEX('Výsledková listina'!$C:$C,MATCH(CONCATENATE(BO$4,$A14),'Výsledková listina'!$O:$O,0),1))</f>
      </c>
      <c r="BP14" s="51">
        <f>IF(ISNA(MATCH(CONCATENATE(BO$4,$A14),'Výsledková listina'!$O:$O,0)),"",INDEX('Výsledková listina'!$P:$P,MATCH(CONCATENATE(BO$4,$A14),'Výsledková listina'!$O:$O,0),1))</f>
      </c>
      <c r="BQ14" s="4"/>
      <c r="BR14" s="49">
        <f t="shared" si="11"/>
      </c>
      <c r="BS14" s="65"/>
      <c r="BT14" s="17">
        <f>IF(ISNA(MATCH(CONCATENATE(BT$4,$A14),'Výsledková listina'!$O:$O,0)),"",INDEX('Výsledková listina'!$C:$C,MATCH(CONCATENATE(BT$4,$A14),'Výsledková listina'!$O:$O,0),1))</f>
      </c>
      <c r="BU14" s="51">
        <f>IF(ISNA(MATCH(CONCATENATE(BT$4,$A14),'Výsledková listina'!$O:$O,0)),"",INDEX('Výsledková listina'!$P:$P,MATCH(CONCATENATE(BT$4,$A14),'Výsledková listina'!$O:$O,0),1))</f>
      </c>
      <c r="BV14" s="4"/>
      <c r="BW14" s="49">
        <f t="shared" si="12"/>
      </c>
      <c r="BX14" s="65"/>
      <c r="BY14" s="17">
        <f>IF(ISNA(MATCH(CONCATENATE(BY$4,$A14),'Výsledková listina'!$O:$O,0)),"",INDEX('Výsledková listina'!$C:$C,MATCH(CONCATENATE(BY$4,$A14),'Výsledková listina'!$O:$O,0),1))</f>
      </c>
      <c r="BZ14" s="51">
        <f>IF(ISNA(MATCH(CONCATENATE(BY$4,$A14),'Výsledková listina'!$O:$O,0)),"",INDEX('Výsledková listina'!$P:$P,MATCH(CONCATENATE(BY$4,$A14),'Výsledková listina'!$O:$O,0),1))</f>
      </c>
      <c r="CA14" s="4"/>
      <c r="CB14" s="49">
        <f t="shared" si="13"/>
      </c>
      <c r="CC14" s="65"/>
      <c r="CD14" s="17">
        <f>IF(ISNA(MATCH(CONCATENATE(CD$4,$A14),'Výsledková listina'!$O:$O,0)),"",INDEX('Výsledková listina'!$C:$C,MATCH(CONCATENATE(CD$4,$A14),'Výsledková listina'!$O:$O,0),1))</f>
      </c>
      <c r="CE14" s="51">
        <f>IF(ISNA(MATCH(CONCATENATE(CD$4,$A14),'Výsledková listina'!$O:$O,0)),"",INDEX('Výsledková listina'!$P:$P,MATCH(CONCATENATE(CD$4,$A14),'Výsledková listina'!$O:$O,0),1))</f>
      </c>
      <c r="CF14" s="4"/>
      <c r="CG14" s="49">
        <f t="shared" si="14"/>
      </c>
      <c r="CH14" s="65"/>
    </row>
    <row r="15" spans="1:86" s="10" customFormat="1" ht="34.5" customHeight="1">
      <c r="A15" s="5">
        <v>10</v>
      </c>
      <c r="B15" s="17">
        <f>IF(ISNA(MATCH(CONCATENATE(B$4,$A15),'Výsledková listina'!$O:$O,0)),"",INDEX('Výsledková listina'!$C:$C,MATCH(CONCATENATE(B$4,$A15),'Výsledková listina'!$O:$O,0),1))</f>
      </c>
      <c r="C15" s="51">
        <f>IF(ISNA(MATCH(CONCATENATE(B$4,$A15),'Výsledková listina'!$O:$O,0)),"",INDEX('Výsledková listina'!$P:$P,MATCH(CONCATENATE(B$4,$A15),'Výsledková listina'!$O:$O,0),1))</f>
      </c>
      <c r="D15" s="4"/>
      <c r="E15" s="98"/>
      <c r="F15" s="49">
        <f t="shared" si="0"/>
      </c>
      <c r="G15" s="65"/>
      <c r="H15" s="17" t="str">
        <f>IF(ISNA(MATCH(CONCATENATE(H$4,$A15),'Výsledková listina'!$O:$O,0)),"",INDEX('Výsledková listina'!$C:$C,MATCH(CONCATENATE(H$4,$A15),'Výsledková listina'!$O:$O,0),1))</f>
        <v>Kochan Pavel</v>
      </c>
      <c r="I15" s="51">
        <f>IF(ISNA(MATCH(CONCATENATE(H$4,$A15),'Výsledková listina'!$O:$O,0)),"",INDEX('Výsledková listina'!$P:$P,MATCH(CONCATENATE(H$4,$A15),'Výsledková listina'!$O:$O,0),1))</f>
      </c>
      <c r="J15" s="4">
        <v>14720</v>
      </c>
      <c r="K15" s="98"/>
      <c r="L15" s="49">
        <f t="shared" si="1"/>
        <v>3</v>
      </c>
      <c r="M15" s="65"/>
      <c r="N15" s="17">
        <f>IF(ISNA(MATCH(CONCATENATE(N$4,$A15),'Výsledková listina'!$O:$O,0)),"",INDEX('Výsledková listina'!$C:$C,MATCH(CONCATENATE(N$4,$A15),'Výsledková listina'!$O:$O,0),1))</f>
      </c>
      <c r="O15" s="51">
        <f>IF(ISNA(MATCH(CONCATENATE(N$4,$A15),'Výsledková listina'!$O:$O,0)),"",INDEX('Výsledková listina'!$P:$P,MATCH(CONCATENATE(N$4,$A15),'Výsledková listina'!$O:$O,0),1))</f>
      </c>
      <c r="P15" s="4"/>
      <c r="Q15" s="98"/>
      <c r="R15" s="49">
        <f t="shared" si="2"/>
      </c>
      <c r="S15" s="65"/>
      <c r="T15" s="17" t="str">
        <f>IF(ISNA(MATCH(CONCATENATE(T$4,$A15),'Výsledková listina'!$O:$O,0)),"",INDEX('Výsledková listina'!$C:$C,MATCH(CONCATENATE(T$4,$A15),'Výsledková listina'!$O:$O,0),1))</f>
        <v>Vican Roman</v>
      </c>
      <c r="U15" s="51">
        <f>IF(ISNA(MATCH(CONCATENATE(T$4,$A15),'Výsledková listina'!$O:$O,0)),"",INDEX('Výsledková listina'!$P:$P,MATCH(CONCATENATE(T$4,$A15),'Výsledková listina'!$O:$O,0),1))</f>
      </c>
      <c r="V15" s="4">
        <v>12410</v>
      </c>
      <c r="W15" s="98"/>
      <c r="X15" s="49">
        <f t="shared" si="3"/>
        <v>11</v>
      </c>
      <c r="Y15" s="65"/>
      <c r="Z15" s="17" t="str">
        <f>IF(ISNA(MATCH(CONCATENATE(Z$4,$A15),'Výsledková listina'!$O:$O,0)),"",INDEX('Výsledková listina'!$C:$C,MATCH(CONCATENATE(Z$4,$A15),'Výsledková listina'!$O:$O,0),1))</f>
        <v>Syruček Stanislav</v>
      </c>
      <c r="AA15" s="51">
        <f>IF(ISNA(MATCH(CONCATENATE(Z$4,$A15),'Výsledková listina'!$O:$O,0)),"",INDEX('Výsledková listina'!$P:$P,MATCH(CONCATENATE(Z$4,$A15),'Výsledková listina'!$O:$O,0),1))</f>
      </c>
      <c r="AB15" s="4">
        <v>6100</v>
      </c>
      <c r="AC15" s="98"/>
      <c r="AD15" s="49">
        <f t="shared" si="4"/>
        <v>4</v>
      </c>
      <c r="AE15" s="65"/>
      <c r="AF15" s="17">
        <f>IF(ISNA(MATCH(CONCATENATE(AF$4,$A15),'Výsledková listina'!$O:$O,0)),"",INDEX('Výsledková listina'!$C:$C,MATCH(CONCATENATE(AF$4,$A15),'Výsledková listina'!$O:$O,0),1))</f>
      </c>
      <c r="AG15" s="51">
        <f>IF(ISNA(MATCH(CONCATENATE(AF$4,$A15),'Výsledková listina'!$O:$O,0)),"",INDEX('Výsledková listina'!$P:$P,MATCH(CONCATENATE(AF$4,$A15),'Výsledková listina'!$O:$O,0),1))</f>
      </c>
      <c r="AH15" s="4"/>
      <c r="AI15" s="98"/>
      <c r="AJ15" s="49">
        <f t="shared" si="5"/>
      </c>
      <c r="AK15" s="65"/>
      <c r="AL15" s="17">
        <f>IF(ISNA(MATCH(CONCATENATE(AL$4,$A15),'Výsledková listina'!$O:$O,0)),"",INDEX('Výsledková listina'!$C:$C,MATCH(CONCATENATE(AL$4,$A15),'Výsledková listina'!$O:$O,0),1))</f>
      </c>
      <c r="AM15" s="51">
        <f>IF(ISNA(MATCH(CONCATENATE(AL$4,$A15),'Výsledková listina'!$O:$O,0)),"",INDEX('Výsledková listina'!$P:$P,MATCH(CONCATENATE(AL$4,$A15),'Výsledková listina'!$O:$O,0),1))</f>
      </c>
      <c r="AN15" s="4"/>
      <c r="AO15" s="98"/>
      <c r="AP15" s="49">
        <f t="shared" si="6"/>
      </c>
      <c r="AQ15" s="65"/>
      <c r="AR15" s="17">
        <f>IF(ISNA(MATCH(CONCATENATE(AR$4,$A15),'Výsledková listina'!$O:$O,0)),"",INDEX('Výsledková listina'!$C:$C,MATCH(CONCATENATE(AR$4,$A15),'Výsledková listina'!$O:$O,0),1))</f>
      </c>
      <c r="AS15" s="51">
        <f>IF(ISNA(MATCH(CONCATENATE(AR$4,$A15),'Výsledková listina'!$O:$O,0)),"",INDEX('Výsledková listina'!$P:$P,MATCH(CONCATENATE(AR$4,$A15),'Výsledková listina'!$O:$O,0),1))</f>
      </c>
      <c r="AT15" s="4"/>
      <c r="AU15" s="98"/>
      <c r="AV15" s="49">
        <f t="shared" si="7"/>
      </c>
      <c r="AW15" s="65"/>
      <c r="AX15" s="17">
        <f>IF(ISNA(MATCH(CONCATENATE(AX$4,$A15),'Výsledková listina'!$O:$O,0)),"",INDEX('Výsledková listina'!$C:$C,MATCH(CONCATENATE(AX$4,$A15),'Výsledková listina'!$O:$O,0),1))</f>
      </c>
      <c r="AY15" s="51">
        <f>IF(ISNA(MATCH(CONCATENATE(AX$4,$A15),'Výsledková listina'!$O:$O,0)),"",INDEX('Výsledková listina'!$P:$P,MATCH(CONCATENATE(AX$4,$A15),'Výsledková listina'!$O:$O,0),1))</f>
      </c>
      <c r="AZ15" s="4"/>
      <c r="BA15" s="98"/>
      <c r="BB15" s="49">
        <f t="shared" si="8"/>
      </c>
      <c r="BC15" s="65"/>
      <c r="BD15" s="17">
        <f>IF(ISNA(MATCH(CONCATENATE(BD$4,$A15),'Výsledková listina'!$O:$O,0)),"",INDEX('Výsledková listina'!$C:$C,MATCH(CONCATENATE(BD$4,$A15),'Výsledková listina'!$O:$O,0),1))</f>
      </c>
      <c r="BE15" s="51">
        <f>IF(ISNA(MATCH(CONCATENATE(BD$4,$A15),'Výsledková listina'!$O:$O,0)),"",INDEX('Výsledková listina'!$P:$P,MATCH(CONCATENATE(BD$4,$A15),'Výsledková listina'!$O:$O,0),1))</f>
      </c>
      <c r="BF15" s="4"/>
      <c r="BG15" s="98"/>
      <c r="BH15" s="49">
        <f t="shared" si="9"/>
      </c>
      <c r="BI15" s="65"/>
      <c r="BJ15" s="17">
        <f>IF(ISNA(MATCH(CONCATENATE(BJ$4,$A15),'Výsledková listina'!$O:$O,0)),"",INDEX('Výsledková listina'!$C:$C,MATCH(CONCATENATE(BJ$4,$A15),'Výsledková listina'!$O:$O,0),1))</f>
      </c>
      <c r="BK15" s="51">
        <f>IF(ISNA(MATCH(CONCATENATE(BJ$4,$A15),'Výsledková listina'!$O:$O,0)),"",INDEX('Výsledková listina'!$P:$P,MATCH(CONCATENATE(BJ$4,$A15),'Výsledková listina'!$O:$O,0),1))</f>
      </c>
      <c r="BL15" s="4"/>
      <c r="BM15" s="49">
        <f t="shared" si="10"/>
      </c>
      <c r="BN15" s="65"/>
      <c r="BO15" s="17">
        <f>IF(ISNA(MATCH(CONCATENATE(BO$4,$A15),'Výsledková listina'!$O:$O,0)),"",INDEX('Výsledková listina'!$C:$C,MATCH(CONCATENATE(BO$4,$A15),'Výsledková listina'!$O:$O,0),1))</f>
      </c>
      <c r="BP15" s="51">
        <f>IF(ISNA(MATCH(CONCATENATE(BO$4,$A15),'Výsledková listina'!$O:$O,0)),"",INDEX('Výsledková listina'!$P:$P,MATCH(CONCATENATE(BO$4,$A15),'Výsledková listina'!$O:$O,0),1))</f>
      </c>
      <c r="BQ15" s="4"/>
      <c r="BR15" s="49">
        <f t="shared" si="11"/>
      </c>
      <c r="BS15" s="65"/>
      <c r="BT15" s="17">
        <f>IF(ISNA(MATCH(CONCATENATE(BT$4,$A15),'Výsledková listina'!$O:$O,0)),"",INDEX('Výsledková listina'!$C:$C,MATCH(CONCATENATE(BT$4,$A15),'Výsledková listina'!$O:$O,0),1))</f>
      </c>
      <c r="BU15" s="51">
        <f>IF(ISNA(MATCH(CONCATENATE(BT$4,$A15),'Výsledková listina'!$O:$O,0)),"",INDEX('Výsledková listina'!$P:$P,MATCH(CONCATENATE(BT$4,$A15),'Výsledková listina'!$O:$O,0),1))</f>
      </c>
      <c r="BV15" s="4"/>
      <c r="BW15" s="49">
        <f t="shared" si="12"/>
      </c>
      <c r="BX15" s="65"/>
      <c r="BY15" s="17">
        <f>IF(ISNA(MATCH(CONCATENATE(BY$4,$A15),'Výsledková listina'!$O:$O,0)),"",INDEX('Výsledková listina'!$C:$C,MATCH(CONCATENATE(BY$4,$A15),'Výsledková listina'!$O:$O,0),1))</f>
      </c>
      <c r="BZ15" s="51">
        <f>IF(ISNA(MATCH(CONCATENATE(BY$4,$A15),'Výsledková listina'!$O:$O,0)),"",INDEX('Výsledková listina'!$P:$P,MATCH(CONCATENATE(BY$4,$A15),'Výsledková listina'!$O:$O,0),1))</f>
      </c>
      <c r="CA15" s="4"/>
      <c r="CB15" s="49">
        <f t="shared" si="13"/>
      </c>
      <c r="CC15" s="65"/>
      <c r="CD15" s="17">
        <f>IF(ISNA(MATCH(CONCATENATE(CD$4,$A15),'Výsledková listina'!$O:$O,0)),"",INDEX('Výsledková listina'!$C:$C,MATCH(CONCATENATE(CD$4,$A15),'Výsledková listina'!$O:$O,0),1))</f>
      </c>
      <c r="CE15" s="51">
        <f>IF(ISNA(MATCH(CONCATENATE(CD$4,$A15),'Výsledková listina'!$O:$O,0)),"",INDEX('Výsledková listina'!$P:$P,MATCH(CONCATENATE(CD$4,$A15),'Výsledková listina'!$O:$O,0),1))</f>
      </c>
      <c r="CF15" s="4"/>
      <c r="CG15" s="49">
        <f t="shared" si="14"/>
      </c>
      <c r="CH15" s="65"/>
    </row>
    <row r="16" spans="1:86" s="10" customFormat="1" ht="34.5" customHeight="1">
      <c r="A16" s="5">
        <v>11</v>
      </c>
      <c r="B16" s="17">
        <f>IF(ISNA(MATCH(CONCATENATE(B$4,$A16),'Výsledková listina'!$O:$O,0)),"",INDEX('Výsledková listina'!$C:$C,MATCH(CONCATENATE(B$4,$A16),'Výsledková listina'!$O:$O,0),1))</f>
      </c>
      <c r="C16" s="51">
        <f>IF(ISNA(MATCH(CONCATENATE(B$4,$A16),'Výsledková listina'!$O:$O,0)),"",INDEX('Výsledková listina'!$P:$P,MATCH(CONCATENATE(B$4,$A16),'Výsledková listina'!$O:$O,0),1))</f>
      </c>
      <c r="D16" s="4"/>
      <c r="E16" s="98"/>
      <c r="F16" s="49">
        <f t="shared" si="0"/>
      </c>
      <c r="G16" s="65"/>
      <c r="H16" s="17" t="str">
        <f>IF(ISNA(MATCH(CONCATENATE(H$4,$A16),'Výsledková listina'!$O:$O,0)),"",INDEX('Výsledková listina'!$C:$C,MATCH(CONCATENATE(H$4,$A16),'Výsledková listina'!$O:$O,0),1))</f>
        <v>Bačina Zbyněk</v>
      </c>
      <c r="I16" s="51">
        <f>IF(ISNA(MATCH(CONCATENATE(H$4,$A16),'Výsledková listina'!$O:$O,0)),"",INDEX('Výsledková listina'!$P:$P,MATCH(CONCATENATE(H$4,$A16),'Výsledková listina'!$O:$O,0),1))</f>
      </c>
      <c r="J16" s="4">
        <v>3030</v>
      </c>
      <c r="K16" s="98"/>
      <c r="L16" s="49">
        <f t="shared" si="1"/>
        <v>13</v>
      </c>
      <c r="M16" s="65"/>
      <c r="N16" s="17">
        <f>IF(ISNA(MATCH(CONCATENATE(N$4,$A16),'Výsledková listina'!$O:$O,0)),"",INDEX('Výsledková listina'!$C:$C,MATCH(CONCATENATE(N$4,$A16),'Výsledková listina'!$O:$O,0),1))</f>
      </c>
      <c r="O16" s="51">
        <f>IF(ISNA(MATCH(CONCATENATE(N$4,$A16),'Výsledková listina'!$O:$O,0)),"",INDEX('Výsledková listina'!$P:$P,MATCH(CONCATENATE(N$4,$A16),'Výsledková listina'!$O:$O,0),1))</f>
      </c>
      <c r="P16" s="4"/>
      <c r="Q16" s="98"/>
      <c r="R16" s="49">
        <f t="shared" si="2"/>
      </c>
      <c r="S16" s="65"/>
      <c r="T16" s="17" t="str">
        <f>IF(ISNA(MATCH(CONCATENATE(T$4,$A16),'Výsledková listina'!$O:$O,0)),"",INDEX('Výsledková listina'!$C:$C,MATCH(CONCATENATE(T$4,$A16),'Výsledková listina'!$O:$O,0),1))</f>
        <v>Kortiš Ladislav</v>
      </c>
      <c r="U16" s="51">
        <f>IF(ISNA(MATCH(CONCATENATE(T$4,$A16),'Výsledková listina'!$O:$O,0)),"",INDEX('Výsledková listina'!$P:$P,MATCH(CONCATENATE(T$4,$A16),'Výsledková listina'!$O:$O,0),1))</f>
      </c>
      <c r="V16" s="4">
        <v>19080</v>
      </c>
      <c r="W16" s="98"/>
      <c r="X16" s="49">
        <f t="shared" si="3"/>
        <v>4</v>
      </c>
      <c r="Y16" s="65"/>
      <c r="Z16" s="17" t="str">
        <f>IF(ISNA(MATCH(CONCATENATE(Z$4,$A16),'Výsledková listina'!$O:$O,0)),"",INDEX('Výsledková listina'!$C:$C,MATCH(CONCATENATE(Z$4,$A16),'Výsledková listina'!$O:$O,0),1))</f>
        <v>Pasler Vlastimil</v>
      </c>
      <c r="AA16" s="51">
        <f>IF(ISNA(MATCH(CONCATENATE(Z$4,$A16),'Výsledková listina'!$O:$O,0)),"",INDEX('Výsledková listina'!$P:$P,MATCH(CONCATENATE(Z$4,$A16),'Výsledková listina'!$O:$O,0),1))</f>
      </c>
      <c r="AB16" s="4">
        <v>0</v>
      </c>
      <c r="AC16" s="98"/>
      <c r="AD16" s="49">
        <f t="shared" si="4"/>
        <v>12.5</v>
      </c>
      <c r="AE16" s="65"/>
      <c r="AF16" s="17">
        <f>IF(ISNA(MATCH(CONCATENATE(AF$4,$A16),'Výsledková listina'!$O:$O,0)),"",INDEX('Výsledková listina'!$C:$C,MATCH(CONCATENATE(AF$4,$A16),'Výsledková listina'!$O:$O,0),1))</f>
      </c>
      <c r="AG16" s="51">
        <f>IF(ISNA(MATCH(CONCATENATE(AF$4,$A16),'Výsledková listina'!$O:$O,0)),"",INDEX('Výsledková listina'!$P:$P,MATCH(CONCATENATE(AF$4,$A16),'Výsledková listina'!$O:$O,0),1))</f>
      </c>
      <c r="AH16" s="4"/>
      <c r="AI16" s="98"/>
      <c r="AJ16" s="49">
        <f t="shared" si="5"/>
      </c>
      <c r="AK16" s="65"/>
      <c r="AL16" s="17">
        <f>IF(ISNA(MATCH(CONCATENATE(AL$4,$A16),'Výsledková listina'!$O:$O,0)),"",INDEX('Výsledková listina'!$C:$C,MATCH(CONCATENATE(AL$4,$A16),'Výsledková listina'!$O:$O,0),1))</f>
      </c>
      <c r="AM16" s="51">
        <f>IF(ISNA(MATCH(CONCATENATE(AL$4,$A16),'Výsledková listina'!$O:$O,0)),"",INDEX('Výsledková listina'!$P:$P,MATCH(CONCATENATE(AL$4,$A16),'Výsledková listina'!$O:$O,0),1))</f>
      </c>
      <c r="AN16" s="4"/>
      <c r="AO16" s="98"/>
      <c r="AP16" s="49">
        <f t="shared" si="6"/>
      </c>
      <c r="AQ16" s="65"/>
      <c r="AR16" s="17">
        <f>IF(ISNA(MATCH(CONCATENATE(AR$4,$A16),'Výsledková listina'!$O:$O,0)),"",INDEX('Výsledková listina'!$C:$C,MATCH(CONCATENATE(AR$4,$A16),'Výsledková listina'!$O:$O,0),1))</f>
      </c>
      <c r="AS16" s="51">
        <f>IF(ISNA(MATCH(CONCATENATE(AR$4,$A16),'Výsledková listina'!$O:$O,0)),"",INDEX('Výsledková listina'!$P:$P,MATCH(CONCATENATE(AR$4,$A16),'Výsledková listina'!$O:$O,0),1))</f>
      </c>
      <c r="AT16" s="4"/>
      <c r="AU16" s="98"/>
      <c r="AV16" s="49">
        <f t="shared" si="7"/>
      </c>
      <c r="AW16" s="65"/>
      <c r="AX16" s="17">
        <f>IF(ISNA(MATCH(CONCATENATE(AX$4,$A16),'Výsledková listina'!$O:$O,0)),"",INDEX('Výsledková listina'!$C:$C,MATCH(CONCATENATE(AX$4,$A16),'Výsledková listina'!$O:$O,0),1))</f>
      </c>
      <c r="AY16" s="51">
        <f>IF(ISNA(MATCH(CONCATENATE(AX$4,$A16),'Výsledková listina'!$O:$O,0)),"",INDEX('Výsledková listina'!$P:$P,MATCH(CONCATENATE(AX$4,$A16),'Výsledková listina'!$O:$O,0),1))</f>
      </c>
      <c r="AZ16" s="4"/>
      <c r="BA16" s="98"/>
      <c r="BB16" s="49">
        <f t="shared" si="8"/>
      </c>
      <c r="BC16" s="65"/>
      <c r="BD16" s="17">
        <f>IF(ISNA(MATCH(CONCATENATE(BD$4,$A16),'Výsledková listina'!$O:$O,0)),"",INDEX('Výsledková listina'!$C:$C,MATCH(CONCATENATE(BD$4,$A16),'Výsledková listina'!$O:$O,0),1))</f>
      </c>
      <c r="BE16" s="51">
        <f>IF(ISNA(MATCH(CONCATENATE(BD$4,$A16),'Výsledková listina'!$O:$O,0)),"",INDEX('Výsledková listina'!$P:$P,MATCH(CONCATENATE(BD$4,$A16),'Výsledková listina'!$O:$O,0),1))</f>
      </c>
      <c r="BF16" s="4"/>
      <c r="BG16" s="98"/>
      <c r="BH16" s="49">
        <f t="shared" si="9"/>
      </c>
      <c r="BI16" s="65"/>
      <c r="BJ16" s="17">
        <f>IF(ISNA(MATCH(CONCATENATE(BJ$4,$A16),'Výsledková listina'!$O:$O,0)),"",INDEX('Výsledková listina'!$C:$C,MATCH(CONCATENATE(BJ$4,$A16),'Výsledková listina'!$O:$O,0),1))</f>
      </c>
      <c r="BK16" s="51">
        <f>IF(ISNA(MATCH(CONCATENATE(BJ$4,$A16),'Výsledková listina'!$O:$O,0)),"",INDEX('Výsledková listina'!$P:$P,MATCH(CONCATENATE(BJ$4,$A16),'Výsledková listina'!$O:$O,0),1))</f>
      </c>
      <c r="BL16" s="4"/>
      <c r="BM16" s="49">
        <f t="shared" si="10"/>
      </c>
      <c r="BN16" s="65"/>
      <c r="BO16" s="17">
        <f>IF(ISNA(MATCH(CONCATENATE(BO$4,$A16),'Výsledková listina'!$O:$O,0)),"",INDEX('Výsledková listina'!$C:$C,MATCH(CONCATENATE(BO$4,$A16),'Výsledková listina'!$O:$O,0),1))</f>
      </c>
      <c r="BP16" s="51">
        <f>IF(ISNA(MATCH(CONCATENATE(BO$4,$A16),'Výsledková listina'!$O:$O,0)),"",INDEX('Výsledková listina'!$P:$P,MATCH(CONCATENATE(BO$4,$A16),'Výsledková listina'!$O:$O,0),1))</f>
      </c>
      <c r="BQ16" s="4"/>
      <c r="BR16" s="49">
        <f t="shared" si="11"/>
      </c>
      <c r="BS16" s="65"/>
      <c r="BT16" s="17">
        <f>IF(ISNA(MATCH(CONCATENATE(BT$4,$A16),'Výsledková listina'!$O:$O,0)),"",INDEX('Výsledková listina'!$C:$C,MATCH(CONCATENATE(BT$4,$A16),'Výsledková listina'!$O:$O,0),1))</f>
      </c>
      <c r="BU16" s="51">
        <f>IF(ISNA(MATCH(CONCATENATE(BT$4,$A16),'Výsledková listina'!$O:$O,0)),"",INDEX('Výsledková listina'!$P:$P,MATCH(CONCATENATE(BT$4,$A16),'Výsledková listina'!$O:$O,0),1))</f>
      </c>
      <c r="BV16" s="4"/>
      <c r="BW16" s="49">
        <f t="shared" si="12"/>
      </c>
      <c r="BX16" s="65"/>
      <c r="BY16" s="17">
        <f>IF(ISNA(MATCH(CONCATENATE(BY$4,$A16),'Výsledková listina'!$O:$O,0)),"",INDEX('Výsledková listina'!$C:$C,MATCH(CONCATENATE(BY$4,$A16),'Výsledková listina'!$O:$O,0),1))</f>
      </c>
      <c r="BZ16" s="51">
        <f>IF(ISNA(MATCH(CONCATENATE(BY$4,$A16),'Výsledková listina'!$O:$O,0)),"",INDEX('Výsledková listina'!$P:$P,MATCH(CONCATENATE(BY$4,$A16),'Výsledková listina'!$O:$O,0),1))</f>
      </c>
      <c r="CA16" s="4"/>
      <c r="CB16" s="49">
        <f t="shared" si="13"/>
      </c>
      <c r="CC16" s="65"/>
      <c r="CD16" s="17">
        <f>IF(ISNA(MATCH(CONCATENATE(CD$4,$A16),'Výsledková listina'!$O:$O,0)),"",INDEX('Výsledková listina'!$C:$C,MATCH(CONCATENATE(CD$4,$A16),'Výsledková listina'!$O:$O,0),1))</f>
      </c>
      <c r="CE16" s="51">
        <f>IF(ISNA(MATCH(CONCATENATE(CD$4,$A16),'Výsledková listina'!$O:$O,0)),"",INDEX('Výsledková listina'!$P:$P,MATCH(CONCATENATE(CD$4,$A16),'Výsledková listina'!$O:$O,0),1))</f>
      </c>
      <c r="CF16" s="4"/>
      <c r="CG16" s="49">
        <f t="shared" si="14"/>
      </c>
      <c r="CH16" s="65"/>
    </row>
    <row r="17" spans="1:86" s="10" customFormat="1" ht="34.5" customHeight="1">
      <c r="A17" s="5">
        <v>12</v>
      </c>
      <c r="B17" s="17">
        <f>IF(ISNA(MATCH(CONCATENATE(B$4,$A17),'Výsledková listina'!$O:$O,0)),"",INDEX('Výsledková listina'!$C:$C,MATCH(CONCATENATE(B$4,$A17),'Výsledková listina'!$O:$O,0),1))</f>
      </c>
      <c r="C17" s="51">
        <f>IF(ISNA(MATCH(CONCATENATE(B$4,$A17),'Výsledková listina'!$O:$O,0)),"",INDEX('Výsledková listina'!$P:$P,MATCH(CONCATENATE(B$4,$A17),'Výsledková listina'!$O:$O,0),1))</f>
      </c>
      <c r="D17" s="4"/>
      <c r="E17" s="98"/>
      <c r="F17" s="49">
        <f t="shared" si="0"/>
      </c>
      <c r="G17" s="65"/>
      <c r="H17" s="17" t="str">
        <f>IF(ISNA(MATCH(CONCATENATE(H$4,$A17),'Výsledková listina'!$O:$O,0)),"",INDEX('Výsledková listina'!$C:$C,MATCH(CONCATENATE(H$4,$A17),'Výsledková listina'!$O:$O,0),1))</f>
        <v>Bárta Václav</v>
      </c>
      <c r="I17" s="51">
        <f>IF(ISNA(MATCH(CONCATENATE(H$4,$A17),'Výsledková listina'!$O:$O,0)),"",INDEX('Výsledková listina'!$P:$P,MATCH(CONCATENATE(H$4,$A17),'Výsledková listina'!$O:$O,0),1))</f>
      </c>
      <c r="J17" s="4">
        <v>9885</v>
      </c>
      <c r="K17" s="98"/>
      <c r="L17" s="49">
        <f t="shared" si="1"/>
        <v>8</v>
      </c>
      <c r="M17" s="65"/>
      <c r="N17" s="17">
        <f>IF(ISNA(MATCH(CONCATENATE(N$4,$A17),'Výsledková listina'!$O:$O,0)),"",INDEX('Výsledková listina'!$C:$C,MATCH(CONCATENATE(N$4,$A17),'Výsledková listina'!$O:$O,0),1))</f>
      </c>
      <c r="O17" s="51">
        <f>IF(ISNA(MATCH(CONCATENATE(N$4,$A17),'Výsledková listina'!$O:$O,0)),"",INDEX('Výsledková listina'!$P:$P,MATCH(CONCATENATE(N$4,$A17),'Výsledková listina'!$O:$O,0),1))</f>
      </c>
      <c r="P17" s="4"/>
      <c r="Q17" s="98"/>
      <c r="R17" s="49">
        <f t="shared" si="2"/>
      </c>
      <c r="S17" s="65"/>
      <c r="T17" s="17" t="str">
        <f>IF(ISNA(MATCH(CONCATENATE(T$4,$A17),'Výsledková listina'!$O:$O,0)),"",INDEX('Výsledková listina'!$C:$C,MATCH(CONCATENATE(T$4,$A17),'Výsledková listina'!$O:$O,0),1))</f>
        <v>Vitásek Jiří</v>
      </c>
      <c r="U17" s="51">
        <f>IF(ISNA(MATCH(CONCATENATE(T$4,$A17),'Výsledková listina'!$O:$O,0)),"",INDEX('Výsledková listina'!$P:$P,MATCH(CONCATENATE(T$4,$A17),'Výsledková listina'!$O:$O,0),1))</f>
      </c>
      <c r="V17" s="4">
        <v>15000</v>
      </c>
      <c r="W17" s="98"/>
      <c r="X17" s="49">
        <f t="shared" si="3"/>
        <v>8</v>
      </c>
      <c r="Y17" s="65"/>
      <c r="Z17" s="17" t="str">
        <f>IF(ISNA(MATCH(CONCATENATE(Z$4,$A17),'Výsledková listina'!$O:$O,0)),"",INDEX('Výsledková listina'!$C:$C,MATCH(CONCATENATE(Z$4,$A17),'Výsledková listina'!$O:$O,0),1))</f>
        <v>Král Vítězslav</v>
      </c>
      <c r="AA17" s="51">
        <f>IF(ISNA(MATCH(CONCATENATE(Z$4,$A17),'Výsledková listina'!$O:$O,0)),"",INDEX('Výsledková listina'!$P:$P,MATCH(CONCATENATE(Z$4,$A17),'Výsledková listina'!$O:$O,0),1))</f>
      </c>
      <c r="AB17" s="4">
        <v>4200</v>
      </c>
      <c r="AC17" s="98"/>
      <c r="AD17" s="49">
        <f t="shared" si="4"/>
        <v>7</v>
      </c>
      <c r="AE17" s="65"/>
      <c r="AF17" s="17">
        <f>IF(ISNA(MATCH(CONCATENATE(AF$4,$A17),'Výsledková listina'!$O:$O,0)),"",INDEX('Výsledková listina'!$C:$C,MATCH(CONCATENATE(AF$4,$A17),'Výsledková listina'!$O:$O,0),1))</f>
      </c>
      <c r="AG17" s="51">
        <f>IF(ISNA(MATCH(CONCATENATE(AF$4,$A17),'Výsledková listina'!$O:$O,0)),"",INDEX('Výsledková listina'!$P:$P,MATCH(CONCATENATE(AF$4,$A17),'Výsledková listina'!$O:$O,0),1))</f>
      </c>
      <c r="AH17" s="4"/>
      <c r="AI17" s="98"/>
      <c r="AJ17" s="49">
        <f t="shared" si="5"/>
      </c>
      <c r="AK17" s="65"/>
      <c r="AL17" s="17">
        <f>IF(ISNA(MATCH(CONCATENATE(AL$4,$A17),'Výsledková listina'!$O:$O,0)),"",INDEX('Výsledková listina'!$C:$C,MATCH(CONCATENATE(AL$4,$A17),'Výsledková listina'!$O:$O,0),1))</f>
      </c>
      <c r="AM17" s="51">
        <f>IF(ISNA(MATCH(CONCATENATE(AL$4,$A17),'Výsledková listina'!$O:$O,0)),"",INDEX('Výsledková listina'!$P:$P,MATCH(CONCATENATE(AL$4,$A17),'Výsledková listina'!$O:$O,0),1))</f>
      </c>
      <c r="AN17" s="4"/>
      <c r="AO17" s="98"/>
      <c r="AP17" s="49">
        <f t="shared" si="6"/>
      </c>
      <c r="AQ17" s="65"/>
      <c r="AR17" s="17">
        <f>IF(ISNA(MATCH(CONCATENATE(AR$4,$A17),'Výsledková listina'!$O:$O,0)),"",INDEX('Výsledková listina'!$C:$C,MATCH(CONCATENATE(AR$4,$A17),'Výsledková listina'!$O:$O,0),1))</f>
      </c>
      <c r="AS17" s="51">
        <f>IF(ISNA(MATCH(CONCATENATE(AR$4,$A17),'Výsledková listina'!$O:$O,0)),"",INDEX('Výsledková listina'!$P:$P,MATCH(CONCATENATE(AR$4,$A17),'Výsledková listina'!$O:$O,0),1))</f>
      </c>
      <c r="AT17" s="4"/>
      <c r="AU17" s="98"/>
      <c r="AV17" s="49">
        <f t="shared" si="7"/>
      </c>
      <c r="AW17" s="65"/>
      <c r="AX17" s="17">
        <f>IF(ISNA(MATCH(CONCATENATE(AX$4,$A17),'Výsledková listina'!$O:$O,0)),"",INDEX('Výsledková listina'!$C:$C,MATCH(CONCATENATE(AX$4,$A17),'Výsledková listina'!$O:$O,0),1))</f>
      </c>
      <c r="AY17" s="51">
        <f>IF(ISNA(MATCH(CONCATENATE(AX$4,$A17),'Výsledková listina'!$O:$O,0)),"",INDEX('Výsledková listina'!$P:$P,MATCH(CONCATENATE(AX$4,$A17),'Výsledková listina'!$O:$O,0),1))</f>
      </c>
      <c r="AZ17" s="4"/>
      <c r="BA17" s="98"/>
      <c r="BB17" s="49">
        <f t="shared" si="8"/>
      </c>
      <c r="BC17" s="65"/>
      <c r="BD17" s="17">
        <f>IF(ISNA(MATCH(CONCATENATE(BD$4,$A17),'Výsledková listina'!$O:$O,0)),"",INDEX('Výsledková listina'!$C:$C,MATCH(CONCATENATE(BD$4,$A17),'Výsledková listina'!$O:$O,0),1))</f>
      </c>
      <c r="BE17" s="51">
        <f>IF(ISNA(MATCH(CONCATENATE(BD$4,$A17),'Výsledková listina'!$O:$O,0)),"",INDEX('Výsledková listina'!$P:$P,MATCH(CONCATENATE(BD$4,$A17),'Výsledková listina'!$O:$O,0),1))</f>
      </c>
      <c r="BF17" s="4"/>
      <c r="BG17" s="98"/>
      <c r="BH17" s="49">
        <f t="shared" si="9"/>
      </c>
      <c r="BI17" s="65"/>
      <c r="BJ17" s="17">
        <f>IF(ISNA(MATCH(CONCATENATE(BJ$4,$A17),'Výsledková listina'!$O:$O,0)),"",INDEX('Výsledková listina'!$C:$C,MATCH(CONCATENATE(BJ$4,$A17),'Výsledková listina'!$O:$O,0),1))</f>
      </c>
      <c r="BK17" s="51">
        <f>IF(ISNA(MATCH(CONCATENATE(BJ$4,$A17),'Výsledková listina'!$O:$O,0)),"",INDEX('Výsledková listina'!$P:$P,MATCH(CONCATENATE(BJ$4,$A17),'Výsledková listina'!$O:$O,0),1))</f>
      </c>
      <c r="BL17" s="4"/>
      <c r="BM17" s="49">
        <f t="shared" si="10"/>
      </c>
      <c r="BN17" s="65"/>
      <c r="BO17" s="17">
        <f>IF(ISNA(MATCH(CONCATENATE(BO$4,$A17),'Výsledková listina'!$O:$O,0)),"",INDEX('Výsledková listina'!$C:$C,MATCH(CONCATENATE(BO$4,$A17),'Výsledková listina'!$O:$O,0),1))</f>
      </c>
      <c r="BP17" s="51">
        <f>IF(ISNA(MATCH(CONCATENATE(BO$4,$A17),'Výsledková listina'!$O:$O,0)),"",INDEX('Výsledková listina'!$P:$P,MATCH(CONCATENATE(BO$4,$A17),'Výsledková listina'!$O:$O,0),1))</f>
      </c>
      <c r="BQ17" s="4"/>
      <c r="BR17" s="49">
        <f t="shared" si="11"/>
      </c>
      <c r="BS17" s="65"/>
      <c r="BT17" s="17">
        <f>IF(ISNA(MATCH(CONCATENATE(BT$4,$A17),'Výsledková listina'!$O:$O,0)),"",INDEX('Výsledková listina'!$C:$C,MATCH(CONCATENATE(BT$4,$A17),'Výsledková listina'!$O:$O,0),1))</f>
      </c>
      <c r="BU17" s="51">
        <f>IF(ISNA(MATCH(CONCATENATE(BT$4,$A17),'Výsledková listina'!$O:$O,0)),"",INDEX('Výsledková listina'!$P:$P,MATCH(CONCATENATE(BT$4,$A17),'Výsledková listina'!$O:$O,0),1))</f>
      </c>
      <c r="BV17" s="4"/>
      <c r="BW17" s="49">
        <f t="shared" si="12"/>
      </c>
      <c r="BX17" s="65"/>
      <c r="BY17" s="17">
        <f>IF(ISNA(MATCH(CONCATENATE(BY$4,$A17),'Výsledková listina'!$O:$O,0)),"",INDEX('Výsledková listina'!$C:$C,MATCH(CONCATENATE(BY$4,$A17),'Výsledková listina'!$O:$O,0),1))</f>
      </c>
      <c r="BZ17" s="51">
        <f>IF(ISNA(MATCH(CONCATENATE(BY$4,$A17),'Výsledková listina'!$O:$O,0)),"",INDEX('Výsledková listina'!$P:$P,MATCH(CONCATENATE(BY$4,$A17),'Výsledková listina'!$O:$O,0),1))</f>
      </c>
      <c r="CA17" s="4"/>
      <c r="CB17" s="49">
        <f t="shared" si="13"/>
      </c>
      <c r="CC17" s="65"/>
      <c r="CD17" s="17">
        <f>IF(ISNA(MATCH(CONCATENATE(CD$4,$A17),'Výsledková listina'!$O:$O,0)),"",INDEX('Výsledková listina'!$C:$C,MATCH(CONCATENATE(CD$4,$A17),'Výsledková listina'!$O:$O,0),1))</f>
      </c>
      <c r="CE17" s="51">
        <f>IF(ISNA(MATCH(CONCATENATE(CD$4,$A17),'Výsledková listina'!$O:$O,0)),"",INDEX('Výsledková listina'!$P:$P,MATCH(CONCATENATE(CD$4,$A17),'Výsledková listina'!$O:$O,0),1))</f>
      </c>
      <c r="CF17" s="4"/>
      <c r="CG17" s="49">
        <f t="shared" si="14"/>
      </c>
      <c r="CH17" s="65"/>
    </row>
    <row r="18" spans="1:86" s="10" customFormat="1" ht="34.5" customHeight="1">
      <c r="A18" s="5">
        <v>13</v>
      </c>
      <c r="B18" s="17">
        <f>IF(ISNA(MATCH(CONCATENATE(B$4,$A18),'Výsledková listina'!$O:$O,0)),"",INDEX('Výsledková listina'!$C:$C,MATCH(CONCATENATE(B$4,$A18),'Výsledková listina'!$O:$O,0),1))</f>
      </c>
      <c r="C18" s="51">
        <f>IF(ISNA(MATCH(CONCATENATE(B$4,$A18),'Výsledková listina'!$O:$O,0)),"",INDEX('Výsledková listina'!$P:$P,MATCH(CONCATENATE(B$4,$A18),'Výsledková listina'!$O:$O,0),1))</f>
      </c>
      <c r="D18" s="4"/>
      <c r="E18" s="98"/>
      <c r="F18" s="49">
        <f t="shared" si="0"/>
      </c>
      <c r="G18" s="65"/>
      <c r="H18" s="17" t="str">
        <f>IF(ISNA(MATCH(CONCATENATE(H$4,$A18),'Výsledková listina'!$O:$O,0)),"",INDEX('Výsledková listina'!$C:$C,MATCH(CONCATENATE(H$4,$A18),'Výsledková listina'!$O:$O,0),1))</f>
        <v>Volák Jiří</v>
      </c>
      <c r="I18" s="51">
        <f>IF(ISNA(MATCH(CONCATENATE(H$4,$A18),'Výsledková listina'!$O:$O,0)),"",INDEX('Výsledková listina'!$P:$P,MATCH(CONCATENATE(H$4,$A18),'Výsledková listina'!$O:$O,0),1))</f>
      </c>
      <c r="J18" s="4">
        <v>5815</v>
      </c>
      <c r="K18" s="98"/>
      <c r="L18" s="49">
        <f t="shared" si="1"/>
        <v>9</v>
      </c>
      <c r="M18" s="65"/>
      <c r="N18" s="17">
        <f>IF(ISNA(MATCH(CONCATENATE(N$4,$A18),'Výsledková listina'!$O:$O,0)),"",INDEX('Výsledková listina'!$C:$C,MATCH(CONCATENATE(N$4,$A18),'Výsledková listina'!$O:$O,0),1))</f>
      </c>
      <c r="O18" s="51">
        <f>IF(ISNA(MATCH(CONCATENATE(N$4,$A18),'Výsledková listina'!$O:$O,0)),"",INDEX('Výsledková listina'!$P:$P,MATCH(CONCATENATE(N$4,$A18),'Výsledková listina'!$O:$O,0),1))</f>
      </c>
      <c r="P18" s="4"/>
      <c r="Q18" s="98"/>
      <c r="R18" s="49">
        <f t="shared" si="2"/>
      </c>
      <c r="S18" s="65"/>
      <c r="T18" s="17" t="str">
        <f>IF(ISNA(MATCH(CONCATENATE(T$4,$A18),'Výsledková listina'!$O:$O,0)),"",INDEX('Výsledková listina'!$C:$C,MATCH(CONCATENATE(T$4,$A18),'Výsledková listina'!$O:$O,0),1))</f>
        <v>Dušánek Bohuslav</v>
      </c>
      <c r="U18" s="51">
        <f>IF(ISNA(MATCH(CONCATENATE(T$4,$A18),'Výsledková listina'!$O:$O,0)),"",INDEX('Výsledková listina'!$P:$P,MATCH(CONCATENATE(T$4,$A18),'Výsledková listina'!$O:$O,0),1))</f>
      </c>
      <c r="V18" s="4">
        <v>6985</v>
      </c>
      <c r="W18" s="98"/>
      <c r="X18" s="49">
        <f t="shared" si="3"/>
        <v>15</v>
      </c>
      <c r="Y18" s="65"/>
      <c r="Z18" s="17" t="str">
        <f>IF(ISNA(MATCH(CONCATENATE(Z$4,$A18),'Výsledková listina'!$O:$O,0)),"",INDEX('Výsledková listina'!$C:$C,MATCH(CONCATENATE(Z$4,$A18),'Výsledková listina'!$O:$O,0),1))</f>
        <v>Vrba Tomáš</v>
      </c>
      <c r="AA18" s="51">
        <f>IF(ISNA(MATCH(CONCATENATE(Z$4,$A18),'Výsledková listina'!$O:$O,0)),"",INDEX('Výsledková listina'!$P:$P,MATCH(CONCATENATE(Z$4,$A18),'Výsledková listina'!$O:$O,0),1))</f>
      </c>
      <c r="AB18" s="4">
        <v>5210</v>
      </c>
      <c r="AC18" s="98"/>
      <c r="AD18" s="49">
        <f t="shared" si="4"/>
        <v>5</v>
      </c>
      <c r="AE18" s="65"/>
      <c r="AF18" s="17">
        <f>IF(ISNA(MATCH(CONCATENATE(AF$4,$A18),'Výsledková listina'!$O:$O,0)),"",INDEX('Výsledková listina'!$C:$C,MATCH(CONCATENATE(AF$4,$A18),'Výsledková listina'!$O:$O,0),1))</f>
      </c>
      <c r="AG18" s="51">
        <f>IF(ISNA(MATCH(CONCATENATE(AF$4,$A18),'Výsledková listina'!$O:$O,0)),"",INDEX('Výsledková listina'!$P:$P,MATCH(CONCATENATE(AF$4,$A18),'Výsledková listina'!$O:$O,0),1))</f>
      </c>
      <c r="AH18" s="4"/>
      <c r="AI18" s="98"/>
      <c r="AJ18" s="49">
        <f t="shared" si="5"/>
      </c>
      <c r="AK18" s="65"/>
      <c r="AL18" s="17">
        <f>IF(ISNA(MATCH(CONCATENATE(AL$4,$A18),'Výsledková listina'!$O:$O,0)),"",INDEX('Výsledková listina'!$C:$C,MATCH(CONCATENATE(AL$4,$A18),'Výsledková listina'!$O:$O,0),1))</f>
      </c>
      <c r="AM18" s="51">
        <f>IF(ISNA(MATCH(CONCATENATE(AL$4,$A18),'Výsledková listina'!$O:$O,0)),"",INDEX('Výsledková listina'!$P:$P,MATCH(CONCATENATE(AL$4,$A18),'Výsledková listina'!$O:$O,0),1))</f>
      </c>
      <c r="AN18" s="4"/>
      <c r="AO18" s="98"/>
      <c r="AP18" s="49">
        <f t="shared" si="6"/>
      </c>
      <c r="AQ18" s="65"/>
      <c r="AR18" s="17">
        <f>IF(ISNA(MATCH(CONCATENATE(AR$4,$A18),'Výsledková listina'!$O:$O,0)),"",INDEX('Výsledková listina'!$C:$C,MATCH(CONCATENATE(AR$4,$A18),'Výsledková listina'!$O:$O,0),1))</f>
      </c>
      <c r="AS18" s="51">
        <f>IF(ISNA(MATCH(CONCATENATE(AR$4,$A18),'Výsledková listina'!$O:$O,0)),"",INDEX('Výsledková listina'!$P:$P,MATCH(CONCATENATE(AR$4,$A18),'Výsledková listina'!$O:$O,0),1))</f>
      </c>
      <c r="AT18" s="4"/>
      <c r="AU18" s="98"/>
      <c r="AV18" s="49">
        <f t="shared" si="7"/>
      </c>
      <c r="AW18" s="65"/>
      <c r="AX18" s="17">
        <f>IF(ISNA(MATCH(CONCATENATE(AX$4,$A18),'Výsledková listina'!$O:$O,0)),"",INDEX('Výsledková listina'!$C:$C,MATCH(CONCATENATE(AX$4,$A18),'Výsledková listina'!$O:$O,0),1))</f>
      </c>
      <c r="AY18" s="51">
        <f>IF(ISNA(MATCH(CONCATENATE(AX$4,$A18),'Výsledková listina'!$O:$O,0)),"",INDEX('Výsledková listina'!$P:$P,MATCH(CONCATENATE(AX$4,$A18),'Výsledková listina'!$O:$O,0),1))</f>
      </c>
      <c r="AZ18" s="4"/>
      <c r="BA18" s="98"/>
      <c r="BB18" s="49">
        <f t="shared" si="8"/>
      </c>
      <c r="BC18" s="65"/>
      <c r="BD18" s="17">
        <f>IF(ISNA(MATCH(CONCATENATE(BD$4,$A18),'Výsledková listina'!$O:$O,0)),"",INDEX('Výsledková listina'!$C:$C,MATCH(CONCATENATE(BD$4,$A18),'Výsledková listina'!$O:$O,0),1))</f>
      </c>
      <c r="BE18" s="51">
        <f>IF(ISNA(MATCH(CONCATENATE(BD$4,$A18),'Výsledková listina'!$O:$O,0)),"",INDEX('Výsledková listina'!$P:$P,MATCH(CONCATENATE(BD$4,$A18),'Výsledková listina'!$O:$O,0),1))</f>
      </c>
      <c r="BF18" s="4"/>
      <c r="BG18" s="98"/>
      <c r="BH18" s="49">
        <f t="shared" si="9"/>
      </c>
      <c r="BI18" s="65"/>
      <c r="BJ18" s="17">
        <f>IF(ISNA(MATCH(CONCATENATE(BJ$4,$A18),'Výsledková listina'!$O:$O,0)),"",INDEX('Výsledková listina'!$C:$C,MATCH(CONCATENATE(BJ$4,$A18),'Výsledková listina'!$O:$O,0),1))</f>
      </c>
      <c r="BK18" s="51">
        <f>IF(ISNA(MATCH(CONCATENATE(BJ$4,$A18),'Výsledková listina'!$O:$O,0)),"",INDEX('Výsledková listina'!$P:$P,MATCH(CONCATENATE(BJ$4,$A18),'Výsledková listina'!$O:$O,0),1))</f>
      </c>
      <c r="BL18" s="4"/>
      <c r="BM18" s="49">
        <f t="shared" si="10"/>
      </c>
      <c r="BN18" s="65"/>
      <c r="BO18" s="17">
        <f>IF(ISNA(MATCH(CONCATENATE(BO$4,$A18),'Výsledková listina'!$O:$O,0)),"",INDEX('Výsledková listina'!$C:$C,MATCH(CONCATENATE(BO$4,$A18),'Výsledková listina'!$O:$O,0),1))</f>
      </c>
      <c r="BP18" s="51">
        <f>IF(ISNA(MATCH(CONCATENATE(BO$4,$A18),'Výsledková listina'!$O:$O,0)),"",INDEX('Výsledková listina'!$P:$P,MATCH(CONCATENATE(BO$4,$A18),'Výsledková listina'!$O:$O,0),1))</f>
      </c>
      <c r="BQ18" s="4"/>
      <c r="BR18" s="49">
        <f t="shared" si="11"/>
      </c>
      <c r="BS18" s="65"/>
      <c r="BT18" s="17">
        <f>IF(ISNA(MATCH(CONCATENATE(BT$4,$A18),'Výsledková listina'!$O:$O,0)),"",INDEX('Výsledková listina'!$C:$C,MATCH(CONCATENATE(BT$4,$A18),'Výsledková listina'!$O:$O,0),1))</f>
      </c>
      <c r="BU18" s="51">
        <f>IF(ISNA(MATCH(CONCATENATE(BT$4,$A18),'Výsledková listina'!$O:$O,0)),"",INDEX('Výsledková listina'!$P:$P,MATCH(CONCATENATE(BT$4,$A18),'Výsledková listina'!$O:$O,0),1))</f>
      </c>
      <c r="BV18" s="4"/>
      <c r="BW18" s="49">
        <f t="shared" si="12"/>
      </c>
      <c r="BX18" s="65"/>
      <c r="BY18" s="17">
        <f>IF(ISNA(MATCH(CONCATENATE(BY$4,$A18),'Výsledková listina'!$O:$O,0)),"",INDEX('Výsledková listina'!$C:$C,MATCH(CONCATENATE(BY$4,$A18),'Výsledková listina'!$O:$O,0),1))</f>
      </c>
      <c r="BZ18" s="51">
        <f>IF(ISNA(MATCH(CONCATENATE(BY$4,$A18),'Výsledková listina'!$O:$O,0)),"",INDEX('Výsledková listina'!$P:$P,MATCH(CONCATENATE(BY$4,$A18),'Výsledková listina'!$O:$O,0),1))</f>
      </c>
      <c r="CA18" s="4"/>
      <c r="CB18" s="49">
        <f t="shared" si="13"/>
      </c>
      <c r="CC18" s="65"/>
      <c r="CD18" s="17">
        <f>IF(ISNA(MATCH(CONCATENATE(CD$4,$A18),'Výsledková listina'!$O:$O,0)),"",INDEX('Výsledková listina'!$C:$C,MATCH(CONCATENATE(CD$4,$A18),'Výsledková listina'!$O:$O,0),1))</f>
      </c>
      <c r="CE18" s="51">
        <f>IF(ISNA(MATCH(CONCATENATE(CD$4,$A18),'Výsledková listina'!$O:$O,0)),"",INDEX('Výsledková listina'!$P:$P,MATCH(CONCATENATE(CD$4,$A18),'Výsledková listina'!$O:$O,0),1))</f>
      </c>
      <c r="CF18" s="4"/>
      <c r="CG18" s="49">
        <f t="shared" si="14"/>
      </c>
      <c r="CH18" s="65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1">
        <f>IF(ISNA(MATCH(CONCATENATE(B$4,$A19),'Výsledková listina'!$O:$O,0)),"",INDEX('Výsledková listina'!$P:$P,MATCH(CONCATENATE(B$4,$A19),'Výsledková listina'!$O:$O,0),1))</f>
      </c>
      <c r="D19" s="4"/>
      <c r="E19" s="98"/>
      <c r="F19" s="49">
        <f t="shared" si="0"/>
      </c>
      <c r="G19" s="65"/>
      <c r="H19" s="17" t="str">
        <f>IF(ISNA(MATCH(CONCATENATE(H$4,$A19),'Výsledková listina'!$O:$O,0)),"",INDEX('Výsledková listina'!$C:$C,MATCH(CONCATENATE(H$4,$A19),'Výsledková listina'!$O:$O,0),1))</f>
        <v>Stuchlík Jiří </v>
      </c>
      <c r="I19" s="51">
        <f>IF(ISNA(MATCH(CONCATENATE(H$4,$A19),'Výsledková listina'!$O:$O,0)),"",INDEX('Výsledková listina'!$P:$P,MATCH(CONCATENATE(H$4,$A19),'Výsledková listina'!$O:$O,0),1))</f>
      </c>
      <c r="J19" s="4">
        <v>3860</v>
      </c>
      <c r="K19" s="98"/>
      <c r="L19" s="49">
        <f t="shared" si="1"/>
        <v>12</v>
      </c>
      <c r="M19" s="65"/>
      <c r="N19" s="17">
        <f>IF(ISNA(MATCH(CONCATENATE(N$4,$A19),'Výsledková listina'!$O:$O,0)),"",INDEX('Výsledková listina'!$C:$C,MATCH(CONCATENATE(N$4,$A19),'Výsledková listina'!$O:$O,0),1))</f>
      </c>
      <c r="O19" s="51">
        <f>IF(ISNA(MATCH(CONCATENATE(N$4,$A19),'Výsledková listina'!$O:$O,0)),"",INDEX('Výsledková listina'!$P:$P,MATCH(CONCATENATE(N$4,$A19),'Výsledková listina'!$O:$O,0),1))</f>
      </c>
      <c r="P19" s="4"/>
      <c r="Q19" s="98"/>
      <c r="R19" s="49">
        <f t="shared" si="2"/>
      </c>
      <c r="S19" s="65"/>
      <c r="T19" s="17" t="str">
        <f>IF(ISNA(MATCH(CONCATENATE(T$4,$A19),'Výsledková listina'!$O:$O,0)),"",INDEX('Výsledková listina'!$C:$C,MATCH(CONCATENATE(T$4,$A19),'Výsledková listina'!$O:$O,0),1))</f>
        <v>Holeček Zdeněk</v>
      </c>
      <c r="U19" s="51">
        <f>IF(ISNA(MATCH(CONCATENATE(T$4,$A19),'Výsledková listina'!$O:$O,0)),"",INDEX('Výsledková listina'!$P:$P,MATCH(CONCATENATE(T$4,$A19),'Výsledková listina'!$O:$O,0),1))</f>
      </c>
      <c r="V19" s="4">
        <v>4635</v>
      </c>
      <c r="W19" s="98"/>
      <c r="X19" s="49">
        <f t="shared" si="3"/>
        <v>17</v>
      </c>
      <c r="Y19" s="65"/>
      <c r="Z19" s="17">
        <f>IF(ISNA(MATCH(CONCATENATE(Z$4,$A19),'Výsledková listina'!$O:$O,0)),"",INDEX('Výsledková listina'!$C:$C,MATCH(CONCATENATE(Z$4,$A19),'Výsledková listina'!$O:$O,0),1))</f>
      </c>
      <c r="AA19" s="51">
        <f>IF(ISNA(MATCH(CONCATENATE(Z$4,$A19),'Výsledková listina'!$O:$O,0)),"",INDEX('Výsledková listina'!$P:$P,MATCH(CONCATENATE(Z$4,$A19),'Výsledková listina'!$O:$O,0),1))</f>
      </c>
      <c r="AB19" s="4"/>
      <c r="AC19" s="98"/>
      <c r="AD19" s="49">
        <f t="shared" si="4"/>
      </c>
      <c r="AE19" s="65"/>
      <c r="AF19" s="17">
        <f>IF(ISNA(MATCH(CONCATENATE(AF$4,$A19),'Výsledková listina'!$O:$O,0)),"",INDEX('Výsledková listina'!$C:$C,MATCH(CONCATENATE(AF$4,$A19),'Výsledková listina'!$O:$O,0),1))</f>
      </c>
      <c r="AG19" s="51">
        <f>IF(ISNA(MATCH(CONCATENATE(AF$4,$A19),'Výsledková listina'!$O:$O,0)),"",INDEX('Výsledková listina'!$P:$P,MATCH(CONCATENATE(AF$4,$A19),'Výsledková listina'!$O:$O,0),1))</f>
      </c>
      <c r="AH19" s="4"/>
      <c r="AI19" s="98"/>
      <c r="AJ19" s="49">
        <f t="shared" si="5"/>
      </c>
      <c r="AK19" s="65"/>
      <c r="AL19" s="17">
        <f>IF(ISNA(MATCH(CONCATENATE(AL$4,$A19),'Výsledková listina'!$O:$O,0)),"",INDEX('Výsledková listina'!$C:$C,MATCH(CONCATENATE(AL$4,$A19),'Výsledková listina'!$O:$O,0),1))</f>
      </c>
      <c r="AM19" s="51">
        <f>IF(ISNA(MATCH(CONCATENATE(AL$4,$A19),'Výsledková listina'!$O:$O,0)),"",INDEX('Výsledková listina'!$P:$P,MATCH(CONCATENATE(AL$4,$A19),'Výsledková listina'!$O:$O,0),1))</f>
      </c>
      <c r="AN19" s="4"/>
      <c r="AO19" s="98"/>
      <c r="AP19" s="49">
        <f t="shared" si="6"/>
      </c>
      <c r="AQ19" s="65"/>
      <c r="AR19" s="17">
        <f>IF(ISNA(MATCH(CONCATENATE(AR$4,$A19),'Výsledková listina'!$O:$O,0)),"",INDEX('Výsledková listina'!$C:$C,MATCH(CONCATENATE(AR$4,$A19),'Výsledková listina'!$O:$O,0),1))</f>
      </c>
      <c r="AS19" s="51">
        <f>IF(ISNA(MATCH(CONCATENATE(AR$4,$A19),'Výsledková listina'!$O:$O,0)),"",INDEX('Výsledková listina'!$P:$P,MATCH(CONCATENATE(AR$4,$A19),'Výsledková listina'!$O:$O,0),1))</f>
      </c>
      <c r="AT19" s="4"/>
      <c r="AU19" s="98"/>
      <c r="AV19" s="49">
        <f t="shared" si="7"/>
      </c>
      <c r="AW19" s="65"/>
      <c r="AX19" s="17">
        <f>IF(ISNA(MATCH(CONCATENATE(AX$4,$A19),'Výsledková listina'!$O:$O,0)),"",INDEX('Výsledková listina'!$C:$C,MATCH(CONCATENATE(AX$4,$A19),'Výsledková listina'!$O:$O,0),1))</f>
      </c>
      <c r="AY19" s="51">
        <f>IF(ISNA(MATCH(CONCATENATE(AX$4,$A19),'Výsledková listina'!$O:$O,0)),"",INDEX('Výsledková listina'!$P:$P,MATCH(CONCATENATE(AX$4,$A19),'Výsledková listina'!$O:$O,0),1))</f>
      </c>
      <c r="AZ19" s="4"/>
      <c r="BA19" s="98"/>
      <c r="BB19" s="49">
        <f t="shared" si="8"/>
      </c>
      <c r="BC19" s="65"/>
      <c r="BD19" s="17">
        <f>IF(ISNA(MATCH(CONCATENATE(BD$4,$A19),'Výsledková listina'!$O:$O,0)),"",INDEX('Výsledková listina'!$C:$C,MATCH(CONCATENATE(BD$4,$A19),'Výsledková listina'!$O:$O,0),1))</f>
      </c>
      <c r="BE19" s="51">
        <f>IF(ISNA(MATCH(CONCATENATE(BD$4,$A19),'Výsledková listina'!$O:$O,0)),"",INDEX('Výsledková listina'!$P:$P,MATCH(CONCATENATE(BD$4,$A19),'Výsledková listina'!$O:$O,0),1))</f>
      </c>
      <c r="BF19" s="4"/>
      <c r="BG19" s="98"/>
      <c r="BH19" s="49">
        <f t="shared" si="9"/>
      </c>
      <c r="BI19" s="65"/>
      <c r="BJ19" s="17">
        <f>IF(ISNA(MATCH(CONCATENATE(BJ$4,$A19),'Výsledková listina'!$O:$O,0)),"",INDEX('Výsledková listina'!$C:$C,MATCH(CONCATENATE(BJ$4,$A19),'Výsledková listina'!$O:$O,0),1))</f>
      </c>
      <c r="BK19" s="51">
        <f>IF(ISNA(MATCH(CONCATENATE(BJ$4,$A19),'Výsledková listina'!$O:$O,0)),"",INDEX('Výsledková listina'!$P:$P,MATCH(CONCATENATE(BJ$4,$A19),'Výsledková listina'!$O:$O,0),1))</f>
      </c>
      <c r="BL19" s="4"/>
      <c r="BM19" s="49">
        <f t="shared" si="10"/>
      </c>
      <c r="BN19" s="65"/>
      <c r="BO19" s="17">
        <f>IF(ISNA(MATCH(CONCATENATE(BO$4,$A19),'Výsledková listina'!$O:$O,0)),"",INDEX('Výsledková listina'!$C:$C,MATCH(CONCATENATE(BO$4,$A19),'Výsledková listina'!$O:$O,0),1))</f>
      </c>
      <c r="BP19" s="51">
        <f>IF(ISNA(MATCH(CONCATENATE(BO$4,$A19),'Výsledková listina'!$O:$O,0)),"",INDEX('Výsledková listina'!$P:$P,MATCH(CONCATENATE(BO$4,$A19),'Výsledková listina'!$O:$O,0),1))</f>
      </c>
      <c r="BQ19" s="4"/>
      <c r="BR19" s="49">
        <f t="shared" si="11"/>
      </c>
      <c r="BS19" s="65"/>
      <c r="BT19" s="17">
        <f>IF(ISNA(MATCH(CONCATENATE(BT$4,$A19),'Výsledková listina'!$O:$O,0)),"",INDEX('Výsledková listina'!$C:$C,MATCH(CONCATENATE(BT$4,$A19),'Výsledková listina'!$O:$O,0),1))</f>
      </c>
      <c r="BU19" s="51">
        <f>IF(ISNA(MATCH(CONCATENATE(BT$4,$A19),'Výsledková listina'!$O:$O,0)),"",INDEX('Výsledková listina'!$P:$P,MATCH(CONCATENATE(BT$4,$A19),'Výsledková listina'!$O:$O,0),1))</f>
      </c>
      <c r="BV19" s="4"/>
      <c r="BW19" s="49">
        <f t="shared" si="12"/>
      </c>
      <c r="BX19" s="65"/>
      <c r="BY19" s="17">
        <f>IF(ISNA(MATCH(CONCATENATE(BY$4,$A19),'Výsledková listina'!$O:$O,0)),"",INDEX('Výsledková listina'!$C:$C,MATCH(CONCATENATE(BY$4,$A19),'Výsledková listina'!$O:$O,0),1))</f>
      </c>
      <c r="BZ19" s="51">
        <f>IF(ISNA(MATCH(CONCATENATE(BY$4,$A19),'Výsledková listina'!$O:$O,0)),"",INDEX('Výsledková listina'!$P:$P,MATCH(CONCATENATE(BY$4,$A19),'Výsledková listina'!$O:$O,0),1))</f>
      </c>
      <c r="CA19" s="4"/>
      <c r="CB19" s="49">
        <f t="shared" si="13"/>
      </c>
      <c r="CC19" s="65"/>
      <c r="CD19" s="17">
        <f>IF(ISNA(MATCH(CONCATENATE(CD$4,$A19),'Výsledková listina'!$O:$O,0)),"",INDEX('Výsledková listina'!$C:$C,MATCH(CONCATENATE(CD$4,$A19),'Výsledková listina'!$O:$O,0),1))</f>
      </c>
      <c r="CE19" s="51">
        <f>IF(ISNA(MATCH(CONCATENATE(CD$4,$A19),'Výsledková listina'!$O:$O,0)),"",INDEX('Výsledková listina'!$P:$P,MATCH(CONCATENATE(CD$4,$A19),'Výsledková listina'!$O:$O,0),1))</f>
      </c>
      <c r="CF19" s="4"/>
      <c r="CG19" s="49">
        <f t="shared" si="14"/>
      </c>
      <c r="CH19" s="65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1">
        <f>IF(ISNA(MATCH(CONCATENATE(B$4,$A20),'Výsledková listina'!$O:$O,0)),"",INDEX('Výsledková listina'!$P:$P,MATCH(CONCATENATE(B$4,$A20),'Výsledková listina'!$O:$O,0),1))</f>
      </c>
      <c r="D20" s="4"/>
      <c r="E20" s="98"/>
      <c r="F20" s="49">
        <f t="shared" si="0"/>
      </c>
      <c r="G20" s="65"/>
      <c r="H20" s="17">
        <f>IF(ISNA(MATCH(CONCATENATE(H$4,$A20),'Výsledková listina'!$O:$O,0)),"",INDEX('Výsledková listina'!$C:$C,MATCH(CONCATENATE(H$4,$A20),'Výsledková listina'!$O:$O,0),1))</f>
      </c>
      <c r="I20" s="51">
        <f>IF(ISNA(MATCH(CONCATENATE(H$4,$A20),'Výsledková listina'!$O:$O,0)),"",INDEX('Výsledková listina'!$P:$P,MATCH(CONCATENATE(H$4,$A20),'Výsledková listina'!$O:$O,0),1))</f>
      </c>
      <c r="J20" s="4"/>
      <c r="K20" s="98"/>
      <c r="L20" s="49">
        <f t="shared" si="1"/>
      </c>
      <c r="M20" s="65"/>
      <c r="N20" s="17">
        <f>IF(ISNA(MATCH(CONCATENATE(N$4,$A20),'Výsledková listina'!$O:$O,0)),"",INDEX('Výsledková listina'!$C:$C,MATCH(CONCATENATE(N$4,$A20),'Výsledková listina'!$O:$O,0),1))</f>
      </c>
      <c r="O20" s="51">
        <f>IF(ISNA(MATCH(CONCATENATE(N$4,$A20),'Výsledková listina'!$O:$O,0)),"",INDEX('Výsledková listina'!$P:$P,MATCH(CONCATENATE(N$4,$A20),'Výsledková listina'!$O:$O,0),1))</f>
      </c>
      <c r="P20" s="4"/>
      <c r="Q20" s="98"/>
      <c r="R20" s="49">
        <f t="shared" si="2"/>
      </c>
      <c r="S20" s="65"/>
      <c r="T20" s="17" t="str">
        <f>IF(ISNA(MATCH(CONCATENATE(T$4,$A20),'Výsledková listina'!$O:$O,0)),"",INDEX('Výsledková listina'!$C:$C,MATCH(CONCATENATE(T$4,$A20),'Výsledková listina'!$O:$O,0),1))</f>
        <v>Velebný Pavel</v>
      </c>
      <c r="U20" s="51">
        <f>IF(ISNA(MATCH(CONCATENATE(T$4,$A20),'Výsledková listina'!$O:$O,0)),"",INDEX('Výsledková listina'!$P:$P,MATCH(CONCATENATE(T$4,$A20),'Výsledková listina'!$O:$O,0),1))</f>
      </c>
      <c r="V20" s="4">
        <v>14750</v>
      </c>
      <c r="W20" s="98"/>
      <c r="X20" s="49">
        <f t="shared" si="3"/>
        <v>9</v>
      </c>
      <c r="Y20" s="65"/>
      <c r="Z20" s="17">
        <f>IF(ISNA(MATCH(CONCATENATE(Z$4,$A20),'Výsledková listina'!$O:$O,0)),"",INDEX('Výsledková listina'!$C:$C,MATCH(CONCATENATE(Z$4,$A20),'Výsledková listina'!$O:$O,0),1))</f>
      </c>
      <c r="AA20" s="51">
        <f>IF(ISNA(MATCH(CONCATENATE(Z$4,$A20),'Výsledková listina'!$O:$O,0)),"",INDEX('Výsledková listina'!$P:$P,MATCH(CONCATENATE(Z$4,$A20),'Výsledková listina'!$O:$O,0),1))</f>
      </c>
      <c r="AB20" s="4"/>
      <c r="AC20" s="98"/>
      <c r="AD20" s="49">
        <f t="shared" si="4"/>
      </c>
      <c r="AE20" s="65"/>
      <c r="AF20" s="17">
        <f>IF(ISNA(MATCH(CONCATENATE(AF$4,$A20),'Výsledková listina'!$O:$O,0)),"",INDEX('Výsledková listina'!$C:$C,MATCH(CONCATENATE(AF$4,$A20),'Výsledková listina'!$O:$O,0),1))</f>
      </c>
      <c r="AG20" s="51">
        <f>IF(ISNA(MATCH(CONCATENATE(AF$4,$A20),'Výsledková listina'!$O:$O,0)),"",INDEX('Výsledková listina'!$P:$P,MATCH(CONCATENATE(AF$4,$A20),'Výsledková listina'!$O:$O,0),1))</f>
      </c>
      <c r="AH20" s="4"/>
      <c r="AI20" s="98"/>
      <c r="AJ20" s="49">
        <f t="shared" si="5"/>
      </c>
      <c r="AK20" s="65"/>
      <c r="AL20" s="17">
        <f>IF(ISNA(MATCH(CONCATENATE(AL$4,$A20),'Výsledková listina'!$O:$O,0)),"",INDEX('Výsledková listina'!$C:$C,MATCH(CONCATENATE(AL$4,$A20),'Výsledková listina'!$O:$O,0),1))</f>
      </c>
      <c r="AM20" s="51">
        <f>IF(ISNA(MATCH(CONCATENATE(AL$4,$A20),'Výsledková listina'!$O:$O,0)),"",INDEX('Výsledková listina'!$P:$P,MATCH(CONCATENATE(AL$4,$A20),'Výsledková listina'!$O:$O,0),1))</f>
      </c>
      <c r="AN20" s="4"/>
      <c r="AO20" s="98"/>
      <c r="AP20" s="49">
        <f t="shared" si="6"/>
      </c>
      <c r="AQ20" s="65"/>
      <c r="AR20" s="17">
        <f>IF(ISNA(MATCH(CONCATENATE(AR$4,$A20),'Výsledková listina'!$O:$O,0)),"",INDEX('Výsledková listina'!$C:$C,MATCH(CONCATENATE(AR$4,$A20),'Výsledková listina'!$O:$O,0),1))</f>
      </c>
      <c r="AS20" s="51">
        <f>IF(ISNA(MATCH(CONCATENATE(AR$4,$A20),'Výsledková listina'!$O:$O,0)),"",INDEX('Výsledková listina'!$P:$P,MATCH(CONCATENATE(AR$4,$A20),'Výsledková listina'!$O:$O,0),1))</f>
      </c>
      <c r="AT20" s="4"/>
      <c r="AU20" s="98"/>
      <c r="AV20" s="49">
        <f t="shared" si="7"/>
      </c>
      <c r="AW20" s="65"/>
      <c r="AX20" s="17">
        <f>IF(ISNA(MATCH(CONCATENATE(AX$4,$A20),'Výsledková listina'!$O:$O,0)),"",INDEX('Výsledková listina'!$C:$C,MATCH(CONCATENATE(AX$4,$A20),'Výsledková listina'!$O:$O,0),1))</f>
      </c>
      <c r="AY20" s="51">
        <f>IF(ISNA(MATCH(CONCATENATE(AX$4,$A20),'Výsledková listina'!$O:$O,0)),"",INDEX('Výsledková listina'!$P:$P,MATCH(CONCATENATE(AX$4,$A20),'Výsledková listina'!$O:$O,0),1))</f>
      </c>
      <c r="AZ20" s="4"/>
      <c r="BA20" s="98"/>
      <c r="BB20" s="49">
        <f t="shared" si="8"/>
      </c>
      <c r="BC20" s="65"/>
      <c r="BD20" s="17">
        <f>IF(ISNA(MATCH(CONCATENATE(BD$4,$A20),'Výsledková listina'!$O:$O,0)),"",INDEX('Výsledková listina'!$C:$C,MATCH(CONCATENATE(BD$4,$A20),'Výsledková listina'!$O:$O,0),1))</f>
      </c>
      <c r="BE20" s="51">
        <f>IF(ISNA(MATCH(CONCATENATE(BD$4,$A20),'Výsledková listina'!$O:$O,0)),"",INDEX('Výsledková listina'!$P:$P,MATCH(CONCATENATE(BD$4,$A20),'Výsledková listina'!$O:$O,0),1))</f>
      </c>
      <c r="BF20" s="4"/>
      <c r="BG20" s="98"/>
      <c r="BH20" s="49">
        <f t="shared" si="9"/>
      </c>
      <c r="BI20" s="65"/>
      <c r="BJ20" s="17">
        <f>IF(ISNA(MATCH(CONCATENATE(BJ$4,$A20),'Výsledková listina'!$O:$O,0)),"",INDEX('Výsledková listina'!$C:$C,MATCH(CONCATENATE(BJ$4,$A20),'Výsledková listina'!$O:$O,0),1))</f>
      </c>
      <c r="BK20" s="51">
        <f>IF(ISNA(MATCH(CONCATENATE(BJ$4,$A20),'Výsledková listina'!$O:$O,0)),"",INDEX('Výsledková listina'!$P:$P,MATCH(CONCATENATE(BJ$4,$A20),'Výsledková listina'!$O:$O,0),1))</f>
      </c>
      <c r="BL20" s="4"/>
      <c r="BM20" s="49">
        <f t="shared" si="10"/>
      </c>
      <c r="BN20" s="65"/>
      <c r="BO20" s="17">
        <f>IF(ISNA(MATCH(CONCATENATE(BO$4,$A20),'Výsledková listina'!$O:$O,0)),"",INDEX('Výsledková listina'!$C:$C,MATCH(CONCATENATE(BO$4,$A20),'Výsledková listina'!$O:$O,0),1))</f>
      </c>
      <c r="BP20" s="51">
        <f>IF(ISNA(MATCH(CONCATENATE(BO$4,$A20),'Výsledková listina'!$O:$O,0)),"",INDEX('Výsledková listina'!$P:$P,MATCH(CONCATENATE(BO$4,$A20),'Výsledková listina'!$O:$O,0),1))</f>
      </c>
      <c r="BQ20" s="4"/>
      <c r="BR20" s="49">
        <f t="shared" si="11"/>
      </c>
      <c r="BS20" s="65"/>
      <c r="BT20" s="17">
        <f>IF(ISNA(MATCH(CONCATENATE(BT$4,$A20),'Výsledková listina'!$O:$O,0)),"",INDEX('Výsledková listina'!$C:$C,MATCH(CONCATENATE(BT$4,$A20),'Výsledková listina'!$O:$O,0),1))</f>
      </c>
      <c r="BU20" s="51">
        <f>IF(ISNA(MATCH(CONCATENATE(BT$4,$A20),'Výsledková listina'!$O:$O,0)),"",INDEX('Výsledková listina'!$P:$P,MATCH(CONCATENATE(BT$4,$A20),'Výsledková listina'!$O:$O,0),1))</f>
      </c>
      <c r="BV20" s="4"/>
      <c r="BW20" s="49">
        <f t="shared" si="12"/>
      </c>
      <c r="BX20" s="65"/>
      <c r="BY20" s="17">
        <f>IF(ISNA(MATCH(CONCATENATE(BY$4,$A20),'Výsledková listina'!$O:$O,0)),"",INDEX('Výsledková listina'!$C:$C,MATCH(CONCATENATE(BY$4,$A20),'Výsledková listina'!$O:$O,0),1))</f>
      </c>
      <c r="BZ20" s="51">
        <f>IF(ISNA(MATCH(CONCATENATE(BY$4,$A20),'Výsledková listina'!$O:$O,0)),"",INDEX('Výsledková listina'!$P:$P,MATCH(CONCATENATE(BY$4,$A20),'Výsledková listina'!$O:$O,0),1))</f>
      </c>
      <c r="CA20" s="4"/>
      <c r="CB20" s="49">
        <f t="shared" si="13"/>
      </c>
      <c r="CC20" s="65"/>
      <c r="CD20" s="17">
        <f>IF(ISNA(MATCH(CONCATENATE(CD$4,$A20),'Výsledková listina'!$O:$O,0)),"",INDEX('Výsledková listina'!$C:$C,MATCH(CONCATENATE(CD$4,$A20),'Výsledková listina'!$O:$O,0),1))</f>
      </c>
      <c r="CE20" s="51">
        <f>IF(ISNA(MATCH(CONCATENATE(CD$4,$A20),'Výsledková listina'!$O:$O,0)),"",INDEX('Výsledková listina'!$P:$P,MATCH(CONCATENATE(CD$4,$A20),'Výsledková listina'!$O:$O,0),1))</f>
      </c>
      <c r="CF20" s="4"/>
      <c r="CG20" s="49">
        <f t="shared" si="14"/>
      </c>
      <c r="CH20" s="65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1">
        <f>IF(ISNA(MATCH(CONCATENATE(B$4,$A21),'Výsledková listina'!$O:$O,0)),"",INDEX('Výsledková listina'!$P:$P,MATCH(CONCATENATE(B$4,$A21),'Výsledková listina'!$O:$O,0),1))</f>
      </c>
      <c r="D21" s="4"/>
      <c r="E21" s="98"/>
      <c r="F21" s="49">
        <f t="shared" si="0"/>
      </c>
      <c r="G21" s="65"/>
      <c r="H21" s="17">
        <f>IF(ISNA(MATCH(CONCATENATE(H$4,$A21),'Výsledková listina'!$O:$O,0)),"",INDEX('Výsledková listina'!$C:$C,MATCH(CONCATENATE(H$4,$A21),'Výsledková listina'!$O:$O,0),1))</f>
      </c>
      <c r="I21" s="51">
        <f>IF(ISNA(MATCH(CONCATENATE(H$4,$A21),'Výsledková listina'!$O:$O,0)),"",INDEX('Výsledková listina'!$P:$P,MATCH(CONCATENATE(H$4,$A21),'Výsledková listina'!$O:$O,0),1))</f>
      </c>
      <c r="J21" s="4"/>
      <c r="K21" s="98"/>
      <c r="L21" s="49">
        <f t="shared" si="1"/>
      </c>
      <c r="M21" s="65"/>
      <c r="N21" s="17">
        <f>IF(ISNA(MATCH(CONCATENATE(N$4,$A21),'Výsledková listina'!$O:$O,0)),"",INDEX('Výsledková listina'!$C:$C,MATCH(CONCATENATE(N$4,$A21),'Výsledková listina'!$O:$O,0),1))</f>
      </c>
      <c r="O21" s="51">
        <f>IF(ISNA(MATCH(CONCATENATE(N$4,$A21),'Výsledková listina'!$O:$O,0)),"",INDEX('Výsledková listina'!$P:$P,MATCH(CONCATENATE(N$4,$A21),'Výsledková listina'!$O:$O,0),1))</f>
      </c>
      <c r="P21" s="4"/>
      <c r="Q21" s="98"/>
      <c r="R21" s="49">
        <f t="shared" si="2"/>
      </c>
      <c r="S21" s="65"/>
      <c r="T21" s="17" t="str">
        <f>IF(ISNA(MATCH(CONCATENATE(T$4,$A21),'Výsledková listina'!$O:$O,0)),"",INDEX('Výsledková listina'!$C:$C,MATCH(CONCATENATE(T$4,$A21),'Výsledková listina'!$O:$O,0),1))</f>
        <v>Kovařík Radovan</v>
      </c>
      <c r="U21" s="51">
        <f>IF(ISNA(MATCH(CONCATENATE(T$4,$A21),'Výsledková listina'!$O:$O,0)),"",INDEX('Výsledková listina'!$P:$P,MATCH(CONCATENATE(T$4,$A21),'Výsledková listina'!$O:$O,0),1))</f>
      </c>
      <c r="V21" s="4">
        <v>7985</v>
      </c>
      <c r="W21" s="98"/>
      <c r="X21" s="49">
        <f t="shared" si="3"/>
        <v>13</v>
      </c>
      <c r="Y21" s="65"/>
      <c r="Z21" s="17">
        <f>IF(ISNA(MATCH(CONCATENATE(Z$4,$A21),'Výsledková listina'!$O:$O,0)),"",INDEX('Výsledková listina'!$C:$C,MATCH(CONCATENATE(Z$4,$A21),'Výsledková listina'!$O:$O,0),1))</f>
      </c>
      <c r="AA21" s="51">
        <f>IF(ISNA(MATCH(CONCATENATE(Z$4,$A21),'Výsledková listina'!$O:$O,0)),"",INDEX('Výsledková listina'!$P:$P,MATCH(CONCATENATE(Z$4,$A21),'Výsledková listina'!$O:$O,0),1))</f>
      </c>
      <c r="AB21" s="4"/>
      <c r="AC21" s="98"/>
      <c r="AD21" s="49">
        <f t="shared" si="4"/>
      </c>
      <c r="AE21" s="65"/>
      <c r="AF21" s="17">
        <f>IF(ISNA(MATCH(CONCATENATE(AF$4,$A21),'Výsledková listina'!$O:$O,0)),"",INDEX('Výsledková listina'!$C:$C,MATCH(CONCATENATE(AF$4,$A21),'Výsledková listina'!$O:$O,0),1))</f>
      </c>
      <c r="AG21" s="51">
        <f>IF(ISNA(MATCH(CONCATENATE(AF$4,$A21),'Výsledková listina'!$O:$O,0)),"",INDEX('Výsledková listina'!$P:$P,MATCH(CONCATENATE(AF$4,$A21),'Výsledková listina'!$O:$O,0),1))</f>
      </c>
      <c r="AH21" s="4"/>
      <c r="AI21" s="98"/>
      <c r="AJ21" s="49">
        <f t="shared" si="5"/>
      </c>
      <c r="AK21" s="65"/>
      <c r="AL21" s="17">
        <f>IF(ISNA(MATCH(CONCATENATE(AL$4,$A21),'Výsledková listina'!$O:$O,0)),"",INDEX('Výsledková listina'!$C:$C,MATCH(CONCATENATE(AL$4,$A21),'Výsledková listina'!$O:$O,0),1))</f>
      </c>
      <c r="AM21" s="51">
        <f>IF(ISNA(MATCH(CONCATENATE(AL$4,$A21),'Výsledková listina'!$O:$O,0)),"",INDEX('Výsledková listina'!$P:$P,MATCH(CONCATENATE(AL$4,$A21),'Výsledková listina'!$O:$O,0),1))</f>
      </c>
      <c r="AN21" s="4"/>
      <c r="AO21" s="98"/>
      <c r="AP21" s="49">
        <f t="shared" si="6"/>
      </c>
      <c r="AQ21" s="65"/>
      <c r="AR21" s="17">
        <f>IF(ISNA(MATCH(CONCATENATE(AR$4,$A21),'Výsledková listina'!$O:$O,0)),"",INDEX('Výsledková listina'!$C:$C,MATCH(CONCATENATE(AR$4,$A21),'Výsledková listina'!$O:$O,0),1))</f>
      </c>
      <c r="AS21" s="51">
        <f>IF(ISNA(MATCH(CONCATENATE(AR$4,$A21),'Výsledková listina'!$O:$O,0)),"",INDEX('Výsledková listina'!$P:$P,MATCH(CONCATENATE(AR$4,$A21),'Výsledková listina'!$O:$O,0),1))</f>
      </c>
      <c r="AT21" s="4"/>
      <c r="AU21" s="98"/>
      <c r="AV21" s="49">
        <f t="shared" si="7"/>
      </c>
      <c r="AW21" s="65"/>
      <c r="AX21" s="17">
        <f>IF(ISNA(MATCH(CONCATENATE(AX$4,$A21),'Výsledková listina'!$O:$O,0)),"",INDEX('Výsledková listina'!$C:$C,MATCH(CONCATENATE(AX$4,$A21),'Výsledková listina'!$O:$O,0),1))</f>
      </c>
      <c r="AY21" s="51">
        <f>IF(ISNA(MATCH(CONCATENATE(AX$4,$A21),'Výsledková listina'!$O:$O,0)),"",INDEX('Výsledková listina'!$P:$P,MATCH(CONCATENATE(AX$4,$A21),'Výsledková listina'!$O:$O,0),1))</f>
      </c>
      <c r="AZ21" s="4"/>
      <c r="BA21" s="98"/>
      <c r="BB21" s="49">
        <f t="shared" si="8"/>
      </c>
      <c r="BC21" s="65"/>
      <c r="BD21" s="17">
        <f>IF(ISNA(MATCH(CONCATENATE(BD$4,$A21),'Výsledková listina'!$O:$O,0)),"",INDEX('Výsledková listina'!$C:$C,MATCH(CONCATENATE(BD$4,$A21),'Výsledková listina'!$O:$O,0),1))</f>
      </c>
      <c r="BE21" s="51">
        <f>IF(ISNA(MATCH(CONCATENATE(BD$4,$A21),'Výsledková listina'!$O:$O,0)),"",INDEX('Výsledková listina'!$P:$P,MATCH(CONCATENATE(BD$4,$A21),'Výsledková listina'!$O:$O,0),1))</f>
      </c>
      <c r="BF21" s="4"/>
      <c r="BG21" s="98"/>
      <c r="BH21" s="49">
        <f t="shared" si="9"/>
      </c>
      <c r="BI21" s="65"/>
      <c r="BJ21" s="17">
        <f>IF(ISNA(MATCH(CONCATENATE(BJ$4,$A21),'Výsledková listina'!$O:$O,0)),"",INDEX('Výsledková listina'!$C:$C,MATCH(CONCATENATE(BJ$4,$A21),'Výsledková listina'!$O:$O,0),1))</f>
      </c>
      <c r="BK21" s="51">
        <f>IF(ISNA(MATCH(CONCATENATE(BJ$4,$A21),'Výsledková listina'!$O:$O,0)),"",INDEX('Výsledková listina'!$P:$P,MATCH(CONCATENATE(BJ$4,$A21),'Výsledková listina'!$O:$O,0),1))</f>
      </c>
      <c r="BL21" s="4"/>
      <c r="BM21" s="49">
        <f t="shared" si="10"/>
      </c>
      <c r="BN21" s="65"/>
      <c r="BO21" s="17">
        <f>IF(ISNA(MATCH(CONCATENATE(BO$4,$A21),'Výsledková listina'!$O:$O,0)),"",INDEX('Výsledková listina'!$C:$C,MATCH(CONCATENATE(BO$4,$A21),'Výsledková listina'!$O:$O,0),1))</f>
      </c>
      <c r="BP21" s="51">
        <f>IF(ISNA(MATCH(CONCATENATE(BO$4,$A21),'Výsledková listina'!$O:$O,0)),"",INDEX('Výsledková listina'!$P:$P,MATCH(CONCATENATE(BO$4,$A21),'Výsledková listina'!$O:$O,0),1))</f>
      </c>
      <c r="BQ21" s="4"/>
      <c r="BR21" s="49">
        <f t="shared" si="11"/>
      </c>
      <c r="BS21" s="65"/>
      <c r="BT21" s="17">
        <f>IF(ISNA(MATCH(CONCATENATE(BT$4,$A21),'Výsledková listina'!$O:$O,0)),"",INDEX('Výsledková listina'!$C:$C,MATCH(CONCATENATE(BT$4,$A21),'Výsledková listina'!$O:$O,0),1))</f>
      </c>
      <c r="BU21" s="51">
        <f>IF(ISNA(MATCH(CONCATENATE(BT$4,$A21),'Výsledková listina'!$O:$O,0)),"",INDEX('Výsledková listina'!$P:$P,MATCH(CONCATENATE(BT$4,$A21),'Výsledková listina'!$O:$O,0),1))</f>
      </c>
      <c r="BV21" s="4"/>
      <c r="BW21" s="49">
        <f t="shared" si="12"/>
      </c>
      <c r="BX21" s="65"/>
      <c r="BY21" s="17">
        <f>IF(ISNA(MATCH(CONCATENATE(BY$4,$A21),'Výsledková listina'!$O:$O,0)),"",INDEX('Výsledková listina'!$C:$C,MATCH(CONCATENATE(BY$4,$A21),'Výsledková listina'!$O:$O,0),1))</f>
      </c>
      <c r="BZ21" s="51">
        <f>IF(ISNA(MATCH(CONCATENATE(BY$4,$A21),'Výsledková listina'!$O:$O,0)),"",INDEX('Výsledková listina'!$P:$P,MATCH(CONCATENATE(BY$4,$A21),'Výsledková listina'!$O:$O,0),1))</f>
      </c>
      <c r="CA21" s="4"/>
      <c r="CB21" s="49">
        <f t="shared" si="13"/>
      </c>
      <c r="CC21" s="65"/>
      <c r="CD21" s="17">
        <f>IF(ISNA(MATCH(CONCATENATE(CD$4,$A21),'Výsledková listina'!$O:$O,0)),"",INDEX('Výsledková listina'!$C:$C,MATCH(CONCATENATE(CD$4,$A21),'Výsledková listina'!$O:$O,0),1))</f>
      </c>
      <c r="CE21" s="51">
        <f>IF(ISNA(MATCH(CONCATENATE(CD$4,$A21),'Výsledková listina'!$O:$O,0)),"",INDEX('Výsledková listina'!$P:$P,MATCH(CONCATENATE(CD$4,$A21),'Výsledková listina'!$O:$O,0),1))</f>
      </c>
      <c r="CF21" s="4"/>
      <c r="CG21" s="49">
        <f t="shared" si="14"/>
      </c>
      <c r="CH21" s="65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1">
        <f>IF(ISNA(MATCH(CONCATENATE(B$4,$A22),'Výsledková listina'!$O:$O,0)),"",INDEX('Výsledková listina'!$P:$P,MATCH(CONCATENATE(B$4,$A22),'Výsledková listina'!$O:$O,0),1))</f>
      </c>
      <c r="D22" s="4"/>
      <c r="E22" s="98"/>
      <c r="F22" s="49">
        <f t="shared" si="0"/>
      </c>
      <c r="G22" s="65"/>
      <c r="H22" s="17">
        <f>IF(ISNA(MATCH(CONCATENATE(H$4,$A22),'Výsledková listina'!$O:$O,0)),"",INDEX('Výsledková listina'!$C:$C,MATCH(CONCATENATE(H$4,$A22),'Výsledková listina'!$O:$O,0),1))</f>
      </c>
      <c r="I22" s="51">
        <f>IF(ISNA(MATCH(CONCATENATE(H$4,$A22),'Výsledková listina'!$O:$O,0)),"",INDEX('Výsledková listina'!$P:$P,MATCH(CONCATENATE(H$4,$A22),'Výsledková listina'!$O:$O,0),1))</f>
      </c>
      <c r="J22" s="4"/>
      <c r="K22" s="98"/>
      <c r="L22" s="49">
        <f t="shared" si="1"/>
      </c>
      <c r="M22" s="65"/>
      <c r="N22" s="17">
        <f>IF(ISNA(MATCH(CONCATENATE(N$4,$A22),'Výsledková listina'!$O:$O,0)),"",INDEX('Výsledková listina'!$C:$C,MATCH(CONCATENATE(N$4,$A22),'Výsledková listina'!$O:$O,0),1))</f>
      </c>
      <c r="O22" s="51">
        <f>IF(ISNA(MATCH(CONCATENATE(N$4,$A22),'Výsledková listina'!$O:$O,0)),"",INDEX('Výsledková listina'!$P:$P,MATCH(CONCATENATE(N$4,$A22),'Výsledková listina'!$O:$O,0),1))</f>
      </c>
      <c r="P22" s="4"/>
      <c r="Q22" s="98"/>
      <c r="R22" s="49">
        <f t="shared" si="2"/>
      </c>
      <c r="S22" s="65"/>
      <c r="T22" s="17" t="str">
        <f>IF(ISNA(MATCH(CONCATENATE(T$4,$A22),'Výsledková listina'!$O:$O,0)),"",INDEX('Výsledková listina'!$C:$C,MATCH(CONCATENATE(T$4,$A22),'Výsledková listina'!$O:$O,0),1))</f>
        <v>Vančata Vladimír</v>
      </c>
      <c r="U22" s="51">
        <f>IF(ISNA(MATCH(CONCATENATE(T$4,$A22),'Výsledková listina'!$O:$O,0)),"",INDEX('Výsledková listina'!$P:$P,MATCH(CONCATENATE(T$4,$A22),'Výsledková listina'!$O:$O,0),1))</f>
      </c>
      <c r="V22" s="4">
        <v>6960</v>
      </c>
      <c r="W22" s="98"/>
      <c r="X22" s="49">
        <f t="shared" si="3"/>
        <v>16</v>
      </c>
      <c r="Y22" s="65"/>
      <c r="Z22" s="17">
        <f>IF(ISNA(MATCH(CONCATENATE(Z$4,$A22),'Výsledková listina'!$O:$O,0)),"",INDEX('Výsledková listina'!$C:$C,MATCH(CONCATENATE(Z$4,$A22),'Výsledková listina'!$O:$O,0),1))</f>
      </c>
      <c r="AA22" s="51">
        <f>IF(ISNA(MATCH(CONCATENATE(Z$4,$A22),'Výsledková listina'!$O:$O,0)),"",INDEX('Výsledková listina'!$P:$P,MATCH(CONCATENATE(Z$4,$A22),'Výsledková listina'!$O:$O,0),1))</f>
      </c>
      <c r="AB22" s="4"/>
      <c r="AC22" s="98"/>
      <c r="AD22" s="49">
        <f t="shared" si="4"/>
      </c>
      <c r="AE22" s="65"/>
      <c r="AF22" s="17">
        <f>IF(ISNA(MATCH(CONCATENATE(AF$4,$A22),'Výsledková listina'!$O:$O,0)),"",INDEX('Výsledková listina'!$C:$C,MATCH(CONCATENATE(AF$4,$A22),'Výsledková listina'!$O:$O,0),1))</f>
      </c>
      <c r="AG22" s="51">
        <f>IF(ISNA(MATCH(CONCATENATE(AF$4,$A22),'Výsledková listina'!$O:$O,0)),"",INDEX('Výsledková listina'!$P:$P,MATCH(CONCATENATE(AF$4,$A22),'Výsledková listina'!$O:$O,0),1))</f>
      </c>
      <c r="AH22" s="4"/>
      <c r="AI22" s="98"/>
      <c r="AJ22" s="49">
        <f t="shared" si="5"/>
      </c>
      <c r="AK22" s="65"/>
      <c r="AL22" s="17">
        <f>IF(ISNA(MATCH(CONCATENATE(AL$4,$A22),'Výsledková listina'!$O:$O,0)),"",INDEX('Výsledková listina'!$C:$C,MATCH(CONCATENATE(AL$4,$A22),'Výsledková listina'!$O:$O,0),1))</f>
      </c>
      <c r="AM22" s="51">
        <f>IF(ISNA(MATCH(CONCATENATE(AL$4,$A22),'Výsledková listina'!$O:$O,0)),"",INDEX('Výsledková listina'!$P:$P,MATCH(CONCATENATE(AL$4,$A22),'Výsledková listina'!$O:$O,0),1))</f>
      </c>
      <c r="AN22" s="4"/>
      <c r="AO22" s="98"/>
      <c r="AP22" s="49">
        <f t="shared" si="6"/>
      </c>
      <c r="AQ22" s="65"/>
      <c r="AR22" s="17">
        <f>IF(ISNA(MATCH(CONCATENATE(AR$4,$A22),'Výsledková listina'!$O:$O,0)),"",INDEX('Výsledková listina'!$C:$C,MATCH(CONCATENATE(AR$4,$A22),'Výsledková listina'!$O:$O,0),1))</f>
      </c>
      <c r="AS22" s="51">
        <f>IF(ISNA(MATCH(CONCATENATE(AR$4,$A22),'Výsledková listina'!$O:$O,0)),"",INDEX('Výsledková listina'!$P:$P,MATCH(CONCATENATE(AR$4,$A22),'Výsledková listina'!$O:$O,0),1))</f>
      </c>
      <c r="AT22" s="4"/>
      <c r="AU22" s="98"/>
      <c r="AV22" s="49">
        <f t="shared" si="7"/>
      </c>
      <c r="AW22" s="65"/>
      <c r="AX22" s="17">
        <f>IF(ISNA(MATCH(CONCATENATE(AX$4,$A22),'Výsledková listina'!$O:$O,0)),"",INDEX('Výsledková listina'!$C:$C,MATCH(CONCATENATE(AX$4,$A22),'Výsledková listina'!$O:$O,0),1))</f>
      </c>
      <c r="AY22" s="51">
        <f>IF(ISNA(MATCH(CONCATENATE(AX$4,$A22),'Výsledková listina'!$O:$O,0)),"",INDEX('Výsledková listina'!$P:$P,MATCH(CONCATENATE(AX$4,$A22),'Výsledková listina'!$O:$O,0),1))</f>
      </c>
      <c r="AZ22" s="4"/>
      <c r="BA22" s="98"/>
      <c r="BB22" s="49">
        <f t="shared" si="8"/>
      </c>
      <c r="BC22" s="65"/>
      <c r="BD22" s="17">
        <f>IF(ISNA(MATCH(CONCATENATE(BD$4,$A22),'Výsledková listina'!$O:$O,0)),"",INDEX('Výsledková listina'!$C:$C,MATCH(CONCATENATE(BD$4,$A22),'Výsledková listina'!$O:$O,0),1))</f>
      </c>
      <c r="BE22" s="51">
        <f>IF(ISNA(MATCH(CONCATENATE(BD$4,$A22),'Výsledková listina'!$O:$O,0)),"",INDEX('Výsledková listina'!$P:$P,MATCH(CONCATENATE(BD$4,$A22),'Výsledková listina'!$O:$O,0),1))</f>
      </c>
      <c r="BF22" s="4"/>
      <c r="BG22" s="98"/>
      <c r="BH22" s="49">
        <f t="shared" si="9"/>
      </c>
      <c r="BI22" s="65"/>
      <c r="BJ22" s="17">
        <f>IF(ISNA(MATCH(CONCATENATE(BJ$4,$A22),'Výsledková listina'!$O:$O,0)),"",INDEX('Výsledková listina'!$C:$C,MATCH(CONCATENATE(BJ$4,$A22),'Výsledková listina'!$O:$O,0),1))</f>
      </c>
      <c r="BK22" s="51">
        <f>IF(ISNA(MATCH(CONCATENATE(BJ$4,$A22),'Výsledková listina'!$O:$O,0)),"",INDEX('Výsledková listina'!$P:$P,MATCH(CONCATENATE(BJ$4,$A22),'Výsledková listina'!$O:$O,0),1))</f>
      </c>
      <c r="BL22" s="4"/>
      <c r="BM22" s="49">
        <f t="shared" si="10"/>
      </c>
      <c r="BN22" s="65"/>
      <c r="BO22" s="17">
        <f>IF(ISNA(MATCH(CONCATENATE(BO$4,$A22),'Výsledková listina'!$O:$O,0)),"",INDEX('Výsledková listina'!$C:$C,MATCH(CONCATENATE(BO$4,$A22),'Výsledková listina'!$O:$O,0),1))</f>
      </c>
      <c r="BP22" s="51">
        <f>IF(ISNA(MATCH(CONCATENATE(BO$4,$A22),'Výsledková listina'!$O:$O,0)),"",INDEX('Výsledková listina'!$P:$P,MATCH(CONCATENATE(BO$4,$A22),'Výsledková listina'!$O:$O,0),1))</f>
      </c>
      <c r="BQ22" s="4"/>
      <c r="BR22" s="49">
        <f t="shared" si="11"/>
      </c>
      <c r="BS22" s="65"/>
      <c r="BT22" s="17">
        <f>IF(ISNA(MATCH(CONCATENATE(BT$4,$A22),'Výsledková listina'!$O:$O,0)),"",INDEX('Výsledková listina'!$C:$C,MATCH(CONCATENATE(BT$4,$A22),'Výsledková listina'!$O:$O,0),1))</f>
      </c>
      <c r="BU22" s="51">
        <f>IF(ISNA(MATCH(CONCATENATE(BT$4,$A22),'Výsledková listina'!$O:$O,0)),"",INDEX('Výsledková listina'!$P:$P,MATCH(CONCATENATE(BT$4,$A22),'Výsledková listina'!$O:$O,0),1))</f>
      </c>
      <c r="BV22" s="4"/>
      <c r="BW22" s="49">
        <f t="shared" si="12"/>
      </c>
      <c r="BX22" s="65"/>
      <c r="BY22" s="17">
        <f>IF(ISNA(MATCH(CONCATENATE(BY$4,$A22),'Výsledková listina'!$O:$O,0)),"",INDEX('Výsledková listina'!$C:$C,MATCH(CONCATENATE(BY$4,$A22),'Výsledková listina'!$O:$O,0),1))</f>
      </c>
      <c r="BZ22" s="51">
        <f>IF(ISNA(MATCH(CONCATENATE(BY$4,$A22),'Výsledková listina'!$O:$O,0)),"",INDEX('Výsledková listina'!$P:$P,MATCH(CONCATENATE(BY$4,$A22),'Výsledková listina'!$O:$O,0),1))</f>
      </c>
      <c r="CA22" s="4"/>
      <c r="CB22" s="49">
        <f t="shared" si="13"/>
      </c>
      <c r="CC22" s="65"/>
      <c r="CD22" s="17">
        <f>IF(ISNA(MATCH(CONCATENATE(CD$4,$A22),'Výsledková listina'!$O:$O,0)),"",INDEX('Výsledková listina'!$C:$C,MATCH(CONCATENATE(CD$4,$A22),'Výsledková listina'!$O:$O,0),1))</f>
      </c>
      <c r="CE22" s="51">
        <f>IF(ISNA(MATCH(CONCATENATE(CD$4,$A22),'Výsledková listina'!$O:$O,0)),"",INDEX('Výsledková listina'!$P:$P,MATCH(CONCATENATE(CD$4,$A22),'Výsledková listina'!$O:$O,0),1))</f>
      </c>
      <c r="CF22" s="4"/>
      <c r="CG22" s="49">
        <f t="shared" si="14"/>
      </c>
      <c r="CH22" s="65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1">
        <f>IF(ISNA(MATCH(CONCATENATE(B$4,$A23),'Výsledková listina'!$O:$O,0)),"",INDEX('Výsledková listina'!$P:$P,MATCH(CONCATENATE(B$4,$A23),'Výsledková listina'!$O:$O,0),1))</f>
      </c>
      <c r="D23" s="4"/>
      <c r="E23" s="98"/>
      <c r="F23" s="49">
        <f t="shared" si="0"/>
      </c>
      <c r="G23" s="65"/>
      <c r="H23" s="17">
        <f>IF(ISNA(MATCH(CONCATENATE(H$4,$A23),'Výsledková listina'!$O:$O,0)),"",INDEX('Výsledková listina'!$C:$C,MATCH(CONCATENATE(H$4,$A23),'Výsledková listina'!$O:$O,0),1))</f>
      </c>
      <c r="I23" s="51">
        <f>IF(ISNA(MATCH(CONCATENATE(H$4,$A23),'Výsledková listina'!$O:$O,0)),"",INDEX('Výsledková listina'!$P:$P,MATCH(CONCATENATE(H$4,$A23),'Výsledková listina'!$O:$O,0),1))</f>
      </c>
      <c r="J23" s="4"/>
      <c r="K23" s="98"/>
      <c r="L23" s="49">
        <f t="shared" si="1"/>
      </c>
      <c r="M23" s="65"/>
      <c r="N23" s="17">
        <f>IF(ISNA(MATCH(CONCATENATE(N$4,$A23),'Výsledková listina'!$O:$O,0)),"",INDEX('Výsledková listina'!$C:$C,MATCH(CONCATENATE(N$4,$A23),'Výsledková listina'!$O:$O,0),1))</f>
      </c>
      <c r="O23" s="51">
        <f>IF(ISNA(MATCH(CONCATENATE(N$4,$A23),'Výsledková listina'!$O:$O,0)),"",INDEX('Výsledková listina'!$P:$P,MATCH(CONCATENATE(N$4,$A23),'Výsledková listina'!$O:$O,0),1))</f>
      </c>
      <c r="P23" s="4"/>
      <c r="Q23" s="98"/>
      <c r="R23" s="49">
        <f t="shared" si="2"/>
      </c>
      <c r="S23" s="65"/>
      <c r="T23" s="17" t="str">
        <f>IF(ISNA(MATCH(CONCATENATE(T$4,$A23),'Výsledková listina'!$O:$O,0)),"",INDEX('Výsledková listina'!$C:$C,MATCH(CONCATENATE(T$4,$A23),'Výsledková listina'!$O:$O,0),1))</f>
        <v>Komora Martin</v>
      </c>
      <c r="U23" s="51">
        <f>IF(ISNA(MATCH(CONCATENATE(T$4,$A23),'Výsledková listina'!$O:$O,0)),"",INDEX('Výsledková listina'!$P:$P,MATCH(CONCATENATE(T$4,$A23),'Výsledková listina'!$O:$O,0),1))</f>
      </c>
      <c r="V23" s="4">
        <v>16180</v>
      </c>
      <c r="W23" s="98"/>
      <c r="X23" s="49">
        <f t="shared" si="3"/>
        <v>7</v>
      </c>
      <c r="Y23" s="65"/>
      <c r="Z23" s="17">
        <f>IF(ISNA(MATCH(CONCATENATE(Z$4,$A23),'Výsledková listina'!$O:$O,0)),"",INDEX('Výsledková listina'!$C:$C,MATCH(CONCATENATE(Z$4,$A23),'Výsledková listina'!$O:$O,0),1))</f>
      </c>
      <c r="AA23" s="51">
        <f>IF(ISNA(MATCH(CONCATENATE(Z$4,$A23),'Výsledková listina'!$O:$O,0)),"",INDEX('Výsledková listina'!$P:$P,MATCH(CONCATENATE(Z$4,$A23),'Výsledková listina'!$O:$O,0),1))</f>
      </c>
      <c r="AB23" s="4"/>
      <c r="AC23" s="98"/>
      <c r="AD23" s="49">
        <f t="shared" si="4"/>
      </c>
      <c r="AE23" s="65"/>
      <c r="AF23" s="17">
        <f>IF(ISNA(MATCH(CONCATENATE(AF$4,$A23),'Výsledková listina'!$O:$O,0)),"",INDEX('Výsledková listina'!$C:$C,MATCH(CONCATENATE(AF$4,$A23),'Výsledková listina'!$O:$O,0),1))</f>
      </c>
      <c r="AG23" s="51">
        <f>IF(ISNA(MATCH(CONCATENATE(AF$4,$A23),'Výsledková listina'!$O:$O,0)),"",INDEX('Výsledková listina'!$P:$P,MATCH(CONCATENATE(AF$4,$A23),'Výsledková listina'!$O:$O,0),1))</f>
      </c>
      <c r="AH23" s="4"/>
      <c r="AI23" s="98"/>
      <c r="AJ23" s="49">
        <f t="shared" si="5"/>
      </c>
      <c r="AK23" s="65"/>
      <c r="AL23" s="17">
        <f>IF(ISNA(MATCH(CONCATENATE(AL$4,$A23),'Výsledková listina'!$O:$O,0)),"",INDEX('Výsledková listina'!$C:$C,MATCH(CONCATENATE(AL$4,$A23),'Výsledková listina'!$O:$O,0),1))</f>
      </c>
      <c r="AM23" s="51">
        <f>IF(ISNA(MATCH(CONCATENATE(AL$4,$A23),'Výsledková listina'!$O:$O,0)),"",INDEX('Výsledková listina'!$P:$P,MATCH(CONCATENATE(AL$4,$A23),'Výsledková listina'!$O:$O,0),1))</f>
      </c>
      <c r="AN23" s="4"/>
      <c r="AO23" s="98"/>
      <c r="AP23" s="49">
        <f t="shared" si="6"/>
      </c>
      <c r="AQ23" s="65"/>
      <c r="AR23" s="17">
        <f>IF(ISNA(MATCH(CONCATENATE(AR$4,$A23),'Výsledková listina'!$O:$O,0)),"",INDEX('Výsledková listina'!$C:$C,MATCH(CONCATENATE(AR$4,$A23),'Výsledková listina'!$O:$O,0),1))</f>
      </c>
      <c r="AS23" s="51">
        <f>IF(ISNA(MATCH(CONCATENATE(AR$4,$A23),'Výsledková listina'!$O:$O,0)),"",INDEX('Výsledková listina'!$P:$P,MATCH(CONCATENATE(AR$4,$A23),'Výsledková listina'!$O:$O,0),1))</f>
      </c>
      <c r="AT23" s="4"/>
      <c r="AU23" s="98"/>
      <c r="AV23" s="49">
        <f t="shared" si="7"/>
      </c>
      <c r="AW23" s="65"/>
      <c r="AX23" s="17">
        <f>IF(ISNA(MATCH(CONCATENATE(AX$4,$A23),'Výsledková listina'!$O:$O,0)),"",INDEX('Výsledková listina'!$C:$C,MATCH(CONCATENATE(AX$4,$A23),'Výsledková listina'!$O:$O,0),1))</f>
      </c>
      <c r="AY23" s="51">
        <f>IF(ISNA(MATCH(CONCATENATE(AX$4,$A23),'Výsledková listina'!$O:$O,0)),"",INDEX('Výsledková listina'!$P:$P,MATCH(CONCATENATE(AX$4,$A23),'Výsledková listina'!$O:$O,0),1))</f>
      </c>
      <c r="AZ23" s="4"/>
      <c r="BA23" s="98"/>
      <c r="BB23" s="49">
        <f t="shared" si="8"/>
      </c>
      <c r="BC23" s="65"/>
      <c r="BD23" s="17">
        <f>IF(ISNA(MATCH(CONCATENATE(BD$4,$A23),'Výsledková listina'!$O:$O,0)),"",INDEX('Výsledková listina'!$C:$C,MATCH(CONCATENATE(BD$4,$A23),'Výsledková listina'!$O:$O,0),1))</f>
      </c>
      <c r="BE23" s="51">
        <f>IF(ISNA(MATCH(CONCATENATE(BD$4,$A23),'Výsledková listina'!$O:$O,0)),"",INDEX('Výsledková listina'!$P:$P,MATCH(CONCATENATE(BD$4,$A23),'Výsledková listina'!$O:$O,0),1))</f>
      </c>
      <c r="BF23" s="4"/>
      <c r="BG23" s="98"/>
      <c r="BH23" s="49">
        <f t="shared" si="9"/>
      </c>
      <c r="BI23" s="65"/>
      <c r="BJ23" s="17">
        <f>IF(ISNA(MATCH(CONCATENATE(BJ$4,$A23),'Výsledková listina'!$O:$O,0)),"",INDEX('Výsledková listina'!$C:$C,MATCH(CONCATENATE(BJ$4,$A23),'Výsledková listina'!$O:$O,0),1))</f>
      </c>
      <c r="BK23" s="51">
        <f>IF(ISNA(MATCH(CONCATENATE(BJ$4,$A23),'Výsledková listina'!$O:$O,0)),"",INDEX('Výsledková listina'!$P:$P,MATCH(CONCATENATE(BJ$4,$A23),'Výsledková listina'!$O:$O,0),1))</f>
      </c>
      <c r="BL23" s="4"/>
      <c r="BM23" s="49">
        <f t="shared" si="10"/>
      </c>
      <c r="BN23" s="65"/>
      <c r="BO23" s="17">
        <f>IF(ISNA(MATCH(CONCATENATE(BO$4,$A23),'Výsledková listina'!$O:$O,0)),"",INDEX('Výsledková listina'!$C:$C,MATCH(CONCATENATE(BO$4,$A23),'Výsledková listina'!$O:$O,0),1))</f>
      </c>
      <c r="BP23" s="51">
        <f>IF(ISNA(MATCH(CONCATENATE(BO$4,$A23),'Výsledková listina'!$O:$O,0)),"",INDEX('Výsledková listina'!$P:$P,MATCH(CONCATENATE(BO$4,$A23),'Výsledková listina'!$O:$O,0),1))</f>
      </c>
      <c r="BQ23" s="4"/>
      <c r="BR23" s="49">
        <f t="shared" si="11"/>
      </c>
      <c r="BS23" s="65"/>
      <c r="BT23" s="17">
        <f>IF(ISNA(MATCH(CONCATENATE(BT$4,$A23),'Výsledková listina'!$O:$O,0)),"",INDEX('Výsledková listina'!$C:$C,MATCH(CONCATENATE(BT$4,$A23),'Výsledková listina'!$O:$O,0),1))</f>
      </c>
      <c r="BU23" s="51">
        <f>IF(ISNA(MATCH(CONCATENATE(BT$4,$A23),'Výsledková listina'!$O:$O,0)),"",INDEX('Výsledková listina'!$P:$P,MATCH(CONCATENATE(BT$4,$A23),'Výsledková listina'!$O:$O,0),1))</f>
      </c>
      <c r="BV23" s="4"/>
      <c r="BW23" s="49">
        <f t="shared" si="12"/>
      </c>
      <c r="BX23" s="65"/>
      <c r="BY23" s="17">
        <f>IF(ISNA(MATCH(CONCATENATE(BY$4,$A23),'Výsledková listina'!$O:$O,0)),"",INDEX('Výsledková listina'!$C:$C,MATCH(CONCATENATE(BY$4,$A23),'Výsledková listina'!$O:$O,0),1))</f>
      </c>
      <c r="BZ23" s="51">
        <f>IF(ISNA(MATCH(CONCATENATE(BY$4,$A23),'Výsledková listina'!$O:$O,0)),"",INDEX('Výsledková listina'!$P:$P,MATCH(CONCATENATE(BY$4,$A23),'Výsledková listina'!$O:$O,0),1))</f>
      </c>
      <c r="CA23" s="4"/>
      <c r="CB23" s="49">
        <f t="shared" si="13"/>
      </c>
      <c r="CC23" s="65"/>
      <c r="CD23" s="17">
        <f>IF(ISNA(MATCH(CONCATENATE(CD$4,$A23),'Výsledková listina'!$O:$O,0)),"",INDEX('Výsledková listina'!$C:$C,MATCH(CONCATENATE(CD$4,$A23),'Výsledková listina'!$O:$O,0),1))</f>
      </c>
      <c r="CE23" s="51">
        <f>IF(ISNA(MATCH(CONCATENATE(CD$4,$A23),'Výsledková listina'!$O:$O,0)),"",INDEX('Výsledková listina'!$P:$P,MATCH(CONCATENATE(CD$4,$A23),'Výsledková listina'!$O:$O,0),1))</f>
      </c>
      <c r="CF23" s="4"/>
      <c r="CG23" s="49">
        <f t="shared" si="14"/>
      </c>
      <c r="CH23" s="65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1">
        <f>IF(ISNA(MATCH(CONCATENATE(B$4,$A24),'Výsledková listina'!$O:$O,0)),"",INDEX('Výsledková listina'!$P:$P,MATCH(CONCATENATE(B$4,$A24),'Výsledková listina'!$O:$O,0),1))</f>
      </c>
      <c r="D24" s="4"/>
      <c r="E24" s="98"/>
      <c r="F24" s="49">
        <f t="shared" si="0"/>
      </c>
      <c r="G24" s="65"/>
      <c r="H24" s="17">
        <f>IF(ISNA(MATCH(CONCATENATE(H$4,$A24),'Výsledková listina'!$O:$O,0)),"",INDEX('Výsledková listina'!$C:$C,MATCH(CONCATENATE(H$4,$A24),'Výsledková listina'!$O:$O,0),1))</f>
      </c>
      <c r="I24" s="51">
        <f>IF(ISNA(MATCH(CONCATENATE(H$4,$A24),'Výsledková listina'!$O:$O,0)),"",INDEX('Výsledková listina'!$P:$P,MATCH(CONCATENATE(H$4,$A24),'Výsledková listina'!$O:$O,0),1))</f>
      </c>
      <c r="J24" s="4"/>
      <c r="K24" s="98"/>
      <c r="L24" s="49">
        <f t="shared" si="1"/>
      </c>
      <c r="M24" s="65"/>
      <c r="N24" s="17">
        <f>IF(ISNA(MATCH(CONCATENATE(N$4,$A24),'Výsledková listina'!$O:$O,0)),"",INDEX('Výsledková listina'!$C:$C,MATCH(CONCATENATE(N$4,$A24),'Výsledková listina'!$O:$O,0),1))</f>
      </c>
      <c r="O24" s="51">
        <f>IF(ISNA(MATCH(CONCATENATE(N$4,$A24),'Výsledková listina'!$O:$O,0)),"",INDEX('Výsledková listina'!$P:$P,MATCH(CONCATENATE(N$4,$A24),'Výsledková listina'!$O:$O,0),1))</f>
      </c>
      <c r="P24" s="4"/>
      <c r="Q24" s="98"/>
      <c r="R24" s="49">
        <f t="shared" si="2"/>
      </c>
      <c r="S24" s="65"/>
      <c r="T24" s="17" t="str">
        <f>IF(ISNA(MATCH(CONCATENATE(T$4,$A24),'Výsledková listina'!$O:$O,0)),"",INDEX('Výsledková listina'!$C:$C,MATCH(CONCATENATE(T$4,$A24),'Výsledková listina'!$O:$O,0),1))</f>
        <v>Kameník Jarda</v>
      </c>
      <c r="U24" s="51">
        <f>IF(ISNA(MATCH(CONCATENATE(T$4,$A24),'Výsledková listina'!$O:$O,0)),"",INDEX('Výsledková listina'!$P:$P,MATCH(CONCATENATE(T$4,$A24),'Výsledková listina'!$O:$O,0),1))</f>
      </c>
      <c r="V24" s="4">
        <v>24280</v>
      </c>
      <c r="W24" s="98"/>
      <c r="X24" s="49">
        <f t="shared" si="3"/>
        <v>2</v>
      </c>
      <c r="Y24" s="65"/>
      <c r="Z24" s="17">
        <f>IF(ISNA(MATCH(CONCATENATE(Z$4,$A24),'Výsledková listina'!$O:$O,0)),"",INDEX('Výsledková listina'!$C:$C,MATCH(CONCATENATE(Z$4,$A24),'Výsledková listina'!$O:$O,0),1))</f>
      </c>
      <c r="AA24" s="51">
        <f>IF(ISNA(MATCH(CONCATENATE(Z$4,$A24),'Výsledková listina'!$O:$O,0)),"",INDEX('Výsledková listina'!$P:$P,MATCH(CONCATENATE(Z$4,$A24),'Výsledková listina'!$O:$O,0),1))</f>
      </c>
      <c r="AB24" s="4"/>
      <c r="AC24" s="98"/>
      <c r="AD24" s="49">
        <f t="shared" si="4"/>
      </c>
      <c r="AE24" s="65"/>
      <c r="AF24" s="17">
        <f>IF(ISNA(MATCH(CONCATENATE(AF$4,$A24),'Výsledková listina'!$O:$O,0)),"",INDEX('Výsledková listina'!$C:$C,MATCH(CONCATENATE(AF$4,$A24),'Výsledková listina'!$O:$O,0),1))</f>
      </c>
      <c r="AG24" s="51">
        <f>IF(ISNA(MATCH(CONCATENATE(AF$4,$A24),'Výsledková listina'!$O:$O,0)),"",INDEX('Výsledková listina'!$P:$P,MATCH(CONCATENATE(AF$4,$A24),'Výsledková listina'!$O:$O,0),1))</f>
      </c>
      <c r="AH24" s="4"/>
      <c r="AI24" s="98"/>
      <c r="AJ24" s="49">
        <f t="shared" si="5"/>
      </c>
      <c r="AK24" s="65"/>
      <c r="AL24" s="17">
        <f>IF(ISNA(MATCH(CONCATENATE(AL$4,$A24),'Výsledková listina'!$O:$O,0)),"",INDEX('Výsledková listina'!$C:$C,MATCH(CONCATENATE(AL$4,$A24),'Výsledková listina'!$O:$O,0),1))</f>
      </c>
      <c r="AM24" s="51">
        <f>IF(ISNA(MATCH(CONCATENATE(AL$4,$A24),'Výsledková listina'!$O:$O,0)),"",INDEX('Výsledková listina'!$P:$P,MATCH(CONCATENATE(AL$4,$A24),'Výsledková listina'!$O:$O,0),1))</f>
      </c>
      <c r="AN24" s="4"/>
      <c r="AO24" s="98"/>
      <c r="AP24" s="49">
        <f t="shared" si="6"/>
      </c>
      <c r="AQ24" s="65"/>
      <c r="AR24" s="17">
        <f>IF(ISNA(MATCH(CONCATENATE(AR$4,$A24),'Výsledková listina'!$O:$O,0)),"",INDEX('Výsledková listina'!$C:$C,MATCH(CONCATENATE(AR$4,$A24),'Výsledková listina'!$O:$O,0),1))</f>
      </c>
      <c r="AS24" s="51">
        <f>IF(ISNA(MATCH(CONCATENATE(AR$4,$A24),'Výsledková listina'!$O:$O,0)),"",INDEX('Výsledková listina'!$P:$P,MATCH(CONCATENATE(AR$4,$A24),'Výsledková listina'!$O:$O,0),1))</f>
      </c>
      <c r="AT24" s="4"/>
      <c r="AU24" s="98"/>
      <c r="AV24" s="49">
        <f t="shared" si="7"/>
      </c>
      <c r="AW24" s="65"/>
      <c r="AX24" s="17">
        <f>IF(ISNA(MATCH(CONCATENATE(AX$4,$A24),'Výsledková listina'!$O:$O,0)),"",INDEX('Výsledková listina'!$C:$C,MATCH(CONCATENATE(AX$4,$A24),'Výsledková listina'!$O:$O,0),1))</f>
      </c>
      <c r="AY24" s="51">
        <f>IF(ISNA(MATCH(CONCATENATE(AX$4,$A24),'Výsledková listina'!$O:$O,0)),"",INDEX('Výsledková listina'!$P:$P,MATCH(CONCATENATE(AX$4,$A24),'Výsledková listina'!$O:$O,0),1))</f>
      </c>
      <c r="AZ24" s="4"/>
      <c r="BA24" s="98"/>
      <c r="BB24" s="49">
        <f t="shared" si="8"/>
      </c>
      <c r="BC24" s="65"/>
      <c r="BD24" s="17">
        <f>IF(ISNA(MATCH(CONCATENATE(BD$4,$A24),'Výsledková listina'!$O:$O,0)),"",INDEX('Výsledková listina'!$C:$C,MATCH(CONCATENATE(BD$4,$A24),'Výsledková listina'!$O:$O,0),1))</f>
      </c>
      <c r="BE24" s="51">
        <f>IF(ISNA(MATCH(CONCATENATE(BD$4,$A24),'Výsledková listina'!$O:$O,0)),"",INDEX('Výsledková listina'!$P:$P,MATCH(CONCATENATE(BD$4,$A24),'Výsledková listina'!$O:$O,0),1))</f>
      </c>
      <c r="BF24" s="4"/>
      <c r="BG24" s="98"/>
      <c r="BH24" s="49">
        <f t="shared" si="9"/>
      </c>
      <c r="BI24" s="65"/>
      <c r="BJ24" s="17">
        <f>IF(ISNA(MATCH(CONCATENATE(BJ$4,$A24),'Výsledková listina'!$O:$O,0)),"",INDEX('Výsledková listina'!$C:$C,MATCH(CONCATENATE(BJ$4,$A24),'Výsledková listina'!$O:$O,0),1))</f>
      </c>
      <c r="BK24" s="51">
        <f>IF(ISNA(MATCH(CONCATENATE(BJ$4,$A24),'Výsledková listina'!$O:$O,0)),"",INDEX('Výsledková listina'!$P:$P,MATCH(CONCATENATE(BJ$4,$A24),'Výsledková listina'!$O:$O,0),1))</f>
      </c>
      <c r="BL24" s="4"/>
      <c r="BM24" s="49">
        <f t="shared" si="10"/>
      </c>
      <c r="BN24" s="65"/>
      <c r="BO24" s="17">
        <f>IF(ISNA(MATCH(CONCATENATE(BO$4,$A24),'Výsledková listina'!$O:$O,0)),"",INDEX('Výsledková listina'!$C:$C,MATCH(CONCATENATE(BO$4,$A24),'Výsledková listina'!$O:$O,0),1))</f>
      </c>
      <c r="BP24" s="51">
        <f>IF(ISNA(MATCH(CONCATENATE(BO$4,$A24),'Výsledková listina'!$O:$O,0)),"",INDEX('Výsledková listina'!$P:$P,MATCH(CONCATENATE(BO$4,$A24),'Výsledková listina'!$O:$O,0),1))</f>
      </c>
      <c r="BQ24" s="4"/>
      <c r="BR24" s="49">
        <f t="shared" si="11"/>
      </c>
      <c r="BS24" s="65"/>
      <c r="BT24" s="17">
        <f>IF(ISNA(MATCH(CONCATENATE(BT$4,$A24),'Výsledková listina'!$O:$O,0)),"",INDEX('Výsledková listina'!$C:$C,MATCH(CONCATENATE(BT$4,$A24),'Výsledková listina'!$O:$O,0),1))</f>
      </c>
      <c r="BU24" s="51">
        <f>IF(ISNA(MATCH(CONCATENATE(BT$4,$A24),'Výsledková listina'!$O:$O,0)),"",INDEX('Výsledková listina'!$P:$P,MATCH(CONCATENATE(BT$4,$A24),'Výsledková listina'!$O:$O,0),1))</f>
      </c>
      <c r="BV24" s="4"/>
      <c r="BW24" s="49">
        <f t="shared" si="12"/>
      </c>
      <c r="BX24" s="65"/>
      <c r="BY24" s="17">
        <f>IF(ISNA(MATCH(CONCATENATE(BY$4,$A24),'Výsledková listina'!$O:$O,0)),"",INDEX('Výsledková listina'!$C:$C,MATCH(CONCATENATE(BY$4,$A24),'Výsledková listina'!$O:$O,0),1))</f>
      </c>
      <c r="BZ24" s="51">
        <f>IF(ISNA(MATCH(CONCATENATE(BY$4,$A24),'Výsledková listina'!$O:$O,0)),"",INDEX('Výsledková listina'!$P:$P,MATCH(CONCATENATE(BY$4,$A24),'Výsledková listina'!$O:$O,0),1))</f>
      </c>
      <c r="CA24" s="4"/>
      <c r="CB24" s="49">
        <f t="shared" si="13"/>
      </c>
      <c r="CC24" s="65"/>
      <c r="CD24" s="17">
        <f>IF(ISNA(MATCH(CONCATENATE(CD$4,$A24),'Výsledková listina'!$O:$O,0)),"",INDEX('Výsledková listina'!$C:$C,MATCH(CONCATENATE(CD$4,$A24),'Výsledková listina'!$O:$O,0),1))</f>
      </c>
      <c r="CE24" s="51">
        <f>IF(ISNA(MATCH(CONCATENATE(CD$4,$A24),'Výsledková listina'!$O:$O,0)),"",INDEX('Výsledková listina'!$P:$P,MATCH(CONCATENATE(CD$4,$A24),'Výsledková listina'!$O:$O,0),1))</f>
      </c>
      <c r="CF24" s="4"/>
      <c r="CG24" s="49">
        <f t="shared" si="14"/>
      </c>
      <c r="CH24" s="65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1">
        <f>IF(ISNA(MATCH(CONCATENATE(B$4,$A25),'Výsledková listina'!$O:$O,0)),"",INDEX('Výsledková listina'!$P:$P,MATCH(CONCATENATE(B$4,$A25),'Výsledková listina'!$O:$O,0),1))</f>
      </c>
      <c r="D25" s="4"/>
      <c r="E25" s="98"/>
      <c r="F25" s="49">
        <f t="shared" si="0"/>
      </c>
      <c r="G25" s="65"/>
      <c r="H25" s="17">
        <f>IF(ISNA(MATCH(CONCATENATE(H$4,$A25),'Výsledková listina'!$O:$O,0)),"",INDEX('Výsledková listina'!$C:$C,MATCH(CONCATENATE(H$4,$A25),'Výsledková listina'!$O:$O,0),1))</f>
      </c>
      <c r="I25" s="51">
        <f>IF(ISNA(MATCH(CONCATENATE(H$4,$A25),'Výsledková listina'!$O:$O,0)),"",INDEX('Výsledková listina'!$P:$P,MATCH(CONCATENATE(H$4,$A25),'Výsledková listina'!$O:$O,0),1))</f>
      </c>
      <c r="J25" s="4"/>
      <c r="K25" s="98"/>
      <c r="L25" s="49">
        <f t="shared" si="1"/>
      </c>
      <c r="M25" s="65"/>
      <c r="N25" s="17">
        <f>IF(ISNA(MATCH(CONCATENATE(N$4,$A25),'Výsledková listina'!$O:$O,0)),"",INDEX('Výsledková listina'!$C:$C,MATCH(CONCATENATE(N$4,$A25),'Výsledková listina'!$O:$O,0),1))</f>
      </c>
      <c r="O25" s="51">
        <f>IF(ISNA(MATCH(CONCATENATE(N$4,$A25),'Výsledková listina'!$O:$O,0)),"",INDEX('Výsledková listina'!$P:$P,MATCH(CONCATENATE(N$4,$A25),'Výsledková listina'!$O:$O,0),1))</f>
      </c>
      <c r="P25" s="4"/>
      <c r="Q25" s="98"/>
      <c r="R25" s="49">
        <f t="shared" si="2"/>
      </c>
      <c r="S25" s="65"/>
      <c r="T25" s="17">
        <f>IF(ISNA(MATCH(CONCATENATE(T$4,$A25),'Výsledková listina'!$O:$O,0)),"",INDEX('Výsledková listina'!$C:$C,MATCH(CONCATENATE(T$4,$A25),'Výsledková listina'!$O:$O,0),1))</f>
      </c>
      <c r="U25" s="51">
        <f>IF(ISNA(MATCH(CONCATENATE(T$4,$A25),'Výsledková listina'!$O:$O,0)),"",INDEX('Výsledková listina'!$P:$P,MATCH(CONCATENATE(T$4,$A25),'Výsledková listina'!$O:$O,0),1))</f>
      </c>
      <c r="V25" s="4"/>
      <c r="W25" s="98"/>
      <c r="X25" s="49">
        <f t="shared" si="3"/>
      </c>
      <c r="Y25" s="65"/>
      <c r="Z25" s="17">
        <f>IF(ISNA(MATCH(CONCATENATE(Z$4,$A25),'Výsledková listina'!$O:$O,0)),"",INDEX('Výsledková listina'!$C:$C,MATCH(CONCATENATE(Z$4,$A25),'Výsledková listina'!$O:$O,0),1))</f>
      </c>
      <c r="AA25" s="51">
        <f>IF(ISNA(MATCH(CONCATENATE(Z$4,$A25),'Výsledková listina'!$O:$O,0)),"",INDEX('Výsledková listina'!$P:$P,MATCH(CONCATENATE(Z$4,$A25),'Výsledková listina'!$O:$O,0),1))</f>
      </c>
      <c r="AB25" s="4"/>
      <c r="AC25" s="98"/>
      <c r="AD25" s="49">
        <f t="shared" si="4"/>
      </c>
      <c r="AE25" s="65"/>
      <c r="AF25" s="17">
        <f>IF(ISNA(MATCH(CONCATENATE(AF$4,$A25),'Výsledková listina'!$O:$O,0)),"",INDEX('Výsledková listina'!$C:$C,MATCH(CONCATENATE(AF$4,$A25),'Výsledková listina'!$O:$O,0),1))</f>
      </c>
      <c r="AG25" s="51">
        <f>IF(ISNA(MATCH(CONCATENATE(AF$4,$A25),'Výsledková listina'!$O:$O,0)),"",INDEX('Výsledková listina'!$P:$P,MATCH(CONCATENATE(AF$4,$A25),'Výsledková listina'!$O:$O,0),1))</f>
      </c>
      <c r="AH25" s="4"/>
      <c r="AI25" s="98"/>
      <c r="AJ25" s="49">
        <f t="shared" si="5"/>
      </c>
      <c r="AK25" s="65"/>
      <c r="AL25" s="17">
        <f>IF(ISNA(MATCH(CONCATENATE(AL$4,$A25),'Výsledková listina'!$O:$O,0)),"",INDEX('Výsledková listina'!$C:$C,MATCH(CONCATENATE(AL$4,$A25),'Výsledková listina'!$O:$O,0),1))</f>
      </c>
      <c r="AM25" s="51">
        <f>IF(ISNA(MATCH(CONCATENATE(AL$4,$A25),'Výsledková listina'!$O:$O,0)),"",INDEX('Výsledková listina'!$P:$P,MATCH(CONCATENATE(AL$4,$A25),'Výsledková listina'!$O:$O,0),1))</f>
      </c>
      <c r="AN25" s="4"/>
      <c r="AO25" s="98"/>
      <c r="AP25" s="49">
        <f t="shared" si="6"/>
      </c>
      <c r="AQ25" s="65"/>
      <c r="AR25" s="17">
        <f>IF(ISNA(MATCH(CONCATENATE(AR$4,$A25),'Výsledková listina'!$O:$O,0)),"",INDEX('Výsledková listina'!$C:$C,MATCH(CONCATENATE(AR$4,$A25),'Výsledková listina'!$O:$O,0),1))</f>
      </c>
      <c r="AS25" s="51">
        <f>IF(ISNA(MATCH(CONCATENATE(AR$4,$A25),'Výsledková listina'!$O:$O,0)),"",INDEX('Výsledková listina'!$P:$P,MATCH(CONCATENATE(AR$4,$A25),'Výsledková listina'!$O:$O,0),1))</f>
      </c>
      <c r="AT25" s="4"/>
      <c r="AU25" s="98"/>
      <c r="AV25" s="49">
        <f t="shared" si="7"/>
      </c>
      <c r="AW25" s="65"/>
      <c r="AX25" s="17">
        <f>IF(ISNA(MATCH(CONCATENATE(AX$4,$A25),'Výsledková listina'!$O:$O,0)),"",INDEX('Výsledková listina'!$C:$C,MATCH(CONCATENATE(AX$4,$A25),'Výsledková listina'!$O:$O,0),1))</f>
      </c>
      <c r="AY25" s="51">
        <f>IF(ISNA(MATCH(CONCATENATE(AX$4,$A25),'Výsledková listina'!$O:$O,0)),"",INDEX('Výsledková listina'!$P:$P,MATCH(CONCATENATE(AX$4,$A25),'Výsledková listina'!$O:$O,0),1))</f>
      </c>
      <c r="AZ25" s="4"/>
      <c r="BA25" s="98"/>
      <c r="BB25" s="49">
        <f t="shared" si="8"/>
      </c>
      <c r="BC25" s="65"/>
      <c r="BD25" s="17">
        <f>IF(ISNA(MATCH(CONCATENATE(BD$4,$A25),'Výsledková listina'!$O:$O,0)),"",INDEX('Výsledková listina'!$C:$C,MATCH(CONCATENATE(BD$4,$A25),'Výsledková listina'!$O:$O,0),1))</f>
      </c>
      <c r="BE25" s="51">
        <f>IF(ISNA(MATCH(CONCATENATE(BD$4,$A25),'Výsledková listina'!$O:$O,0)),"",INDEX('Výsledková listina'!$P:$P,MATCH(CONCATENATE(BD$4,$A25),'Výsledková listina'!$O:$O,0),1))</f>
      </c>
      <c r="BF25" s="4"/>
      <c r="BG25" s="98"/>
      <c r="BH25" s="49">
        <f t="shared" si="9"/>
      </c>
      <c r="BI25" s="65"/>
      <c r="BJ25" s="17">
        <f>IF(ISNA(MATCH(CONCATENATE(BJ$4,$A25),'Výsledková listina'!$O:$O,0)),"",INDEX('Výsledková listina'!$C:$C,MATCH(CONCATENATE(BJ$4,$A25),'Výsledková listina'!$O:$O,0),1))</f>
      </c>
      <c r="BK25" s="51">
        <f>IF(ISNA(MATCH(CONCATENATE(BJ$4,$A25),'Výsledková listina'!$O:$O,0)),"",INDEX('Výsledková listina'!$P:$P,MATCH(CONCATENATE(BJ$4,$A25),'Výsledková listina'!$O:$O,0),1))</f>
      </c>
      <c r="BL25" s="4"/>
      <c r="BM25" s="49">
        <f t="shared" si="10"/>
      </c>
      <c r="BN25" s="65"/>
      <c r="BO25" s="17">
        <f>IF(ISNA(MATCH(CONCATENATE(BO$4,$A25),'Výsledková listina'!$O:$O,0)),"",INDEX('Výsledková listina'!$C:$C,MATCH(CONCATENATE(BO$4,$A25),'Výsledková listina'!$O:$O,0),1))</f>
      </c>
      <c r="BP25" s="51">
        <f>IF(ISNA(MATCH(CONCATENATE(BO$4,$A25),'Výsledková listina'!$O:$O,0)),"",INDEX('Výsledková listina'!$P:$P,MATCH(CONCATENATE(BO$4,$A25),'Výsledková listina'!$O:$O,0),1))</f>
      </c>
      <c r="BQ25" s="4"/>
      <c r="BR25" s="49">
        <f t="shared" si="11"/>
      </c>
      <c r="BS25" s="65"/>
      <c r="BT25" s="17">
        <f>IF(ISNA(MATCH(CONCATENATE(BT$4,$A25),'Výsledková listina'!$O:$O,0)),"",INDEX('Výsledková listina'!$C:$C,MATCH(CONCATENATE(BT$4,$A25),'Výsledková listina'!$O:$O,0),1))</f>
      </c>
      <c r="BU25" s="51">
        <f>IF(ISNA(MATCH(CONCATENATE(BT$4,$A25),'Výsledková listina'!$O:$O,0)),"",INDEX('Výsledková listina'!$P:$P,MATCH(CONCATENATE(BT$4,$A25),'Výsledková listina'!$O:$O,0),1))</f>
      </c>
      <c r="BV25" s="4"/>
      <c r="BW25" s="49">
        <f t="shared" si="12"/>
      </c>
      <c r="BX25" s="65"/>
      <c r="BY25" s="17">
        <f>IF(ISNA(MATCH(CONCATENATE(BY$4,$A25),'Výsledková listina'!$O:$O,0)),"",INDEX('Výsledková listina'!$C:$C,MATCH(CONCATENATE(BY$4,$A25),'Výsledková listina'!$O:$O,0),1))</f>
      </c>
      <c r="BZ25" s="51">
        <f>IF(ISNA(MATCH(CONCATENATE(BY$4,$A25),'Výsledková listina'!$O:$O,0)),"",INDEX('Výsledková listina'!$P:$P,MATCH(CONCATENATE(BY$4,$A25),'Výsledková listina'!$O:$O,0),1))</f>
      </c>
      <c r="CA25" s="4"/>
      <c r="CB25" s="49">
        <f t="shared" si="13"/>
      </c>
      <c r="CC25" s="65"/>
      <c r="CD25" s="17">
        <f>IF(ISNA(MATCH(CONCATENATE(CD$4,$A25),'Výsledková listina'!$O:$O,0)),"",INDEX('Výsledková listina'!$C:$C,MATCH(CONCATENATE(CD$4,$A25),'Výsledková listina'!$O:$O,0),1))</f>
      </c>
      <c r="CE25" s="51">
        <f>IF(ISNA(MATCH(CONCATENATE(CD$4,$A25),'Výsledková listina'!$O:$O,0)),"",INDEX('Výsledková listina'!$P:$P,MATCH(CONCATENATE(CD$4,$A25),'Výsledková listina'!$O:$O,0),1))</f>
      </c>
      <c r="CF25" s="4"/>
      <c r="CG25" s="49">
        <f t="shared" si="14"/>
      </c>
      <c r="CH25" s="65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1">
        <f>IF(ISNA(MATCH(CONCATENATE(B$4,$A26),'Výsledková listina'!$O:$O,0)),"",INDEX('Výsledková listina'!$P:$P,MATCH(CONCATENATE(B$4,$A26),'Výsledková listina'!$O:$O,0),1))</f>
      </c>
      <c r="D26" s="4"/>
      <c r="E26" s="98"/>
      <c r="F26" s="49">
        <f t="shared" si="0"/>
      </c>
      <c r="G26" s="65"/>
      <c r="H26" s="17">
        <f>IF(ISNA(MATCH(CONCATENATE(H$4,$A26),'Výsledková listina'!$O:$O,0)),"",INDEX('Výsledková listina'!$C:$C,MATCH(CONCATENATE(H$4,$A26),'Výsledková listina'!$O:$O,0),1))</f>
      </c>
      <c r="I26" s="51">
        <f>IF(ISNA(MATCH(CONCATENATE(H$4,$A26),'Výsledková listina'!$O:$O,0)),"",INDEX('Výsledková listina'!$P:$P,MATCH(CONCATENATE(H$4,$A26),'Výsledková listina'!$O:$O,0),1))</f>
      </c>
      <c r="J26" s="4"/>
      <c r="K26" s="98"/>
      <c r="L26" s="49">
        <f t="shared" si="1"/>
      </c>
      <c r="M26" s="65"/>
      <c r="N26" s="17">
        <f>IF(ISNA(MATCH(CONCATENATE(N$4,$A26),'Výsledková listina'!$O:$O,0)),"",INDEX('Výsledková listina'!$C:$C,MATCH(CONCATENATE(N$4,$A26),'Výsledková listina'!$O:$O,0),1))</f>
      </c>
      <c r="O26" s="51">
        <f>IF(ISNA(MATCH(CONCATENATE(N$4,$A26),'Výsledková listina'!$O:$O,0)),"",INDEX('Výsledková listina'!$P:$P,MATCH(CONCATENATE(N$4,$A26),'Výsledková listina'!$O:$O,0),1))</f>
      </c>
      <c r="P26" s="4"/>
      <c r="Q26" s="98"/>
      <c r="R26" s="49">
        <f t="shared" si="2"/>
      </c>
      <c r="S26" s="65"/>
      <c r="T26" s="17">
        <f>IF(ISNA(MATCH(CONCATENATE(T$4,$A26),'Výsledková listina'!$O:$O,0)),"",INDEX('Výsledková listina'!$C:$C,MATCH(CONCATENATE(T$4,$A26),'Výsledková listina'!$O:$O,0),1))</f>
      </c>
      <c r="U26" s="51">
        <f>IF(ISNA(MATCH(CONCATENATE(T$4,$A26),'Výsledková listina'!$O:$O,0)),"",INDEX('Výsledková listina'!$P:$P,MATCH(CONCATENATE(T$4,$A26),'Výsledková listina'!$O:$O,0),1))</f>
      </c>
      <c r="V26" s="4"/>
      <c r="W26" s="98"/>
      <c r="X26" s="49">
        <f t="shared" si="3"/>
      </c>
      <c r="Y26" s="65"/>
      <c r="Z26" s="17">
        <f>IF(ISNA(MATCH(CONCATENATE(Z$4,$A26),'Výsledková listina'!$O:$O,0)),"",INDEX('Výsledková listina'!$C:$C,MATCH(CONCATENATE(Z$4,$A26),'Výsledková listina'!$O:$O,0),1))</f>
      </c>
      <c r="AA26" s="51">
        <f>IF(ISNA(MATCH(CONCATENATE(Z$4,$A26),'Výsledková listina'!$O:$O,0)),"",INDEX('Výsledková listina'!$P:$P,MATCH(CONCATENATE(Z$4,$A26),'Výsledková listina'!$O:$O,0),1))</f>
      </c>
      <c r="AB26" s="4"/>
      <c r="AC26" s="98"/>
      <c r="AD26" s="49">
        <f t="shared" si="4"/>
      </c>
      <c r="AE26" s="65"/>
      <c r="AF26" s="17">
        <f>IF(ISNA(MATCH(CONCATENATE(AF$4,$A26),'Výsledková listina'!$O:$O,0)),"",INDEX('Výsledková listina'!$C:$C,MATCH(CONCATENATE(AF$4,$A26),'Výsledková listina'!$O:$O,0),1))</f>
      </c>
      <c r="AG26" s="51">
        <f>IF(ISNA(MATCH(CONCATENATE(AF$4,$A26),'Výsledková listina'!$O:$O,0)),"",INDEX('Výsledková listina'!$P:$P,MATCH(CONCATENATE(AF$4,$A26),'Výsledková listina'!$O:$O,0),1))</f>
      </c>
      <c r="AH26" s="4"/>
      <c r="AI26" s="98"/>
      <c r="AJ26" s="49">
        <f t="shared" si="5"/>
      </c>
      <c r="AK26" s="65"/>
      <c r="AL26" s="17">
        <f>IF(ISNA(MATCH(CONCATENATE(AL$4,$A26),'Výsledková listina'!$O:$O,0)),"",INDEX('Výsledková listina'!$C:$C,MATCH(CONCATENATE(AL$4,$A26),'Výsledková listina'!$O:$O,0),1))</f>
      </c>
      <c r="AM26" s="51">
        <f>IF(ISNA(MATCH(CONCATENATE(AL$4,$A26),'Výsledková listina'!$O:$O,0)),"",INDEX('Výsledková listina'!$P:$P,MATCH(CONCATENATE(AL$4,$A26),'Výsledková listina'!$O:$O,0),1))</f>
      </c>
      <c r="AN26" s="4"/>
      <c r="AO26" s="98"/>
      <c r="AP26" s="49">
        <f t="shared" si="6"/>
      </c>
      <c r="AQ26" s="65"/>
      <c r="AR26" s="17">
        <f>IF(ISNA(MATCH(CONCATENATE(AR$4,$A26),'Výsledková listina'!$O:$O,0)),"",INDEX('Výsledková listina'!$C:$C,MATCH(CONCATENATE(AR$4,$A26),'Výsledková listina'!$O:$O,0),1))</f>
      </c>
      <c r="AS26" s="51">
        <f>IF(ISNA(MATCH(CONCATENATE(AR$4,$A26),'Výsledková listina'!$O:$O,0)),"",INDEX('Výsledková listina'!$P:$P,MATCH(CONCATENATE(AR$4,$A26),'Výsledková listina'!$O:$O,0),1))</f>
      </c>
      <c r="AT26" s="4"/>
      <c r="AU26" s="98"/>
      <c r="AV26" s="49">
        <f t="shared" si="7"/>
      </c>
      <c r="AW26" s="65"/>
      <c r="AX26" s="17">
        <f>IF(ISNA(MATCH(CONCATENATE(AX$4,$A26),'Výsledková listina'!$O:$O,0)),"",INDEX('Výsledková listina'!$C:$C,MATCH(CONCATENATE(AX$4,$A26),'Výsledková listina'!$O:$O,0),1))</f>
      </c>
      <c r="AY26" s="51">
        <f>IF(ISNA(MATCH(CONCATENATE(AX$4,$A26),'Výsledková listina'!$O:$O,0)),"",INDEX('Výsledková listina'!$P:$P,MATCH(CONCATENATE(AX$4,$A26),'Výsledková listina'!$O:$O,0),1))</f>
      </c>
      <c r="AZ26" s="4"/>
      <c r="BA26" s="98"/>
      <c r="BB26" s="49">
        <f t="shared" si="8"/>
      </c>
      <c r="BC26" s="65"/>
      <c r="BD26" s="17">
        <f>IF(ISNA(MATCH(CONCATENATE(BD$4,$A26),'Výsledková listina'!$O:$O,0)),"",INDEX('Výsledková listina'!$C:$C,MATCH(CONCATENATE(BD$4,$A26),'Výsledková listina'!$O:$O,0),1))</f>
      </c>
      <c r="BE26" s="51">
        <f>IF(ISNA(MATCH(CONCATENATE(BD$4,$A26),'Výsledková listina'!$O:$O,0)),"",INDEX('Výsledková listina'!$P:$P,MATCH(CONCATENATE(BD$4,$A26),'Výsledková listina'!$O:$O,0),1))</f>
      </c>
      <c r="BF26" s="4"/>
      <c r="BG26" s="98"/>
      <c r="BH26" s="49">
        <f t="shared" si="9"/>
      </c>
      <c r="BI26" s="65"/>
      <c r="BJ26" s="17">
        <f>IF(ISNA(MATCH(CONCATENATE(BJ$4,$A26),'Výsledková listina'!$O:$O,0)),"",INDEX('Výsledková listina'!$C:$C,MATCH(CONCATENATE(BJ$4,$A26),'Výsledková listina'!$O:$O,0),1))</f>
      </c>
      <c r="BK26" s="51">
        <f>IF(ISNA(MATCH(CONCATENATE(BJ$4,$A26),'Výsledková listina'!$O:$O,0)),"",INDEX('Výsledková listina'!$P:$P,MATCH(CONCATENATE(BJ$4,$A26),'Výsledková listina'!$O:$O,0),1))</f>
      </c>
      <c r="BL26" s="4"/>
      <c r="BM26" s="49">
        <f t="shared" si="10"/>
      </c>
      <c r="BN26" s="65"/>
      <c r="BO26" s="17">
        <f>IF(ISNA(MATCH(CONCATENATE(BO$4,$A26),'Výsledková listina'!$O:$O,0)),"",INDEX('Výsledková listina'!$C:$C,MATCH(CONCATENATE(BO$4,$A26),'Výsledková listina'!$O:$O,0),1))</f>
      </c>
      <c r="BP26" s="51">
        <f>IF(ISNA(MATCH(CONCATENATE(BO$4,$A26),'Výsledková listina'!$O:$O,0)),"",INDEX('Výsledková listina'!$P:$P,MATCH(CONCATENATE(BO$4,$A26),'Výsledková listina'!$O:$O,0),1))</f>
      </c>
      <c r="BQ26" s="4"/>
      <c r="BR26" s="49">
        <f t="shared" si="11"/>
      </c>
      <c r="BS26" s="65"/>
      <c r="BT26" s="17">
        <f>IF(ISNA(MATCH(CONCATENATE(BT$4,$A26),'Výsledková listina'!$O:$O,0)),"",INDEX('Výsledková listina'!$C:$C,MATCH(CONCATENATE(BT$4,$A26),'Výsledková listina'!$O:$O,0),1))</f>
      </c>
      <c r="BU26" s="51">
        <f>IF(ISNA(MATCH(CONCATENATE(BT$4,$A26),'Výsledková listina'!$O:$O,0)),"",INDEX('Výsledková listina'!$P:$P,MATCH(CONCATENATE(BT$4,$A26),'Výsledková listina'!$O:$O,0),1))</f>
      </c>
      <c r="BV26" s="4"/>
      <c r="BW26" s="49">
        <f t="shared" si="12"/>
      </c>
      <c r="BX26" s="65"/>
      <c r="BY26" s="17">
        <f>IF(ISNA(MATCH(CONCATENATE(BY$4,$A26),'Výsledková listina'!$O:$O,0)),"",INDEX('Výsledková listina'!$C:$C,MATCH(CONCATENATE(BY$4,$A26),'Výsledková listina'!$O:$O,0),1))</f>
      </c>
      <c r="BZ26" s="51">
        <f>IF(ISNA(MATCH(CONCATENATE(BY$4,$A26),'Výsledková listina'!$O:$O,0)),"",INDEX('Výsledková listina'!$P:$P,MATCH(CONCATENATE(BY$4,$A26),'Výsledková listina'!$O:$O,0),1))</f>
      </c>
      <c r="CA26" s="4"/>
      <c r="CB26" s="49">
        <f t="shared" si="13"/>
      </c>
      <c r="CC26" s="65"/>
      <c r="CD26" s="17">
        <f>IF(ISNA(MATCH(CONCATENATE(CD$4,$A26),'Výsledková listina'!$O:$O,0)),"",INDEX('Výsledková listina'!$C:$C,MATCH(CONCATENATE(CD$4,$A26),'Výsledková listina'!$O:$O,0),1))</f>
      </c>
      <c r="CE26" s="51">
        <f>IF(ISNA(MATCH(CONCATENATE(CD$4,$A26),'Výsledková listina'!$O:$O,0)),"",INDEX('Výsledková listina'!$P:$P,MATCH(CONCATENATE(CD$4,$A26),'Výsledková listina'!$O:$O,0),1))</f>
      </c>
      <c r="CF26" s="4"/>
      <c r="CG26" s="49">
        <f t="shared" si="14"/>
      </c>
      <c r="CH26" s="65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1">
        <f>IF(ISNA(MATCH(CONCATENATE(B$4,$A27),'Výsledková listina'!$O:$O,0)),"",INDEX('Výsledková listina'!$P:$P,MATCH(CONCATENATE(B$4,$A27),'Výsledková listina'!$O:$O,0),1))</f>
      </c>
      <c r="D27" s="4"/>
      <c r="E27" s="98"/>
      <c r="F27" s="49">
        <f t="shared" si="0"/>
      </c>
      <c r="G27" s="65"/>
      <c r="H27" s="17">
        <f>IF(ISNA(MATCH(CONCATENATE(H$4,$A27),'Výsledková listina'!$O:$O,0)),"",INDEX('Výsledková listina'!$C:$C,MATCH(CONCATENATE(H$4,$A27),'Výsledková listina'!$O:$O,0),1))</f>
      </c>
      <c r="I27" s="51">
        <f>IF(ISNA(MATCH(CONCATENATE(H$4,$A27),'Výsledková listina'!$O:$O,0)),"",INDEX('Výsledková listina'!$P:$P,MATCH(CONCATENATE(H$4,$A27),'Výsledková listina'!$O:$O,0),1))</f>
      </c>
      <c r="J27" s="4"/>
      <c r="K27" s="98"/>
      <c r="L27" s="49">
        <f t="shared" si="1"/>
      </c>
      <c r="M27" s="65"/>
      <c r="N27" s="17">
        <f>IF(ISNA(MATCH(CONCATENATE(N$4,$A27),'Výsledková listina'!$O:$O,0)),"",INDEX('Výsledková listina'!$C:$C,MATCH(CONCATENATE(N$4,$A27),'Výsledková listina'!$O:$O,0),1))</f>
      </c>
      <c r="O27" s="51">
        <f>IF(ISNA(MATCH(CONCATENATE(N$4,$A27),'Výsledková listina'!$O:$O,0)),"",INDEX('Výsledková listina'!$P:$P,MATCH(CONCATENATE(N$4,$A27),'Výsledková listina'!$O:$O,0),1))</f>
      </c>
      <c r="P27" s="4"/>
      <c r="Q27" s="98"/>
      <c r="R27" s="49">
        <f t="shared" si="2"/>
      </c>
      <c r="S27" s="65"/>
      <c r="T27" s="17">
        <f>IF(ISNA(MATCH(CONCATENATE(T$4,$A27),'Výsledková listina'!$O:$O,0)),"",INDEX('Výsledková listina'!$C:$C,MATCH(CONCATENATE(T$4,$A27),'Výsledková listina'!$O:$O,0),1))</f>
      </c>
      <c r="U27" s="51">
        <f>IF(ISNA(MATCH(CONCATENATE(T$4,$A27),'Výsledková listina'!$O:$O,0)),"",INDEX('Výsledková listina'!$P:$P,MATCH(CONCATENATE(T$4,$A27),'Výsledková listina'!$O:$O,0),1))</f>
      </c>
      <c r="V27" s="4"/>
      <c r="W27" s="98"/>
      <c r="X27" s="49">
        <f t="shared" si="3"/>
      </c>
      <c r="Y27" s="65"/>
      <c r="Z27" s="17">
        <f>IF(ISNA(MATCH(CONCATENATE(Z$4,$A27),'Výsledková listina'!$O:$O,0)),"",INDEX('Výsledková listina'!$C:$C,MATCH(CONCATENATE(Z$4,$A27),'Výsledková listina'!$O:$O,0),1))</f>
      </c>
      <c r="AA27" s="51">
        <f>IF(ISNA(MATCH(CONCATENATE(Z$4,$A27),'Výsledková listina'!$O:$O,0)),"",INDEX('Výsledková listina'!$P:$P,MATCH(CONCATENATE(Z$4,$A27),'Výsledková listina'!$O:$O,0),1))</f>
      </c>
      <c r="AB27" s="4"/>
      <c r="AC27" s="98"/>
      <c r="AD27" s="49">
        <f t="shared" si="4"/>
      </c>
      <c r="AE27" s="65"/>
      <c r="AF27" s="17">
        <f>IF(ISNA(MATCH(CONCATENATE(AF$4,$A27),'Výsledková listina'!$O:$O,0)),"",INDEX('Výsledková listina'!$C:$C,MATCH(CONCATENATE(AF$4,$A27),'Výsledková listina'!$O:$O,0),1))</f>
      </c>
      <c r="AG27" s="51">
        <f>IF(ISNA(MATCH(CONCATENATE(AF$4,$A27),'Výsledková listina'!$O:$O,0)),"",INDEX('Výsledková listina'!$P:$P,MATCH(CONCATENATE(AF$4,$A27),'Výsledková listina'!$O:$O,0),1))</f>
      </c>
      <c r="AH27" s="4"/>
      <c r="AI27" s="98"/>
      <c r="AJ27" s="49">
        <f t="shared" si="5"/>
      </c>
      <c r="AK27" s="65"/>
      <c r="AL27" s="17">
        <f>IF(ISNA(MATCH(CONCATENATE(AL$4,$A27),'Výsledková listina'!$O:$O,0)),"",INDEX('Výsledková listina'!$C:$C,MATCH(CONCATENATE(AL$4,$A27),'Výsledková listina'!$O:$O,0),1))</f>
      </c>
      <c r="AM27" s="51">
        <f>IF(ISNA(MATCH(CONCATENATE(AL$4,$A27),'Výsledková listina'!$O:$O,0)),"",INDEX('Výsledková listina'!$P:$P,MATCH(CONCATENATE(AL$4,$A27),'Výsledková listina'!$O:$O,0),1))</f>
      </c>
      <c r="AN27" s="4"/>
      <c r="AO27" s="98"/>
      <c r="AP27" s="49">
        <f t="shared" si="6"/>
      </c>
      <c r="AQ27" s="65"/>
      <c r="AR27" s="17">
        <f>IF(ISNA(MATCH(CONCATENATE(AR$4,$A27),'Výsledková listina'!$O:$O,0)),"",INDEX('Výsledková listina'!$C:$C,MATCH(CONCATENATE(AR$4,$A27),'Výsledková listina'!$O:$O,0),1))</f>
      </c>
      <c r="AS27" s="51">
        <f>IF(ISNA(MATCH(CONCATENATE(AR$4,$A27),'Výsledková listina'!$O:$O,0)),"",INDEX('Výsledková listina'!$P:$P,MATCH(CONCATENATE(AR$4,$A27),'Výsledková listina'!$O:$O,0),1))</f>
      </c>
      <c r="AT27" s="4"/>
      <c r="AU27" s="98"/>
      <c r="AV27" s="49">
        <f t="shared" si="7"/>
      </c>
      <c r="AW27" s="65"/>
      <c r="AX27" s="17">
        <f>IF(ISNA(MATCH(CONCATENATE(AX$4,$A27),'Výsledková listina'!$O:$O,0)),"",INDEX('Výsledková listina'!$C:$C,MATCH(CONCATENATE(AX$4,$A27),'Výsledková listina'!$O:$O,0),1))</f>
      </c>
      <c r="AY27" s="51">
        <f>IF(ISNA(MATCH(CONCATENATE(AX$4,$A27),'Výsledková listina'!$O:$O,0)),"",INDEX('Výsledková listina'!$P:$P,MATCH(CONCATENATE(AX$4,$A27),'Výsledková listina'!$O:$O,0),1))</f>
      </c>
      <c r="AZ27" s="4"/>
      <c r="BA27" s="98"/>
      <c r="BB27" s="49">
        <f t="shared" si="8"/>
      </c>
      <c r="BC27" s="65"/>
      <c r="BD27" s="17">
        <f>IF(ISNA(MATCH(CONCATENATE(BD$4,$A27),'Výsledková listina'!$O:$O,0)),"",INDEX('Výsledková listina'!$C:$C,MATCH(CONCATENATE(BD$4,$A27),'Výsledková listina'!$O:$O,0),1))</f>
      </c>
      <c r="BE27" s="51">
        <f>IF(ISNA(MATCH(CONCATENATE(BD$4,$A27),'Výsledková listina'!$O:$O,0)),"",INDEX('Výsledková listina'!$P:$P,MATCH(CONCATENATE(BD$4,$A27),'Výsledková listina'!$O:$O,0),1))</f>
      </c>
      <c r="BF27" s="4"/>
      <c r="BG27" s="98"/>
      <c r="BH27" s="49">
        <f t="shared" si="9"/>
      </c>
      <c r="BI27" s="65"/>
      <c r="BJ27" s="17">
        <f>IF(ISNA(MATCH(CONCATENATE(BJ$4,$A27),'Výsledková listina'!$O:$O,0)),"",INDEX('Výsledková listina'!$C:$C,MATCH(CONCATENATE(BJ$4,$A27),'Výsledková listina'!$O:$O,0),1))</f>
      </c>
      <c r="BK27" s="51">
        <f>IF(ISNA(MATCH(CONCATENATE(BJ$4,$A27),'Výsledková listina'!$O:$O,0)),"",INDEX('Výsledková listina'!$P:$P,MATCH(CONCATENATE(BJ$4,$A27),'Výsledková listina'!$O:$O,0),1))</f>
      </c>
      <c r="BL27" s="4"/>
      <c r="BM27" s="49">
        <f t="shared" si="10"/>
      </c>
      <c r="BN27" s="65"/>
      <c r="BO27" s="17">
        <f>IF(ISNA(MATCH(CONCATENATE(BO$4,$A27),'Výsledková listina'!$O:$O,0)),"",INDEX('Výsledková listina'!$C:$C,MATCH(CONCATENATE(BO$4,$A27),'Výsledková listina'!$O:$O,0),1))</f>
      </c>
      <c r="BP27" s="51">
        <f>IF(ISNA(MATCH(CONCATENATE(BO$4,$A27),'Výsledková listina'!$O:$O,0)),"",INDEX('Výsledková listina'!$P:$P,MATCH(CONCATENATE(BO$4,$A27),'Výsledková listina'!$O:$O,0),1))</f>
      </c>
      <c r="BQ27" s="4"/>
      <c r="BR27" s="49">
        <f t="shared" si="11"/>
      </c>
      <c r="BS27" s="65"/>
      <c r="BT27" s="17">
        <f>IF(ISNA(MATCH(CONCATENATE(BT$4,$A27),'Výsledková listina'!$O:$O,0)),"",INDEX('Výsledková listina'!$C:$C,MATCH(CONCATENATE(BT$4,$A27),'Výsledková listina'!$O:$O,0),1))</f>
      </c>
      <c r="BU27" s="51">
        <f>IF(ISNA(MATCH(CONCATENATE(BT$4,$A27),'Výsledková listina'!$O:$O,0)),"",INDEX('Výsledková listina'!$P:$P,MATCH(CONCATENATE(BT$4,$A27),'Výsledková listina'!$O:$O,0),1))</f>
      </c>
      <c r="BV27" s="4"/>
      <c r="BW27" s="49">
        <f t="shared" si="12"/>
      </c>
      <c r="BX27" s="65"/>
      <c r="BY27" s="17">
        <f>IF(ISNA(MATCH(CONCATENATE(BY$4,$A27),'Výsledková listina'!$O:$O,0)),"",INDEX('Výsledková listina'!$C:$C,MATCH(CONCATENATE(BY$4,$A27),'Výsledková listina'!$O:$O,0),1))</f>
      </c>
      <c r="BZ27" s="51">
        <f>IF(ISNA(MATCH(CONCATENATE(BY$4,$A27),'Výsledková listina'!$O:$O,0)),"",INDEX('Výsledková listina'!$P:$P,MATCH(CONCATENATE(BY$4,$A27),'Výsledková listina'!$O:$O,0),1))</f>
      </c>
      <c r="CA27" s="4"/>
      <c r="CB27" s="49">
        <f t="shared" si="13"/>
      </c>
      <c r="CC27" s="65"/>
      <c r="CD27" s="17">
        <f>IF(ISNA(MATCH(CONCATENATE(CD$4,$A27),'Výsledková listina'!$O:$O,0)),"",INDEX('Výsledková listina'!$C:$C,MATCH(CONCATENATE(CD$4,$A27),'Výsledková listina'!$O:$O,0),1))</f>
      </c>
      <c r="CE27" s="51">
        <f>IF(ISNA(MATCH(CONCATENATE(CD$4,$A27),'Výsledková listina'!$O:$O,0)),"",INDEX('Výsledková listina'!$P:$P,MATCH(CONCATENATE(CD$4,$A27),'Výsledková listina'!$O:$O,0),1))</f>
      </c>
      <c r="CF27" s="4"/>
      <c r="CG27" s="49">
        <f t="shared" si="14"/>
      </c>
      <c r="CH27" s="65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1">
        <f>IF(ISNA(MATCH(CONCATENATE(B$4,$A28),'Výsledková listina'!$O:$O,0)),"",INDEX('Výsledková listina'!$P:$P,MATCH(CONCATENATE(B$4,$A28),'Výsledková listina'!$O:$O,0),1))</f>
      </c>
      <c r="D28" s="4"/>
      <c r="E28" s="98"/>
      <c r="F28" s="49">
        <f t="shared" si="0"/>
      </c>
      <c r="G28" s="65"/>
      <c r="H28" s="17">
        <f>IF(ISNA(MATCH(CONCATENATE(H$4,$A28),'Výsledková listina'!$O:$O,0)),"",INDEX('Výsledková listina'!$C:$C,MATCH(CONCATENATE(H$4,$A28),'Výsledková listina'!$O:$O,0),1))</f>
      </c>
      <c r="I28" s="51">
        <f>IF(ISNA(MATCH(CONCATENATE(H$4,$A28),'Výsledková listina'!$O:$O,0)),"",INDEX('Výsledková listina'!$P:$P,MATCH(CONCATENATE(H$4,$A28),'Výsledková listina'!$O:$O,0),1))</f>
      </c>
      <c r="J28" s="4"/>
      <c r="K28" s="98"/>
      <c r="L28" s="49">
        <f t="shared" si="1"/>
      </c>
      <c r="M28" s="65"/>
      <c r="N28" s="17">
        <f>IF(ISNA(MATCH(CONCATENATE(N$4,$A28),'Výsledková listina'!$O:$O,0)),"",INDEX('Výsledková listina'!$C:$C,MATCH(CONCATENATE(N$4,$A28),'Výsledková listina'!$O:$O,0),1))</f>
      </c>
      <c r="O28" s="51">
        <f>IF(ISNA(MATCH(CONCATENATE(N$4,$A28),'Výsledková listina'!$O:$O,0)),"",INDEX('Výsledková listina'!$P:$P,MATCH(CONCATENATE(N$4,$A28),'Výsledková listina'!$O:$O,0),1))</f>
      </c>
      <c r="P28" s="4"/>
      <c r="Q28" s="98"/>
      <c r="R28" s="49">
        <f t="shared" si="2"/>
      </c>
      <c r="S28" s="65"/>
      <c r="T28" s="17">
        <f>IF(ISNA(MATCH(CONCATENATE(T$4,$A28),'Výsledková listina'!$O:$O,0)),"",INDEX('Výsledková listina'!$C:$C,MATCH(CONCATENATE(T$4,$A28),'Výsledková listina'!$O:$O,0),1))</f>
      </c>
      <c r="U28" s="51">
        <f>IF(ISNA(MATCH(CONCATENATE(T$4,$A28),'Výsledková listina'!$O:$O,0)),"",INDEX('Výsledková listina'!$P:$P,MATCH(CONCATENATE(T$4,$A28),'Výsledková listina'!$O:$O,0),1))</f>
      </c>
      <c r="V28" s="4"/>
      <c r="W28" s="98"/>
      <c r="X28" s="49">
        <f t="shared" si="3"/>
      </c>
      <c r="Y28" s="65"/>
      <c r="Z28" s="17">
        <f>IF(ISNA(MATCH(CONCATENATE(Z$4,$A28),'Výsledková listina'!$O:$O,0)),"",INDEX('Výsledková listina'!$C:$C,MATCH(CONCATENATE(Z$4,$A28),'Výsledková listina'!$O:$O,0),1))</f>
      </c>
      <c r="AA28" s="51">
        <f>IF(ISNA(MATCH(CONCATENATE(Z$4,$A28),'Výsledková listina'!$O:$O,0)),"",INDEX('Výsledková listina'!$P:$P,MATCH(CONCATENATE(Z$4,$A28),'Výsledková listina'!$O:$O,0),1))</f>
      </c>
      <c r="AB28" s="4"/>
      <c r="AC28" s="98"/>
      <c r="AD28" s="49">
        <f t="shared" si="4"/>
      </c>
      <c r="AE28" s="65"/>
      <c r="AF28" s="17">
        <f>IF(ISNA(MATCH(CONCATENATE(AF$4,$A28),'Výsledková listina'!$O:$O,0)),"",INDEX('Výsledková listina'!$C:$C,MATCH(CONCATENATE(AF$4,$A28),'Výsledková listina'!$O:$O,0),1))</f>
      </c>
      <c r="AG28" s="51">
        <f>IF(ISNA(MATCH(CONCATENATE(AF$4,$A28),'Výsledková listina'!$O:$O,0)),"",INDEX('Výsledková listina'!$P:$P,MATCH(CONCATENATE(AF$4,$A28),'Výsledková listina'!$O:$O,0),1))</f>
      </c>
      <c r="AH28" s="4"/>
      <c r="AI28" s="98"/>
      <c r="AJ28" s="49">
        <f t="shared" si="5"/>
      </c>
      <c r="AK28" s="65"/>
      <c r="AL28" s="17">
        <f>IF(ISNA(MATCH(CONCATENATE(AL$4,$A28),'Výsledková listina'!$O:$O,0)),"",INDEX('Výsledková listina'!$C:$C,MATCH(CONCATENATE(AL$4,$A28),'Výsledková listina'!$O:$O,0),1))</f>
      </c>
      <c r="AM28" s="51">
        <f>IF(ISNA(MATCH(CONCATENATE(AL$4,$A28),'Výsledková listina'!$O:$O,0)),"",INDEX('Výsledková listina'!$P:$P,MATCH(CONCATENATE(AL$4,$A28),'Výsledková listina'!$O:$O,0),1))</f>
      </c>
      <c r="AN28" s="4"/>
      <c r="AO28" s="98"/>
      <c r="AP28" s="49">
        <f t="shared" si="6"/>
      </c>
      <c r="AQ28" s="65"/>
      <c r="AR28" s="17">
        <f>IF(ISNA(MATCH(CONCATENATE(AR$4,$A28),'Výsledková listina'!$O:$O,0)),"",INDEX('Výsledková listina'!$C:$C,MATCH(CONCATENATE(AR$4,$A28),'Výsledková listina'!$O:$O,0),1))</f>
      </c>
      <c r="AS28" s="51">
        <f>IF(ISNA(MATCH(CONCATENATE(AR$4,$A28),'Výsledková listina'!$O:$O,0)),"",INDEX('Výsledková listina'!$P:$P,MATCH(CONCATENATE(AR$4,$A28),'Výsledková listina'!$O:$O,0),1))</f>
      </c>
      <c r="AT28" s="4"/>
      <c r="AU28" s="98"/>
      <c r="AV28" s="49">
        <f t="shared" si="7"/>
      </c>
      <c r="AW28" s="65"/>
      <c r="AX28" s="17">
        <f>IF(ISNA(MATCH(CONCATENATE(AX$4,$A28),'Výsledková listina'!$O:$O,0)),"",INDEX('Výsledková listina'!$C:$C,MATCH(CONCATENATE(AX$4,$A28),'Výsledková listina'!$O:$O,0),1))</f>
      </c>
      <c r="AY28" s="51">
        <f>IF(ISNA(MATCH(CONCATENATE(AX$4,$A28),'Výsledková listina'!$O:$O,0)),"",INDEX('Výsledková listina'!$P:$P,MATCH(CONCATENATE(AX$4,$A28),'Výsledková listina'!$O:$O,0),1))</f>
      </c>
      <c r="AZ28" s="4"/>
      <c r="BA28" s="98"/>
      <c r="BB28" s="49">
        <f t="shared" si="8"/>
      </c>
      <c r="BC28" s="65"/>
      <c r="BD28" s="17">
        <f>IF(ISNA(MATCH(CONCATENATE(BD$4,$A28),'Výsledková listina'!$O:$O,0)),"",INDEX('Výsledková listina'!$C:$C,MATCH(CONCATENATE(BD$4,$A28),'Výsledková listina'!$O:$O,0),1))</f>
      </c>
      <c r="BE28" s="51">
        <f>IF(ISNA(MATCH(CONCATENATE(BD$4,$A28),'Výsledková listina'!$O:$O,0)),"",INDEX('Výsledková listina'!$P:$P,MATCH(CONCATENATE(BD$4,$A28),'Výsledková listina'!$O:$O,0),1))</f>
      </c>
      <c r="BF28" s="4"/>
      <c r="BG28" s="98"/>
      <c r="BH28" s="49">
        <f t="shared" si="9"/>
      </c>
      <c r="BI28" s="65"/>
      <c r="BJ28" s="17">
        <f>IF(ISNA(MATCH(CONCATENATE(BJ$4,$A28),'Výsledková listina'!$O:$O,0)),"",INDEX('Výsledková listina'!$C:$C,MATCH(CONCATENATE(BJ$4,$A28),'Výsledková listina'!$O:$O,0),1))</f>
      </c>
      <c r="BK28" s="51">
        <f>IF(ISNA(MATCH(CONCATENATE(BJ$4,$A28),'Výsledková listina'!$O:$O,0)),"",INDEX('Výsledková listina'!$P:$P,MATCH(CONCATENATE(BJ$4,$A28),'Výsledková listina'!$O:$O,0),1))</f>
      </c>
      <c r="BL28" s="4"/>
      <c r="BM28" s="49">
        <f t="shared" si="10"/>
      </c>
      <c r="BN28" s="65"/>
      <c r="BO28" s="17">
        <f>IF(ISNA(MATCH(CONCATENATE(BO$4,$A28),'Výsledková listina'!$O:$O,0)),"",INDEX('Výsledková listina'!$C:$C,MATCH(CONCATENATE(BO$4,$A28),'Výsledková listina'!$O:$O,0),1))</f>
      </c>
      <c r="BP28" s="51">
        <f>IF(ISNA(MATCH(CONCATENATE(BO$4,$A28),'Výsledková listina'!$O:$O,0)),"",INDEX('Výsledková listina'!$P:$P,MATCH(CONCATENATE(BO$4,$A28),'Výsledková listina'!$O:$O,0),1))</f>
      </c>
      <c r="BQ28" s="4"/>
      <c r="BR28" s="49">
        <f t="shared" si="11"/>
      </c>
      <c r="BS28" s="65"/>
      <c r="BT28" s="17">
        <f>IF(ISNA(MATCH(CONCATENATE(BT$4,$A28),'Výsledková listina'!$O:$O,0)),"",INDEX('Výsledková listina'!$C:$C,MATCH(CONCATENATE(BT$4,$A28),'Výsledková listina'!$O:$O,0),1))</f>
      </c>
      <c r="BU28" s="51">
        <f>IF(ISNA(MATCH(CONCATENATE(BT$4,$A28),'Výsledková listina'!$O:$O,0)),"",INDEX('Výsledková listina'!$P:$P,MATCH(CONCATENATE(BT$4,$A28),'Výsledková listina'!$O:$O,0),1))</f>
      </c>
      <c r="BV28" s="4"/>
      <c r="BW28" s="49">
        <f t="shared" si="12"/>
      </c>
      <c r="BX28" s="65"/>
      <c r="BY28" s="17">
        <f>IF(ISNA(MATCH(CONCATENATE(BY$4,$A28),'Výsledková listina'!$O:$O,0)),"",INDEX('Výsledková listina'!$C:$C,MATCH(CONCATENATE(BY$4,$A28),'Výsledková listina'!$O:$O,0),1))</f>
      </c>
      <c r="BZ28" s="51">
        <f>IF(ISNA(MATCH(CONCATENATE(BY$4,$A28),'Výsledková listina'!$O:$O,0)),"",INDEX('Výsledková listina'!$P:$P,MATCH(CONCATENATE(BY$4,$A28),'Výsledková listina'!$O:$O,0),1))</f>
      </c>
      <c r="CA28" s="4"/>
      <c r="CB28" s="49">
        <f t="shared" si="13"/>
      </c>
      <c r="CC28" s="65"/>
      <c r="CD28" s="17">
        <f>IF(ISNA(MATCH(CONCATENATE(CD$4,$A28),'Výsledková listina'!$O:$O,0)),"",INDEX('Výsledková listina'!$C:$C,MATCH(CONCATENATE(CD$4,$A28),'Výsledková listina'!$O:$O,0),1))</f>
      </c>
      <c r="CE28" s="51">
        <f>IF(ISNA(MATCH(CONCATENATE(CD$4,$A28),'Výsledková listina'!$O:$O,0)),"",INDEX('Výsledková listina'!$P:$P,MATCH(CONCATENATE(CD$4,$A28),'Výsledková listina'!$O:$O,0),1))</f>
      </c>
      <c r="CF28" s="4"/>
      <c r="CG28" s="49">
        <f t="shared" si="14"/>
      </c>
      <c r="CH28" s="65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1">
        <f>IF(ISNA(MATCH(CONCATENATE(B$4,$A29),'Výsledková listina'!$O:$O,0)),"",INDEX('Výsledková listina'!$P:$P,MATCH(CONCATENATE(B$4,$A29),'Výsledková listina'!$O:$O,0),1))</f>
      </c>
      <c r="D29" s="4"/>
      <c r="E29" s="98"/>
      <c r="F29" s="49">
        <f t="shared" si="0"/>
      </c>
      <c r="G29" s="65"/>
      <c r="H29" s="17">
        <f>IF(ISNA(MATCH(CONCATENATE(H$4,$A29),'Výsledková listina'!$O:$O,0)),"",INDEX('Výsledková listina'!$C:$C,MATCH(CONCATENATE(H$4,$A29),'Výsledková listina'!$O:$O,0),1))</f>
      </c>
      <c r="I29" s="51">
        <f>IF(ISNA(MATCH(CONCATENATE(H$4,$A29),'Výsledková listina'!$O:$O,0)),"",INDEX('Výsledková listina'!$P:$P,MATCH(CONCATENATE(H$4,$A29),'Výsledková listina'!$O:$O,0),1))</f>
      </c>
      <c r="J29" s="4"/>
      <c r="K29" s="98"/>
      <c r="L29" s="49">
        <f t="shared" si="1"/>
      </c>
      <c r="M29" s="65"/>
      <c r="N29" s="17">
        <f>IF(ISNA(MATCH(CONCATENATE(N$4,$A29),'Výsledková listina'!$O:$O,0)),"",INDEX('Výsledková listina'!$C:$C,MATCH(CONCATENATE(N$4,$A29),'Výsledková listina'!$O:$O,0),1))</f>
      </c>
      <c r="O29" s="51">
        <f>IF(ISNA(MATCH(CONCATENATE(N$4,$A29),'Výsledková listina'!$O:$O,0)),"",INDEX('Výsledková listina'!$P:$P,MATCH(CONCATENATE(N$4,$A29),'Výsledková listina'!$O:$O,0),1))</f>
      </c>
      <c r="P29" s="4"/>
      <c r="Q29" s="98"/>
      <c r="R29" s="49">
        <f t="shared" si="2"/>
      </c>
      <c r="S29" s="65"/>
      <c r="T29" s="17">
        <f>IF(ISNA(MATCH(CONCATENATE(T$4,$A29),'Výsledková listina'!$O:$O,0)),"",INDEX('Výsledková listina'!$C:$C,MATCH(CONCATENATE(T$4,$A29),'Výsledková listina'!$O:$O,0),1))</f>
      </c>
      <c r="U29" s="51">
        <f>IF(ISNA(MATCH(CONCATENATE(T$4,$A29),'Výsledková listina'!$O:$O,0)),"",INDEX('Výsledková listina'!$P:$P,MATCH(CONCATENATE(T$4,$A29),'Výsledková listina'!$O:$O,0),1))</f>
      </c>
      <c r="V29" s="4"/>
      <c r="W29" s="98"/>
      <c r="X29" s="49">
        <f t="shared" si="3"/>
      </c>
      <c r="Y29" s="65"/>
      <c r="Z29" s="17">
        <f>IF(ISNA(MATCH(CONCATENATE(Z$4,$A29),'Výsledková listina'!$O:$O,0)),"",INDEX('Výsledková listina'!$C:$C,MATCH(CONCATENATE(Z$4,$A29),'Výsledková listina'!$O:$O,0),1))</f>
      </c>
      <c r="AA29" s="51">
        <f>IF(ISNA(MATCH(CONCATENATE(Z$4,$A29),'Výsledková listina'!$O:$O,0)),"",INDEX('Výsledková listina'!$P:$P,MATCH(CONCATENATE(Z$4,$A29),'Výsledková listina'!$O:$O,0),1))</f>
      </c>
      <c r="AB29" s="4"/>
      <c r="AC29" s="98"/>
      <c r="AD29" s="49">
        <f t="shared" si="4"/>
      </c>
      <c r="AE29" s="65"/>
      <c r="AF29" s="17">
        <f>IF(ISNA(MATCH(CONCATENATE(AF$4,$A29),'Výsledková listina'!$O:$O,0)),"",INDEX('Výsledková listina'!$C:$C,MATCH(CONCATENATE(AF$4,$A29),'Výsledková listina'!$O:$O,0),1))</f>
      </c>
      <c r="AG29" s="51">
        <f>IF(ISNA(MATCH(CONCATENATE(AF$4,$A29),'Výsledková listina'!$O:$O,0)),"",INDEX('Výsledková listina'!$P:$P,MATCH(CONCATENATE(AF$4,$A29),'Výsledková listina'!$O:$O,0),1))</f>
      </c>
      <c r="AH29" s="4"/>
      <c r="AI29" s="98"/>
      <c r="AJ29" s="49">
        <f t="shared" si="5"/>
      </c>
      <c r="AK29" s="65"/>
      <c r="AL29" s="17">
        <f>IF(ISNA(MATCH(CONCATENATE(AL$4,$A29),'Výsledková listina'!$O:$O,0)),"",INDEX('Výsledková listina'!$C:$C,MATCH(CONCATENATE(AL$4,$A29),'Výsledková listina'!$O:$O,0),1))</f>
      </c>
      <c r="AM29" s="51">
        <f>IF(ISNA(MATCH(CONCATENATE(AL$4,$A29),'Výsledková listina'!$O:$O,0)),"",INDEX('Výsledková listina'!$P:$P,MATCH(CONCATENATE(AL$4,$A29),'Výsledková listina'!$O:$O,0),1))</f>
      </c>
      <c r="AN29" s="4"/>
      <c r="AO29" s="98"/>
      <c r="AP29" s="49">
        <f t="shared" si="6"/>
      </c>
      <c r="AQ29" s="65"/>
      <c r="AR29" s="17">
        <f>IF(ISNA(MATCH(CONCATENATE(AR$4,$A29),'Výsledková listina'!$O:$O,0)),"",INDEX('Výsledková listina'!$C:$C,MATCH(CONCATENATE(AR$4,$A29),'Výsledková listina'!$O:$O,0),1))</f>
      </c>
      <c r="AS29" s="51">
        <f>IF(ISNA(MATCH(CONCATENATE(AR$4,$A29),'Výsledková listina'!$O:$O,0)),"",INDEX('Výsledková listina'!$P:$P,MATCH(CONCATENATE(AR$4,$A29),'Výsledková listina'!$O:$O,0),1))</f>
      </c>
      <c r="AT29" s="4"/>
      <c r="AU29" s="98"/>
      <c r="AV29" s="49">
        <f t="shared" si="7"/>
      </c>
      <c r="AW29" s="65"/>
      <c r="AX29" s="17">
        <f>IF(ISNA(MATCH(CONCATENATE(AX$4,$A29),'Výsledková listina'!$O:$O,0)),"",INDEX('Výsledková listina'!$C:$C,MATCH(CONCATENATE(AX$4,$A29),'Výsledková listina'!$O:$O,0),1))</f>
      </c>
      <c r="AY29" s="51">
        <f>IF(ISNA(MATCH(CONCATENATE(AX$4,$A29),'Výsledková listina'!$O:$O,0)),"",INDEX('Výsledková listina'!$P:$P,MATCH(CONCATENATE(AX$4,$A29),'Výsledková listina'!$O:$O,0),1))</f>
      </c>
      <c r="AZ29" s="4"/>
      <c r="BA29" s="98"/>
      <c r="BB29" s="49">
        <f t="shared" si="8"/>
      </c>
      <c r="BC29" s="65"/>
      <c r="BD29" s="17">
        <f>IF(ISNA(MATCH(CONCATENATE(BD$4,$A29),'Výsledková listina'!$O:$O,0)),"",INDEX('Výsledková listina'!$C:$C,MATCH(CONCATENATE(BD$4,$A29),'Výsledková listina'!$O:$O,0),1))</f>
      </c>
      <c r="BE29" s="51">
        <f>IF(ISNA(MATCH(CONCATENATE(BD$4,$A29),'Výsledková listina'!$O:$O,0)),"",INDEX('Výsledková listina'!$P:$P,MATCH(CONCATENATE(BD$4,$A29),'Výsledková listina'!$O:$O,0),1))</f>
      </c>
      <c r="BF29" s="4"/>
      <c r="BG29" s="98"/>
      <c r="BH29" s="49">
        <f t="shared" si="9"/>
      </c>
      <c r="BI29" s="65"/>
      <c r="BJ29" s="17">
        <f>IF(ISNA(MATCH(CONCATENATE(BJ$4,$A29),'Výsledková listina'!$O:$O,0)),"",INDEX('Výsledková listina'!$C:$C,MATCH(CONCATENATE(BJ$4,$A29),'Výsledková listina'!$O:$O,0),1))</f>
      </c>
      <c r="BK29" s="51">
        <f>IF(ISNA(MATCH(CONCATENATE(BJ$4,$A29),'Výsledková listina'!$O:$O,0)),"",INDEX('Výsledková listina'!$P:$P,MATCH(CONCATENATE(BJ$4,$A29),'Výsledková listina'!$O:$O,0),1))</f>
      </c>
      <c r="BL29" s="4"/>
      <c r="BM29" s="49">
        <f t="shared" si="10"/>
      </c>
      <c r="BN29" s="65"/>
      <c r="BO29" s="17">
        <f>IF(ISNA(MATCH(CONCATENATE(BO$4,$A29),'Výsledková listina'!$O:$O,0)),"",INDEX('Výsledková listina'!$C:$C,MATCH(CONCATENATE(BO$4,$A29),'Výsledková listina'!$O:$O,0),1))</f>
      </c>
      <c r="BP29" s="51">
        <f>IF(ISNA(MATCH(CONCATENATE(BO$4,$A29),'Výsledková listina'!$O:$O,0)),"",INDEX('Výsledková listina'!$P:$P,MATCH(CONCATENATE(BO$4,$A29),'Výsledková listina'!$O:$O,0),1))</f>
      </c>
      <c r="BQ29" s="4"/>
      <c r="BR29" s="49">
        <f t="shared" si="11"/>
      </c>
      <c r="BS29" s="65"/>
      <c r="BT29" s="17">
        <f>IF(ISNA(MATCH(CONCATENATE(BT$4,$A29),'Výsledková listina'!$O:$O,0)),"",INDEX('Výsledková listina'!$C:$C,MATCH(CONCATENATE(BT$4,$A29),'Výsledková listina'!$O:$O,0),1))</f>
      </c>
      <c r="BU29" s="51">
        <f>IF(ISNA(MATCH(CONCATENATE(BT$4,$A29),'Výsledková listina'!$O:$O,0)),"",INDEX('Výsledková listina'!$P:$P,MATCH(CONCATENATE(BT$4,$A29),'Výsledková listina'!$O:$O,0),1))</f>
      </c>
      <c r="BV29" s="4"/>
      <c r="BW29" s="49">
        <f t="shared" si="12"/>
      </c>
      <c r="BX29" s="65"/>
      <c r="BY29" s="17">
        <f>IF(ISNA(MATCH(CONCATENATE(BY$4,$A29),'Výsledková listina'!$O:$O,0)),"",INDEX('Výsledková listina'!$C:$C,MATCH(CONCATENATE(BY$4,$A29),'Výsledková listina'!$O:$O,0),1))</f>
      </c>
      <c r="BZ29" s="51">
        <f>IF(ISNA(MATCH(CONCATENATE(BY$4,$A29),'Výsledková listina'!$O:$O,0)),"",INDEX('Výsledková listina'!$P:$P,MATCH(CONCATENATE(BY$4,$A29),'Výsledková listina'!$O:$O,0),1))</f>
      </c>
      <c r="CA29" s="4"/>
      <c r="CB29" s="49">
        <f t="shared" si="13"/>
      </c>
      <c r="CC29" s="65"/>
      <c r="CD29" s="17">
        <f>IF(ISNA(MATCH(CONCATENATE(CD$4,$A29),'Výsledková listina'!$O:$O,0)),"",INDEX('Výsledková listina'!$C:$C,MATCH(CONCATENATE(CD$4,$A29),'Výsledková listina'!$O:$O,0),1))</f>
      </c>
      <c r="CE29" s="51">
        <f>IF(ISNA(MATCH(CONCATENATE(CD$4,$A29),'Výsledková listina'!$O:$O,0)),"",INDEX('Výsledková listina'!$P:$P,MATCH(CONCATENATE(CD$4,$A29),'Výsledková listina'!$O:$O,0),1))</f>
      </c>
      <c r="CF29" s="4"/>
      <c r="CG29" s="49">
        <f t="shared" si="14"/>
      </c>
      <c r="CH29" s="65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1">
        <f>IF(ISNA(MATCH(CONCATENATE(B$4,$A30),'Výsledková listina'!$O:$O,0)),"",INDEX('Výsledková listina'!$P:$P,MATCH(CONCATENATE(B$4,$A30),'Výsledková listina'!$O:$O,0),1))</f>
      </c>
      <c r="D30" s="4"/>
      <c r="E30" s="98"/>
      <c r="F30" s="49">
        <f t="shared" si="0"/>
      </c>
      <c r="G30" s="65"/>
      <c r="H30" s="17">
        <f>IF(ISNA(MATCH(CONCATENATE(H$4,$A30),'Výsledková listina'!$O:$O,0)),"",INDEX('Výsledková listina'!$C:$C,MATCH(CONCATENATE(H$4,$A30),'Výsledková listina'!$O:$O,0),1))</f>
      </c>
      <c r="I30" s="51">
        <f>IF(ISNA(MATCH(CONCATENATE(H$4,$A30),'Výsledková listina'!$O:$O,0)),"",INDEX('Výsledková listina'!$P:$P,MATCH(CONCATENATE(H$4,$A30),'Výsledková listina'!$O:$O,0),1))</f>
      </c>
      <c r="J30" s="4"/>
      <c r="K30" s="98"/>
      <c r="L30" s="49">
        <f t="shared" si="1"/>
      </c>
      <c r="M30" s="65"/>
      <c r="N30" s="17">
        <f>IF(ISNA(MATCH(CONCATENATE(N$4,$A30),'Výsledková listina'!$O:$O,0)),"",INDEX('Výsledková listina'!$C:$C,MATCH(CONCATENATE(N$4,$A30),'Výsledková listina'!$O:$O,0),1))</f>
      </c>
      <c r="O30" s="51">
        <f>IF(ISNA(MATCH(CONCATENATE(N$4,$A30),'Výsledková listina'!$O:$O,0)),"",INDEX('Výsledková listina'!$P:$P,MATCH(CONCATENATE(N$4,$A30),'Výsledková listina'!$O:$O,0),1))</f>
      </c>
      <c r="P30" s="4"/>
      <c r="Q30" s="98"/>
      <c r="R30" s="49">
        <f t="shared" si="2"/>
      </c>
      <c r="S30" s="65"/>
      <c r="T30" s="17">
        <f>IF(ISNA(MATCH(CONCATENATE(T$4,$A30),'Výsledková listina'!$O:$O,0)),"",INDEX('Výsledková listina'!$C:$C,MATCH(CONCATENATE(T$4,$A30),'Výsledková listina'!$O:$O,0),1))</f>
      </c>
      <c r="U30" s="51">
        <f>IF(ISNA(MATCH(CONCATENATE(T$4,$A30),'Výsledková listina'!$O:$O,0)),"",INDEX('Výsledková listina'!$P:$P,MATCH(CONCATENATE(T$4,$A30),'Výsledková listina'!$O:$O,0),1))</f>
      </c>
      <c r="V30" s="4"/>
      <c r="W30" s="98"/>
      <c r="X30" s="49">
        <f t="shared" si="3"/>
      </c>
      <c r="Y30" s="65"/>
      <c r="Z30" s="17">
        <f>IF(ISNA(MATCH(CONCATENATE(Z$4,$A30),'Výsledková listina'!$O:$O,0)),"",INDEX('Výsledková listina'!$C:$C,MATCH(CONCATENATE(Z$4,$A30),'Výsledková listina'!$O:$O,0),1))</f>
      </c>
      <c r="AA30" s="51">
        <f>IF(ISNA(MATCH(CONCATENATE(Z$4,$A30),'Výsledková listina'!$O:$O,0)),"",INDEX('Výsledková listina'!$P:$P,MATCH(CONCATENATE(Z$4,$A30),'Výsledková listina'!$O:$O,0),1))</f>
      </c>
      <c r="AB30" s="4"/>
      <c r="AC30" s="98"/>
      <c r="AD30" s="49">
        <f t="shared" si="4"/>
      </c>
      <c r="AE30" s="65"/>
      <c r="AF30" s="17">
        <f>IF(ISNA(MATCH(CONCATENATE(AF$4,$A30),'Výsledková listina'!$O:$O,0)),"",INDEX('Výsledková listina'!$C:$C,MATCH(CONCATENATE(AF$4,$A30),'Výsledková listina'!$O:$O,0),1))</f>
      </c>
      <c r="AG30" s="51">
        <f>IF(ISNA(MATCH(CONCATENATE(AF$4,$A30),'Výsledková listina'!$O:$O,0)),"",INDEX('Výsledková listina'!$P:$P,MATCH(CONCATENATE(AF$4,$A30),'Výsledková listina'!$O:$O,0),1))</f>
      </c>
      <c r="AH30" s="4"/>
      <c r="AI30" s="98"/>
      <c r="AJ30" s="49">
        <f t="shared" si="5"/>
      </c>
      <c r="AK30" s="65"/>
      <c r="AL30" s="17">
        <f>IF(ISNA(MATCH(CONCATENATE(AL$4,$A30),'Výsledková listina'!$O:$O,0)),"",INDEX('Výsledková listina'!$C:$C,MATCH(CONCATENATE(AL$4,$A30),'Výsledková listina'!$O:$O,0),1))</f>
      </c>
      <c r="AM30" s="51">
        <f>IF(ISNA(MATCH(CONCATENATE(AL$4,$A30),'Výsledková listina'!$O:$O,0)),"",INDEX('Výsledková listina'!$P:$P,MATCH(CONCATENATE(AL$4,$A30),'Výsledková listina'!$O:$O,0),1))</f>
      </c>
      <c r="AN30" s="4"/>
      <c r="AO30" s="98"/>
      <c r="AP30" s="49">
        <f t="shared" si="6"/>
      </c>
      <c r="AQ30" s="65"/>
      <c r="AR30" s="17">
        <f>IF(ISNA(MATCH(CONCATENATE(AR$4,$A30),'Výsledková listina'!$O:$O,0)),"",INDEX('Výsledková listina'!$C:$C,MATCH(CONCATENATE(AR$4,$A30),'Výsledková listina'!$O:$O,0),1))</f>
      </c>
      <c r="AS30" s="51">
        <f>IF(ISNA(MATCH(CONCATENATE(AR$4,$A30),'Výsledková listina'!$O:$O,0)),"",INDEX('Výsledková listina'!$P:$P,MATCH(CONCATENATE(AR$4,$A30),'Výsledková listina'!$O:$O,0),1))</f>
      </c>
      <c r="AT30" s="4"/>
      <c r="AU30" s="98"/>
      <c r="AV30" s="49">
        <f t="shared" si="7"/>
      </c>
      <c r="AW30" s="65"/>
      <c r="AX30" s="17">
        <f>IF(ISNA(MATCH(CONCATENATE(AX$4,$A30),'Výsledková listina'!$O:$O,0)),"",INDEX('Výsledková listina'!$C:$C,MATCH(CONCATENATE(AX$4,$A30),'Výsledková listina'!$O:$O,0),1))</f>
      </c>
      <c r="AY30" s="51">
        <f>IF(ISNA(MATCH(CONCATENATE(AX$4,$A30),'Výsledková listina'!$O:$O,0)),"",INDEX('Výsledková listina'!$P:$P,MATCH(CONCATENATE(AX$4,$A30),'Výsledková listina'!$O:$O,0),1))</f>
      </c>
      <c r="AZ30" s="4"/>
      <c r="BA30" s="98"/>
      <c r="BB30" s="49">
        <f t="shared" si="8"/>
      </c>
      <c r="BC30" s="65"/>
      <c r="BD30" s="17">
        <f>IF(ISNA(MATCH(CONCATENATE(BD$4,$A30),'Výsledková listina'!$O:$O,0)),"",INDEX('Výsledková listina'!$C:$C,MATCH(CONCATENATE(BD$4,$A30),'Výsledková listina'!$O:$O,0),1))</f>
      </c>
      <c r="BE30" s="51">
        <f>IF(ISNA(MATCH(CONCATENATE(BD$4,$A30),'Výsledková listina'!$O:$O,0)),"",INDEX('Výsledková listina'!$P:$P,MATCH(CONCATENATE(BD$4,$A30),'Výsledková listina'!$O:$O,0),1))</f>
      </c>
      <c r="BF30" s="4"/>
      <c r="BG30" s="98"/>
      <c r="BH30" s="49">
        <f t="shared" si="9"/>
      </c>
      <c r="BI30" s="65"/>
      <c r="BJ30" s="17">
        <f>IF(ISNA(MATCH(CONCATENATE(BJ$4,$A30),'Výsledková listina'!$O:$O,0)),"",INDEX('Výsledková listina'!$C:$C,MATCH(CONCATENATE(BJ$4,$A30),'Výsledková listina'!$O:$O,0),1))</f>
      </c>
      <c r="BK30" s="51">
        <f>IF(ISNA(MATCH(CONCATENATE(BJ$4,$A30),'Výsledková listina'!$O:$O,0)),"",INDEX('Výsledková listina'!$P:$P,MATCH(CONCATENATE(BJ$4,$A30),'Výsledková listina'!$O:$O,0),1))</f>
      </c>
      <c r="BL30" s="4"/>
      <c r="BM30" s="49">
        <f t="shared" si="10"/>
      </c>
      <c r="BN30" s="65"/>
      <c r="BO30" s="17">
        <f>IF(ISNA(MATCH(CONCATENATE(BO$4,$A30),'Výsledková listina'!$O:$O,0)),"",INDEX('Výsledková listina'!$C:$C,MATCH(CONCATENATE(BO$4,$A30),'Výsledková listina'!$O:$O,0),1))</f>
      </c>
      <c r="BP30" s="51">
        <f>IF(ISNA(MATCH(CONCATENATE(BO$4,$A30),'Výsledková listina'!$O:$O,0)),"",INDEX('Výsledková listina'!$P:$P,MATCH(CONCATENATE(BO$4,$A30),'Výsledková listina'!$O:$O,0),1))</f>
      </c>
      <c r="BQ30" s="4"/>
      <c r="BR30" s="49">
        <f t="shared" si="11"/>
      </c>
      <c r="BS30" s="65"/>
      <c r="BT30" s="17">
        <f>IF(ISNA(MATCH(CONCATENATE(BT$4,$A30),'Výsledková listina'!$O:$O,0)),"",INDEX('Výsledková listina'!$C:$C,MATCH(CONCATENATE(BT$4,$A30),'Výsledková listina'!$O:$O,0),1))</f>
      </c>
      <c r="BU30" s="51">
        <f>IF(ISNA(MATCH(CONCATENATE(BT$4,$A30),'Výsledková listina'!$O:$O,0)),"",INDEX('Výsledková listina'!$P:$P,MATCH(CONCATENATE(BT$4,$A30),'Výsledková listina'!$O:$O,0),1))</f>
      </c>
      <c r="BV30" s="4"/>
      <c r="BW30" s="49">
        <f t="shared" si="12"/>
      </c>
      <c r="BX30" s="65"/>
      <c r="BY30" s="17">
        <f>IF(ISNA(MATCH(CONCATENATE(BY$4,$A30),'Výsledková listina'!$O:$O,0)),"",INDEX('Výsledková listina'!$C:$C,MATCH(CONCATENATE(BY$4,$A30),'Výsledková listina'!$O:$O,0),1))</f>
      </c>
      <c r="BZ30" s="51">
        <f>IF(ISNA(MATCH(CONCATENATE(BY$4,$A30),'Výsledková listina'!$O:$O,0)),"",INDEX('Výsledková listina'!$P:$P,MATCH(CONCATENATE(BY$4,$A30),'Výsledková listina'!$O:$O,0),1))</f>
      </c>
      <c r="CA30" s="4"/>
      <c r="CB30" s="49">
        <f t="shared" si="13"/>
      </c>
      <c r="CC30" s="65"/>
      <c r="CD30" s="17">
        <f>IF(ISNA(MATCH(CONCATENATE(CD$4,$A30),'Výsledková listina'!$O:$O,0)),"",INDEX('Výsledková listina'!$C:$C,MATCH(CONCATENATE(CD$4,$A30),'Výsledková listina'!$O:$O,0),1))</f>
      </c>
      <c r="CE30" s="51">
        <f>IF(ISNA(MATCH(CONCATENATE(CD$4,$A30),'Výsledková listina'!$O:$O,0)),"",INDEX('Výsledková listina'!$P:$P,MATCH(CONCATENATE(CD$4,$A30),'Výsledková listina'!$O:$O,0),1))</f>
      </c>
      <c r="CF30" s="4"/>
      <c r="CG30" s="49">
        <f t="shared" si="14"/>
      </c>
      <c r="CH30" s="65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1">
        <f>IF(ISNA(MATCH(CONCATENATE(B$4,$A31),'Výsledková listina'!$O:$O,0)),"",INDEX('Výsledková listina'!$P:$P,MATCH(CONCATENATE(B$4,$A31),'Výsledková listina'!$O:$O,0),1))</f>
      </c>
      <c r="D31" s="4"/>
      <c r="E31" s="98"/>
      <c r="F31" s="49">
        <f t="shared" si="0"/>
      </c>
      <c r="G31" s="65"/>
      <c r="H31" s="17">
        <f>IF(ISNA(MATCH(CONCATENATE(H$4,$A31),'Výsledková listina'!$O:$O,0)),"",INDEX('Výsledková listina'!$C:$C,MATCH(CONCATENATE(H$4,$A31),'Výsledková listina'!$O:$O,0),1))</f>
      </c>
      <c r="I31" s="51">
        <f>IF(ISNA(MATCH(CONCATENATE(H$4,$A31),'Výsledková listina'!$O:$O,0)),"",INDEX('Výsledková listina'!$P:$P,MATCH(CONCATENATE(H$4,$A31),'Výsledková listina'!$O:$O,0),1))</f>
      </c>
      <c r="J31" s="4"/>
      <c r="K31" s="98"/>
      <c r="L31" s="49">
        <f t="shared" si="1"/>
      </c>
      <c r="M31" s="65"/>
      <c r="N31" s="17">
        <f>IF(ISNA(MATCH(CONCATENATE(N$4,$A31),'Výsledková listina'!$O:$O,0)),"",INDEX('Výsledková listina'!$C:$C,MATCH(CONCATENATE(N$4,$A31),'Výsledková listina'!$O:$O,0),1))</f>
      </c>
      <c r="O31" s="51">
        <f>IF(ISNA(MATCH(CONCATENATE(N$4,$A31),'Výsledková listina'!$O:$O,0)),"",INDEX('Výsledková listina'!$P:$P,MATCH(CONCATENATE(N$4,$A31),'Výsledková listina'!$O:$O,0),1))</f>
      </c>
      <c r="P31" s="4"/>
      <c r="Q31" s="98"/>
      <c r="R31" s="49">
        <f t="shared" si="2"/>
      </c>
      <c r="S31" s="65"/>
      <c r="T31" s="17">
        <f>IF(ISNA(MATCH(CONCATENATE(T$4,$A31),'Výsledková listina'!$O:$O,0)),"",INDEX('Výsledková listina'!$C:$C,MATCH(CONCATENATE(T$4,$A31),'Výsledková listina'!$O:$O,0),1))</f>
      </c>
      <c r="U31" s="51">
        <f>IF(ISNA(MATCH(CONCATENATE(T$4,$A31),'Výsledková listina'!$O:$O,0)),"",INDEX('Výsledková listina'!$P:$P,MATCH(CONCATENATE(T$4,$A31),'Výsledková listina'!$O:$O,0),1))</f>
      </c>
      <c r="V31" s="4"/>
      <c r="W31" s="98"/>
      <c r="X31" s="49">
        <f t="shared" si="3"/>
      </c>
      <c r="Y31" s="65"/>
      <c r="Z31" s="17">
        <f>IF(ISNA(MATCH(CONCATENATE(Z$4,$A31),'Výsledková listina'!$O:$O,0)),"",INDEX('Výsledková listina'!$C:$C,MATCH(CONCATENATE(Z$4,$A31),'Výsledková listina'!$O:$O,0),1))</f>
      </c>
      <c r="AA31" s="51">
        <f>IF(ISNA(MATCH(CONCATENATE(Z$4,$A31),'Výsledková listina'!$O:$O,0)),"",INDEX('Výsledková listina'!$P:$P,MATCH(CONCATENATE(Z$4,$A31),'Výsledková listina'!$O:$O,0),1))</f>
      </c>
      <c r="AB31" s="4"/>
      <c r="AC31" s="98"/>
      <c r="AD31" s="49">
        <f t="shared" si="4"/>
      </c>
      <c r="AE31" s="65"/>
      <c r="AF31" s="17">
        <f>IF(ISNA(MATCH(CONCATENATE(AF$4,$A31),'Výsledková listina'!$O:$O,0)),"",INDEX('Výsledková listina'!$C:$C,MATCH(CONCATENATE(AF$4,$A31),'Výsledková listina'!$O:$O,0),1))</f>
      </c>
      <c r="AG31" s="51">
        <f>IF(ISNA(MATCH(CONCATENATE(AF$4,$A31),'Výsledková listina'!$O:$O,0)),"",INDEX('Výsledková listina'!$P:$P,MATCH(CONCATENATE(AF$4,$A31),'Výsledková listina'!$O:$O,0),1))</f>
      </c>
      <c r="AH31" s="4"/>
      <c r="AI31" s="98"/>
      <c r="AJ31" s="49">
        <f t="shared" si="5"/>
      </c>
      <c r="AK31" s="65"/>
      <c r="AL31" s="17">
        <f>IF(ISNA(MATCH(CONCATENATE(AL$4,$A31),'Výsledková listina'!$O:$O,0)),"",INDEX('Výsledková listina'!$C:$C,MATCH(CONCATENATE(AL$4,$A31),'Výsledková listina'!$O:$O,0),1))</f>
      </c>
      <c r="AM31" s="51">
        <f>IF(ISNA(MATCH(CONCATENATE(AL$4,$A31),'Výsledková listina'!$O:$O,0)),"",INDEX('Výsledková listina'!$P:$P,MATCH(CONCATENATE(AL$4,$A31),'Výsledková listina'!$O:$O,0),1))</f>
      </c>
      <c r="AN31" s="4"/>
      <c r="AO31" s="98"/>
      <c r="AP31" s="49">
        <f t="shared" si="6"/>
      </c>
      <c r="AQ31" s="65"/>
      <c r="AR31" s="17">
        <f>IF(ISNA(MATCH(CONCATENATE(AR$4,$A31),'Výsledková listina'!$O:$O,0)),"",INDEX('Výsledková listina'!$C:$C,MATCH(CONCATENATE(AR$4,$A31),'Výsledková listina'!$O:$O,0),1))</f>
      </c>
      <c r="AS31" s="51">
        <f>IF(ISNA(MATCH(CONCATENATE(AR$4,$A31),'Výsledková listina'!$O:$O,0)),"",INDEX('Výsledková listina'!$P:$P,MATCH(CONCATENATE(AR$4,$A31),'Výsledková listina'!$O:$O,0),1))</f>
      </c>
      <c r="AT31" s="4"/>
      <c r="AU31" s="98"/>
      <c r="AV31" s="49">
        <f t="shared" si="7"/>
      </c>
      <c r="AW31" s="65"/>
      <c r="AX31" s="17">
        <f>IF(ISNA(MATCH(CONCATENATE(AX$4,$A31),'Výsledková listina'!$O:$O,0)),"",INDEX('Výsledková listina'!$C:$C,MATCH(CONCATENATE(AX$4,$A31),'Výsledková listina'!$O:$O,0),1))</f>
      </c>
      <c r="AY31" s="51">
        <f>IF(ISNA(MATCH(CONCATENATE(AX$4,$A31),'Výsledková listina'!$O:$O,0)),"",INDEX('Výsledková listina'!$P:$P,MATCH(CONCATENATE(AX$4,$A31),'Výsledková listina'!$O:$O,0),1))</f>
      </c>
      <c r="AZ31" s="4"/>
      <c r="BA31" s="98"/>
      <c r="BB31" s="49">
        <f t="shared" si="8"/>
      </c>
      <c r="BC31" s="65"/>
      <c r="BD31" s="17">
        <f>IF(ISNA(MATCH(CONCATENATE(BD$4,$A31),'Výsledková listina'!$O:$O,0)),"",INDEX('Výsledková listina'!$C:$C,MATCH(CONCATENATE(BD$4,$A31),'Výsledková listina'!$O:$O,0),1))</f>
      </c>
      <c r="BE31" s="51">
        <f>IF(ISNA(MATCH(CONCATENATE(BD$4,$A31),'Výsledková listina'!$O:$O,0)),"",INDEX('Výsledková listina'!$P:$P,MATCH(CONCATENATE(BD$4,$A31),'Výsledková listina'!$O:$O,0),1))</f>
      </c>
      <c r="BF31" s="4"/>
      <c r="BG31" s="98"/>
      <c r="BH31" s="49">
        <f t="shared" si="9"/>
      </c>
      <c r="BI31" s="65"/>
      <c r="BJ31" s="17">
        <f>IF(ISNA(MATCH(CONCATENATE(BJ$4,$A31),'Výsledková listina'!$O:$O,0)),"",INDEX('Výsledková listina'!$C:$C,MATCH(CONCATENATE(BJ$4,$A31),'Výsledková listina'!$O:$O,0),1))</f>
      </c>
      <c r="BK31" s="51">
        <f>IF(ISNA(MATCH(CONCATENATE(BJ$4,$A31),'Výsledková listina'!$O:$O,0)),"",INDEX('Výsledková listina'!$P:$P,MATCH(CONCATENATE(BJ$4,$A31),'Výsledková listina'!$O:$O,0),1))</f>
      </c>
      <c r="BL31" s="4"/>
      <c r="BM31" s="49">
        <f t="shared" si="10"/>
      </c>
      <c r="BN31" s="65"/>
      <c r="BO31" s="17">
        <f>IF(ISNA(MATCH(CONCATENATE(BO$4,$A31),'Výsledková listina'!$O:$O,0)),"",INDEX('Výsledková listina'!$C:$C,MATCH(CONCATENATE(BO$4,$A31),'Výsledková listina'!$O:$O,0),1))</f>
      </c>
      <c r="BP31" s="51">
        <f>IF(ISNA(MATCH(CONCATENATE(BO$4,$A31),'Výsledková listina'!$O:$O,0)),"",INDEX('Výsledková listina'!$P:$P,MATCH(CONCATENATE(BO$4,$A31),'Výsledková listina'!$O:$O,0),1))</f>
      </c>
      <c r="BQ31" s="4"/>
      <c r="BR31" s="49">
        <f t="shared" si="11"/>
      </c>
      <c r="BS31" s="65"/>
      <c r="BT31" s="17">
        <f>IF(ISNA(MATCH(CONCATENATE(BT$4,$A31),'Výsledková listina'!$O:$O,0)),"",INDEX('Výsledková listina'!$C:$C,MATCH(CONCATENATE(BT$4,$A31),'Výsledková listina'!$O:$O,0),1))</f>
      </c>
      <c r="BU31" s="51">
        <f>IF(ISNA(MATCH(CONCATENATE(BT$4,$A31),'Výsledková listina'!$O:$O,0)),"",INDEX('Výsledková listina'!$P:$P,MATCH(CONCATENATE(BT$4,$A31),'Výsledková listina'!$O:$O,0),1))</f>
      </c>
      <c r="BV31" s="4"/>
      <c r="BW31" s="49">
        <f t="shared" si="12"/>
      </c>
      <c r="BX31" s="65"/>
      <c r="BY31" s="17">
        <f>IF(ISNA(MATCH(CONCATENATE(BY$4,$A31),'Výsledková listina'!$O:$O,0)),"",INDEX('Výsledková listina'!$C:$C,MATCH(CONCATENATE(BY$4,$A31),'Výsledková listina'!$O:$O,0),1))</f>
      </c>
      <c r="BZ31" s="51">
        <f>IF(ISNA(MATCH(CONCATENATE(BY$4,$A31),'Výsledková listina'!$O:$O,0)),"",INDEX('Výsledková listina'!$P:$P,MATCH(CONCATENATE(BY$4,$A31),'Výsledková listina'!$O:$O,0),1))</f>
      </c>
      <c r="CA31" s="4"/>
      <c r="CB31" s="49">
        <f t="shared" si="13"/>
      </c>
      <c r="CC31" s="65"/>
      <c r="CD31" s="17">
        <f>IF(ISNA(MATCH(CONCATENATE(CD$4,$A31),'Výsledková listina'!$O:$O,0)),"",INDEX('Výsledková listina'!$C:$C,MATCH(CONCATENATE(CD$4,$A31),'Výsledková listina'!$O:$O,0),1))</f>
      </c>
      <c r="CE31" s="51">
        <f>IF(ISNA(MATCH(CONCATENATE(CD$4,$A31),'Výsledková listina'!$O:$O,0)),"",INDEX('Výsledková listina'!$P:$P,MATCH(CONCATENATE(CD$4,$A31),'Výsledková listina'!$O:$O,0),1))</f>
      </c>
      <c r="CF31" s="4"/>
      <c r="CG31" s="49">
        <f t="shared" si="14"/>
      </c>
      <c r="CH31" s="65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1">
        <f>IF(ISNA(MATCH(CONCATENATE(B$4,$A32),'Výsledková listina'!$O:$O,0)),"",INDEX('Výsledková listina'!$P:$P,MATCH(CONCATENATE(B$4,$A32),'Výsledková listina'!$O:$O,0),1))</f>
      </c>
      <c r="D32" s="4"/>
      <c r="E32" s="98"/>
      <c r="F32" s="49">
        <f t="shared" si="0"/>
      </c>
      <c r="G32" s="65"/>
      <c r="H32" s="17">
        <f>IF(ISNA(MATCH(CONCATENATE(H$4,$A32),'Výsledková listina'!$O:$O,0)),"",INDEX('Výsledková listina'!$C:$C,MATCH(CONCATENATE(H$4,$A32),'Výsledková listina'!$O:$O,0),1))</f>
      </c>
      <c r="I32" s="51">
        <f>IF(ISNA(MATCH(CONCATENATE(H$4,$A32),'Výsledková listina'!$O:$O,0)),"",INDEX('Výsledková listina'!$P:$P,MATCH(CONCATENATE(H$4,$A32),'Výsledková listina'!$O:$O,0),1))</f>
      </c>
      <c r="J32" s="4"/>
      <c r="K32" s="98"/>
      <c r="L32" s="49">
        <f t="shared" si="1"/>
      </c>
      <c r="M32" s="65"/>
      <c r="N32" s="17">
        <f>IF(ISNA(MATCH(CONCATENATE(N$4,$A32),'Výsledková listina'!$O:$O,0)),"",INDEX('Výsledková listina'!$C:$C,MATCH(CONCATENATE(N$4,$A32),'Výsledková listina'!$O:$O,0),1))</f>
      </c>
      <c r="O32" s="51">
        <f>IF(ISNA(MATCH(CONCATENATE(N$4,$A32),'Výsledková listina'!$O:$O,0)),"",INDEX('Výsledková listina'!$P:$P,MATCH(CONCATENATE(N$4,$A32),'Výsledková listina'!$O:$O,0),1))</f>
      </c>
      <c r="P32" s="4"/>
      <c r="Q32" s="98"/>
      <c r="R32" s="49">
        <f t="shared" si="2"/>
      </c>
      <c r="S32" s="65"/>
      <c r="T32" s="17">
        <f>IF(ISNA(MATCH(CONCATENATE(T$4,$A32),'Výsledková listina'!$O:$O,0)),"",INDEX('Výsledková listina'!$C:$C,MATCH(CONCATENATE(T$4,$A32),'Výsledková listina'!$O:$O,0),1))</f>
      </c>
      <c r="U32" s="51">
        <f>IF(ISNA(MATCH(CONCATENATE(T$4,$A32),'Výsledková listina'!$O:$O,0)),"",INDEX('Výsledková listina'!$P:$P,MATCH(CONCATENATE(T$4,$A32),'Výsledková listina'!$O:$O,0),1))</f>
      </c>
      <c r="V32" s="4"/>
      <c r="W32" s="98"/>
      <c r="X32" s="49">
        <f t="shared" si="3"/>
      </c>
      <c r="Y32" s="65"/>
      <c r="Z32" s="17">
        <f>IF(ISNA(MATCH(CONCATENATE(Z$4,$A32),'Výsledková listina'!$O:$O,0)),"",INDEX('Výsledková listina'!$C:$C,MATCH(CONCATENATE(Z$4,$A32),'Výsledková listina'!$O:$O,0),1))</f>
      </c>
      <c r="AA32" s="51">
        <f>IF(ISNA(MATCH(CONCATENATE(Z$4,$A32),'Výsledková listina'!$O:$O,0)),"",INDEX('Výsledková listina'!$P:$P,MATCH(CONCATENATE(Z$4,$A32),'Výsledková listina'!$O:$O,0),1))</f>
      </c>
      <c r="AB32" s="4"/>
      <c r="AC32" s="98"/>
      <c r="AD32" s="49">
        <f t="shared" si="4"/>
      </c>
      <c r="AE32" s="65"/>
      <c r="AF32" s="17">
        <f>IF(ISNA(MATCH(CONCATENATE(AF$4,$A32),'Výsledková listina'!$O:$O,0)),"",INDEX('Výsledková listina'!$C:$C,MATCH(CONCATENATE(AF$4,$A32),'Výsledková listina'!$O:$O,0),1))</f>
      </c>
      <c r="AG32" s="51">
        <f>IF(ISNA(MATCH(CONCATENATE(AF$4,$A32),'Výsledková listina'!$O:$O,0)),"",INDEX('Výsledková listina'!$P:$P,MATCH(CONCATENATE(AF$4,$A32),'Výsledková listina'!$O:$O,0),1))</f>
      </c>
      <c r="AH32" s="4"/>
      <c r="AI32" s="98"/>
      <c r="AJ32" s="49">
        <f t="shared" si="5"/>
      </c>
      <c r="AK32" s="65"/>
      <c r="AL32" s="17">
        <f>IF(ISNA(MATCH(CONCATENATE(AL$4,$A32),'Výsledková listina'!$O:$O,0)),"",INDEX('Výsledková listina'!$C:$C,MATCH(CONCATENATE(AL$4,$A32),'Výsledková listina'!$O:$O,0),1))</f>
      </c>
      <c r="AM32" s="51">
        <f>IF(ISNA(MATCH(CONCATENATE(AL$4,$A32),'Výsledková listina'!$O:$O,0)),"",INDEX('Výsledková listina'!$P:$P,MATCH(CONCATENATE(AL$4,$A32),'Výsledková listina'!$O:$O,0),1))</f>
      </c>
      <c r="AN32" s="4"/>
      <c r="AO32" s="98"/>
      <c r="AP32" s="49">
        <f t="shared" si="6"/>
      </c>
      <c r="AQ32" s="65"/>
      <c r="AR32" s="17">
        <f>IF(ISNA(MATCH(CONCATENATE(AR$4,$A32),'Výsledková listina'!$O:$O,0)),"",INDEX('Výsledková listina'!$C:$C,MATCH(CONCATENATE(AR$4,$A32),'Výsledková listina'!$O:$O,0),1))</f>
      </c>
      <c r="AS32" s="51">
        <f>IF(ISNA(MATCH(CONCATENATE(AR$4,$A32),'Výsledková listina'!$O:$O,0)),"",INDEX('Výsledková listina'!$P:$P,MATCH(CONCATENATE(AR$4,$A32),'Výsledková listina'!$O:$O,0),1))</f>
      </c>
      <c r="AT32" s="4"/>
      <c r="AU32" s="98"/>
      <c r="AV32" s="49">
        <f t="shared" si="7"/>
      </c>
      <c r="AW32" s="65"/>
      <c r="AX32" s="17">
        <f>IF(ISNA(MATCH(CONCATENATE(AX$4,$A32),'Výsledková listina'!$O:$O,0)),"",INDEX('Výsledková listina'!$C:$C,MATCH(CONCATENATE(AX$4,$A32),'Výsledková listina'!$O:$O,0),1))</f>
      </c>
      <c r="AY32" s="51">
        <f>IF(ISNA(MATCH(CONCATENATE(AX$4,$A32),'Výsledková listina'!$O:$O,0)),"",INDEX('Výsledková listina'!$P:$P,MATCH(CONCATENATE(AX$4,$A32),'Výsledková listina'!$O:$O,0),1))</f>
      </c>
      <c r="AZ32" s="4"/>
      <c r="BA32" s="98"/>
      <c r="BB32" s="49">
        <f t="shared" si="8"/>
      </c>
      <c r="BC32" s="65"/>
      <c r="BD32" s="17">
        <f>IF(ISNA(MATCH(CONCATENATE(BD$4,$A32),'Výsledková listina'!$O:$O,0)),"",INDEX('Výsledková listina'!$C:$C,MATCH(CONCATENATE(BD$4,$A32),'Výsledková listina'!$O:$O,0),1))</f>
      </c>
      <c r="BE32" s="51">
        <f>IF(ISNA(MATCH(CONCATENATE(BD$4,$A32),'Výsledková listina'!$O:$O,0)),"",INDEX('Výsledková listina'!$P:$P,MATCH(CONCATENATE(BD$4,$A32),'Výsledková listina'!$O:$O,0),1))</f>
      </c>
      <c r="BF32" s="4"/>
      <c r="BG32" s="98"/>
      <c r="BH32" s="49">
        <f t="shared" si="9"/>
      </c>
      <c r="BI32" s="65"/>
      <c r="BJ32" s="17">
        <f>IF(ISNA(MATCH(CONCATENATE(BJ$4,$A32),'Výsledková listina'!$O:$O,0)),"",INDEX('Výsledková listina'!$C:$C,MATCH(CONCATENATE(BJ$4,$A32),'Výsledková listina'!$O:$O,0),1))</f>
      </c>
      <c r="BK32" s="51">
        <f>IF(ISNA(MATCH(CONCATENATE(BJ$4,$A32),'Výsledková listina'!$O:$O,0)),"",INDEX('Výsledková listina'!$P:$P,MATCH(CONCATENATE(BJ$4,$A32),'Výsledková listina'!$O:$O,0),1))</f>
      </c>
      <c r="BL32" s="4"/>
      <c r="BM32" s="49">
        <f t="shared" si="10"/>
      </c>
      <c r="BN32" s="65"/>
      <c r="BO32" s="17">
        <f>IF(ISNA(MATCH(CONCATENATE(BO$4,$A32),'Výsledková listina'!$O:$O,0)),"",INDEX('Výsledková listina'!$C:$C,MATCH(CONCATENATE(BO$4,$A32),'Výsledková listina'!$O:$O,0),1))</f>
      </c>
      <c r="BP32" s="51">
        <f>IF(ISNA(MATCH(CONCATENATE(BO$4,$A32),'Výsledková listina'!$O:$O,0)),"",INDEX('Výsledková listina'!$P:$P,MATCH(CONCATENATE(BO$4,$A32),'Výsledková listina'!$O:$O,0),1))</f>
      </c>
      <c r="BQ32" s="4"/>
      <c r="BR32" s="49">
        <f t="shared" si="11"/>
      </c>
      <c r="BS32" s="65"/>
      <c r="BT32" s="17">
        <f>IF(ISNA(MATCH(CONCATENATE(BT$4,$A32),'Výsledková listina'!$O:$O,0)),"",INDEX('Výsledková listina'!$C:$C,MATCH(CONCATENATE(BT$4,$A32),'Výsledková listina'!$O:$O,0),1))</f>
      </c>
      <c r="BU32" s="51">
        <f>IF(ISNA(MATCH(CONCATENATE(BT$4,$A32),'Výsledková listina'!$O:$O,0)),"",INDEX('Výsledková listina'!$P:$P,MATCH(CONCATENATE(BT$4,$A32),'Výsledková listina'!$O:$O,0),1))</f>
      </c>
      <c r="BV32" s="4"/>
      <c r="BW32" s="49">
        <f t="shared" si="12"/>
      </c>
      <c r="BX32" s="65"/>
      <c r="BY32" s="17">
        <f>IF(ISNA(MATCH(CONCATENATE(BY$4,$A32),'Výsledková listina'!$O:$O,0)),"",INDEX('Výsledková listina'!$C:$C,MATCH(CONCATENATE(BY$4,$A32),'Výsledková listina'!$O:$O,0),1))</f>
      </c>
      <c r="BZ32" s="51">
        <f>IF(ISNA(MATCH(CONCATENATE(BY$4,$A32),'Výsledková listina'!$O:$O,0)),"",INDEX('Výsledková listina'!$P:$P,MATCH(CONCATENATE(BY$4,$A32),'Výsledková listina'!$O:$O,0),1))</f>
      </c>
      <c r="CA32" s="4"/>
      <c r="CB32" s="49">
        <f t="shared" si="13"/>
      </c>
      <c r="CC32" s="65"/>
      <c r="CD32" s="17">
        <f>IF(ISNA(MATCH(CONCATENATE(CD$4,$A32),'Výsledková listina'!$O:$O,0)),"",INDEX('Výsledková listina'!$C:$C,MATCH(CONCATENATE(CD$4,$A32),'Výsledková listina'!$O:$O,0),1))</f>
      </c>
      <c r="CE32" s="51">
        <f>IF(ISNA(MATCH(CONCATENATE(CD$4,$A32),'Výsledková listina'!$O:$O,0)),"",INDEX('Výsledková listina'!$P:$P,MATCH(CONCATENATE(CD$4,$A32),'Výsledková listina'!$O:$O,0),1))</f>
      </c>
      <c r="CF32" s="4"/>
      <c r="CG32" s="49">
        <f t="shared" si="14"/>
      </c>
      <c r="CH32" s="65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1">
        <f>IF(ISNA(MATCH(CONCATENATE(B$4,$A33),'Výsledková listina'!$O:$O,0)),"",INDEX('Výsledková listina'!$P:$P,MATCH(CONCATENATE(B$4,$A33),'Výsledková listina'!$O:$O,0),1))</f>
      </c>
      <c r="D33" s="4"/>
      <c r="E33" s="98"/>
      <c r="F33" s="49">
        <f t="shared" si="0"/>
      </c>
      <c r="G33" s="65"/>
      <c r="H33" s="17">
        <f>IF(ISNA(MATCH(CONCATENATE(H$4,$A33),'Výsledková listina'!$O:$O,0)),"",INDEX('Výsledková listina'!$C:$C,MATCH(CONCATENATE(H$4,$A33),'Výsledková listina'!$O:$O,0),1))</f>
      </c>
      <c r="I33" s="51">
        <f>IF(ISNA(MATCH(CONCATENATE(H$4,$A33),'Výsledková listina'!$O:$O,0)),"",INDEX('Výsledková listina'!$P:$P,MATCH(CONCATENATE(H$4,$A33),'Výsledková listina'!$O:$O,0),1))</f>
      </c>
      <c r="J33" s="4"/>
      <c r="K33" s="98"/>
      <c r="L33" s="49">
        <f t="shared" si="1"/>
      </c>
      <c r="M33" s="65"/>
      <c r="N33" s="17">
        <f>IF(ISNA(MATCH(CONCATENATE(N$4,$A33),'Výsledková listina'!$O:$O,0)),"",INDEX('Výsledková listina'!$C:$C,MATCH(CONCATENATE(N$4,$A33),'Výsledková listina'!$O:$O,0),1))</f>
      </c>
      <c r="O33" s="51">
        <f>IF(ISNA(MATCH(CONCATENATE(N$4,$A33),'Výsledková listina'!$O:$O,0)),"",INDEX('Výsledková listina'!$P:$P,MATCH(CONCATENATE(N$4,$A33),'Výsledková listina'!$O:$O,0),1))</f>
      </c>
      <c r="P33" s="4"/>
      <c r="Q33" s="98"/>
      <c r="R33" s="49">
        <f t="shared" si="2"/>
      </c>
      <c r="S33" s="65"/>
      <c r="T33" s="17">
        <f>IF(ISNA(MATCH(CONCATENATE(T$4,$A33),'Výsledková listina'!$O:$O,0)),"",INDEX('Výsledková listina'!$C:$C,MATCH(CONCATENATE(T$4,$A33),'Výsledková listina'!$O:$O,0),1))</f>
      </c>
      <c r="U33" s="51">
        <f>IF(ISNA(MATCH(CONCATENATE(T$4,$A33),'Výsledková listina'!$O:$O,0)),"",INDEX('Výsledková listina'!$P:$P,MATCH(CONCATENATE(T$4,$A33),'Výsledková listina'!$O:$O,0),1))</f>
      </c>
      <c r="V33" s="4"/>
      <c r="W33" s="98"/>
      <c r="X33" s="49">
        <f t="shared" si="3"/>
      </c>
      <c r="Y33" s="65"/>
      <c r="Z33" s="17">
        <f>IF(ISNA(MATCH(CONCATENATE(Z$4,$A33),'Výsledková listina'!$O:$O,0)),"",INDEX('Výsledková listina'!$C:$C,MATCH(CONCATENATE(Z$4,$A33),'Výsledková listina'!$O:$O,0),1))</f>
      </c>
      <c r="AA33" s="51">
        <f>IF(ISNA(MATCH(CONCATENATE(Z$4,$A33),'Výsledková listina'!$O:$O,0)),"",INDEX('Výsledková listina'!$P:$P,MATCH(CONCATENATE(Z$4,$A33),'Výsledková listina'!$O:$O,0),1))</f>
      </c>
      <c r="AB33" s="4"/>
      <c r="AC33" s="98"/>
      <c r="AD33" s="49">
        <f t="shared" si="4"/>
      </c>
      <c r="AE33" s="65"/>
      <c r="AF33" s="17">
        <f>IF(ISNA(MATCH(CONCATENATE(AF$4,$A33),'Výsledková listina'!$O:$O,0)),"",INDEX('Výsledková listina'!$C:$C,MATCH(CONCATENATE(AF$4,$A33),'Výsledková listina'!$O:$O,0),1))</f>
      </c>
      <c r="AG33" s="51">
        <f>IF(ISNA(MATCH(CONCATENATE(AF$4,$A33),'Výsledková listina'!$O:$O,0)),"",INDEX('Výsledková listina'!$P:$P,MATCH(CONCATENATE(AF$4,$A33),'Výsledková listina'!$O:$O,0),1))</f>
      </c>
      <c r="AH33" s="4"/>
      <c r="AI33" s="98"/>
      <c r="AJ33" s="49">
        <f t="shared" si="5"/>
      </c>
      <c r="AK33" s="65"/>
      <c r="AL33" s="17">
        <f>IF(ISNA(MATCH(CONCATENATE(AL$4,$A33),'Výsledková listina'!$O:$O,0)),"",INDEX('Výsledková listina'!$C:$C,MATCH(CONCATENATE(AL$4,$A33),'Výsledková listina'!$O:$O,0),1))</f>
      </c>
      <c r="AM33" s="51">
        <f>IF(ISNA(MATCH(CONCATENATE(AL$4,$A33),'Výsledková listina'!$O:$O,0)),"",INDEX('Výsledková listina'!$P:$P,MATCH(CONCATENATE(AL$4,$A33),'Výsledková listina'!$O:$O,0),1))</f>
      </c>
      <c r="AN33" s="4"/>
      <c r="AO33" s="98"/>
      <c r="AP33" s="49">
        <f t="shared" si="6"/>
      </c>
      <c r="AQ33" s="65"/>
      <c r="AR33" s="17">
        <f>IF(ISNA(MATCH(CONCATENATE(AR$4,$A33),'Výsledková listina'!$O:$O,0)),"",INDEX('Výsledková listina'!$C:$C,MATCH(CONCATENATE(AR$4,$A33),'Výsledková listina'!$O:$O,0),1))</f>
      </c>
      <c r="AS33" s="51">
        <f>IF(ISNA(MATCH(CONCATENATE(AR$4,$A33),'Výsledková listina'!$O:$O,0)),"",INDEX('Výsledková listina'!$P:$P,MATCH(CONCATENATE(AR$4,$A33),'Výsledková listina'!$O:$O,0),1))</f>
      </c>
      <c r="AT33" s="4"/>
      <c r="AU33" s="98"/>
      <c r="AV33" s="49">
        <f t="shared" si="7"/>
      </c>
      <c r="AW33" s="65"/>
      <c r="AX33" s="17">
        <f>IF(ISNA(MATCH(CONCATENATE(AX$4,$A33),'Výsledková listina'!$O:$O,0)),"",INDEX('Výsledková listina'!$C:$C,MATCH(CONCATENATE(AX$4,$A33),'Výsledková listina'!$O:$O,0),1))</f>
      </c>
      <c r="AY33" s="51">
        <f>IF(ISNA(MATCH(CONCATENATE(AX$4,$A33),'Výsledková listina'!$O:$O,0)),"",INDEX('Výsledková listina'!$P:$P,MATCH(CONCATENATE(AX$4,$A33),'Výsledková listina'!$O:$O,0),1))</f>
      </c>
      <c r="AZ33" s="4"/>
      <c r="BA33" s="98"/>
      <c r="BB33" s="49">
        <f t="shared" si="8"/>
      </c>
      <c r="BC33" s="65"/>
      <c r="BD33" s="17">
        <f>IF(ISNA(MATCH(CONCATENATE(BD$4,$A33),'Výsledková listina'!$O:$O,0)),"",INDEX('Výsledková listina'!$C:$C,MATCH(CONCATENATE(BD$4,$A33),'Výsledková listina'!$O:$O,0),1))</f>
      </c>
      <c r="BE33" s="51">
        <f>IF(ISNA(MATCH(CONCATENATE(BD$4,$A33),'Výsledková listina'!$O:$O,0)),"",INDEX('Výsledková listina'!$P:$P,MATCH(CONCATENATE(BD$4,$A33),'Výsledková listina'!$O:$O,0),1))</f>
      </c>
      <c r="BF33" s="4"/>
      <c r="BG33" s="98"/>
      <c r="BH33" s="49">
        <f t="shared" si="9"/>
      </c>
      <c r="BI33" s="65"/>
      <c r="BJ33" s="17">
        <f>IF(ISNA(MATCH(CONCATENATE(BJ$4,$A33),'Výsledková listina'!$O:$O,0)),"",INDEX('Výsledková listina'!$C:$C,MATCH(CONCATENATE(BJ$4,$A33),'Výsledková listina'!$O:$O,0),1))</f>
      </c>
      <c r="BK33" s="51">
        <f>IF(ISNA(MATCH(CONCATENATE(BJ$4,$A33),'Výsledková listina'!$O:$O,0)),"",INDEX('Výsledková listina'!$P:$P,MATCH(CONCATENATE(BJ$4,$A33),'Výsledková listina'!$O:$O,0),1))</f>
      </c>
      <c r="BL33" s="4"/>
      <c r="BM33" s="49">
        <f t="shared" si="10"/>
      </c>
      <c r="BN33" s="65"/>
      <c r="BO33" s="17">
        <f>IF(ISNA(MATCH(CONCATENATE(BO$4,$A33),'Výsledková listina'!$O:$O,0)),"",INDEX('Výsledková listina'!$C:$C,MATCH(CONCATENATE(BO$4,$A33),'Výsledková listina'!$O:$O,0),1))</f>
      </c>
      <c r="BP33" s="51">
        <f>IF(ISNA(MATCH(CONCATENATE(BO$4,$A33),'Výsledková listina'!$O:$O,0)),"",INDEX('Výsledková listina'!$P:$P,MATCH(CONCATENATE(BO$4,$A33),'Výsledková listina'!$O:$O,0),1))</f>
      </c>
      <c r="BQ33" s="4"/>
      <c r="BR33" s="49">
        <f t="shared" si="11"/>
      </c>
      <c r="BS33" s="65"/>
      <c r="BT33" s="17">
        <f>IF(ISNA(MATCH(CONCATENATE(BT$4,$A33),'Výsledková listina'!$O:$O,0)),"",INDEX('Výsledková listina'!$C:$C,MATCH(CONCATENATE(BT$4,$A33),'Výsledková listina'!$O:$O,0),1))</f>
      </c>
      <c r="BU33" s="51">
        <f>IF(ISNA(MATCH(CONCATENATE(BT$4,$A33),'Výsledková listina'!$O:$O,0)),"",INDEX('Výsledková listina'!$P:$P,MATCH(CONCATENATE(BT$4,$A33),'Výsledková listina'!$O:$O,0),1))</f>
      </c>
      <c r="BV33" s="4"/>
      <c r="BW33" s="49">
        <f t="shared" si="12"/>
      </c>
      <c r="BX33" s="65"/>
      <c r="BY33" s="17">
        <f>IF(ISNA(MATCH(CONCATENATE(BY$4,$A33),'Výsledková listina'!$O:$O,0)),"",INDEX('Výsledková listina'!$C:$C,MATCH(CONCATENATE(BY$4,$A33),'Výsledková listina'!$O:$O,0),1))</f>
      </c>
      <c r="BZ33" s="51">
        <f>IF(ISNA(MATCH(CONCATENATE(BY$4,$A33),'Výsledková listina'!$O:$O,0)),"",INDEX('Výsledková listina'!$P:$P,MATCH(CONCATENATE(BY$4,$A33),'Výsledková listina'!$O:$O,0),1))</f>
      </c>
      <c r="CA33" s="4"/>
      <c r="CB33" s="49">
        <f t="shared" si="13"/>
      </c>
      <c r="CC33" s="65"/>
      <c r="CD33" s="17">
        <f>IF(ISNA(MATCH(CONCATENATE(CD$4,$A33),'Výsledková listina'!$O:$O,0)),"",INDEX('Výsledková listina'!$C:$C,MATCH(CONCATENATE(CD$4,$A33),'Výsledková listina'!$O:$O,0),1))</f>
      </c>
      <c r="CE33" s="51">
        <f>IF(ISNA(MATCH(CONCATENATE(CD$4,$A33),'Výsledková listina'!$O:$O,0)),"",INDEX('Výsledková listina'!$P:$P,MATCH(CONCATENATE(CD$4,$A33),'Výsledková listina'!$O:$O,0),1))</f>
      </c>
      <c r="CF33" s="4"/>
      <c r="CG33" s="49">
        <f t="shared" si="14"/>
      </c>
      <c r="CH33" s="65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1">
        <f>IF(ISNA(MATCH(CONCATENATE(B$4,$A34),'Výsledková listina'!$O:$O,0)),"",INDEX('Výsledková listina'!$P:$P,MATCH(CONCATENATE(B$4,$A34),'Výsledková listina'!$O:$O,0),1))</f>
      </c>
      <c r="D34" s="4"/>
      <c r="E34" s="98"/>
      <c r="F34" s="49">
        <f t="shared" si="0"/>
      </c>
      <c r="G34" s="65"/>
      <c r="H34" s="17">
        <f>IF(ISNA(MATCH(CONCATENATE(H$4,$A34),'Výsledková listina'!$O:$O,0)),"",INDEX('Výsledková listina'!$C:$C,MATCH(CONCATENATE(H$4,$A34),'Výsledková listina'!$O:$O,0),1))</f>
      </c>
      <c r="I34" s="51">
        <f>IF(ISNA(MATCH(CONCATENATE(H$4,$A34),'Výsledková listina'!$O:$O,0)),"",INDEX('Výsledková listina'!$P:$P,MATCH(CONCATENATE(H$4,$A34),'Výsledková listina'!$O:$O,0),1))</f>
      </c>
      <c r="J34" s="4"/>
      <c r="K34" s="98"/>
      <c r="L34" s="49">
        <f t="shared" si="1"/>
      </c>
      <c r="M34" s="65"/>
      <c r="N34" s="17">
        <f>IF(ISNA(MATCH(CONCATENATE(N$4,$A34),'Výsledková listina'!$O:$O,0)),"",INDEX('Výsledková listina'!$C:$C,MATCH(CONCATENATE(N$4,$A34),'Výsledková listina'!$O:$O,0),1))</f>
      </c>
      <c r="O34" s="51">
        <f>IF(ISNA(MATCH(CONCATENATE(N$4,$A34),'Výsledková listina'!$O:$O,0)),"",INDEX('Výsledková listina'!$P:$P,MATCH(CONCATENATE(N$4,$A34),'Výsledková listina'!$O:$O,0),1))</f>
      </c>
      <c r="P34" s="4"/>
      <c r="Q34" s="98"/>
      <c r="R34" s="49">
        <f t="shared" si="2"/>
      </c>
      <c r="S34" s="65"/>
      <c r="T34" s="17">
        <f>IF(ISNA(MATCH(CONCATENATE(T$4,$A34),'Výsledková listina'!$O:$O,0)),"",INDEX('Výsledková listina'!$C:$C,MATCH(CONCATENATE(T$4,$A34),'Výsledková listina'!$O:$O,0),1))</f>
      </c>
      <c r="U34" s="51">
        <f>IF(ISNA(MATCH(CONCATENATE(T$4,$A34),'Výsledková listina'!$O:$O,0)),"",INDEX('Výsledková listina'!$P:$P,MATCH(CONCATENATE(T$4,$A34),'Výsledková listina'!$O:$O,0),1))</f>
      </c>
      <c r="V34" s="4"/>
      <c r="W34" s="98"/>
      <c r="X34" s="49">
        <f t="shared" si="3"/>
      </c>
      <c r="Y34" s="65"/>
      <c r="Z34" s="17">
        <f>IF(ISNA(MATCH(CONCATENATE(Z$4,$A34),'Výsledková listina'!$O:$O,0)),"",INDEX('Výsledková listina'!$C:$C,MATCH(CONCATENATE(Z$4,$A34),'Výsledková listina'!$O:$O,0),1))</f>
      </c>
      <c r="AA34" s="51">
        <f>IF(ISNA(MATCH(CONCATENATE(Z$4,$A34),'Výsledková listina'!$O:$O,0)),"",INDEX('Výsledková listina'!$P:$P,MATCH(CONCATENATE(Z$4,$A34),'Výsledková listina'!$O:$O,0),1))</f>
      </c>
      <c r="AB34" s="4"/>
      <c r="AC34" s="98"/>
      <c r="AD34" s="49">
        <f t="shared" si="4"/>
      </c>
      <c r="AE34" s="65"/>
      <c r="AF34" s="17">
        <f>IF(ISNA(MATCH(CONCATENATE(AF$4,$A34),'Výsledková listina'!$O:$O,0)),"",INDEX('Výsledková listina'!$C:$C,MATCH(CONCATENATE(AF$4,$A34),'Výsledková listina'!$O:$O,0),1))</f>
      </c>
      <c r="AG34" s="51">
        <f>IF(ISNA(MATCH(CONCATENATE(AF$4,$A34),'Výsledková listina'!$O:$O,0)),"",INDEX('Výsledková listina'!$P:$P,MATCH(CONCATENATE(AF$4,$A34),'Výsledková listina'!$O:$O,0),1))</f>
      </c>
      <c r="AH34" s="4"/>
      <c r="AI34" s="98"/>
      <c r="AJ34" s="49">
        <f t="shared" si="5"/>
      </c>
      <c r="AK34" s="65"/>
      <c r="AL34" s="17">
        <f>IF(ISNA(MATCH(CONCATENATE(AL$4,$A34),'Výsledková listina'!$O:$O,0)),"",INDEX('Výsledková listina'!$C:$C,MATCH(CONCATENATE(AL$4,$A34),'Výsledková listina'!$O:$O,0),1))</f>
      </c>
      <c r="AM34" s="51">
        <f>IF(ISNA(MATCH(CONCATENATE(AL$4,$A34),'Výsledková listina'!$O:$O,0)),"",INDEX('Výsledková listina'!$P:$P,MATCH(CONCATENATE(AL$4,$A34),'Výsledková listina'!$O:$O,0),1))</f>
      </c>
      <c r="AN34" s="4"/>
      <c r="AO34" s="98"/>
      <c r="AP34" s="49">
        <f t="shared" si="6"/>
      </c>
      <c r="AQ34" s="65"/>
      <c r="AR34" s="17">
        <f>IF(ISNA(MATCH(CONCATENATE(AR$4,$A34),'Výsledková listina'!$O:$O,0)),"",INDEX('Výsledková listina'!$C:$C,MATCH(CONCATENATE(AR$4,$A34),'Výsledková listina'!$O:$O,0),1))</f>
      </c>
      <c r="AS34" s="51">
        <f>IF(ISNA(MATCH(CONCATENATE(AR$4,$A34),'Výsledková listina'!$O:$O,0)),"",INDEX('Výsledková listina'!$P:$P,MATCH(CONCATENATE(AR$4,$A34),'Výsledková listina'!$O:$O,0),1))</f>
      </c>
      <c r="AT34" s="4"/>
      <c r="AU34" s="98"/>
      <c r="AV34" s="49">
        <f t="shared" si="7"/>
      </c>
      <c r="AW34" s="65"/>
      <c r="AX34" s="17">
        <f>IF(ISNA(MATCH(CONCATENATE(AX$4,$A34),'Výsledková listina'!$O:$O,0)),"",INDEX('Výsledková listina'!$C:$C,MATCH(CONCATENATE(AX$4,$A34),'Výsledková listina'!$O:$O,0),1))</f>
      </c>
      <c r="AY34" s="51">
        <f>IF(ISNA(MATCH(CONCATENATE(AX$4,$A34),'Výsledková listina'!$O:$O,0)),"",INDEX('Výsledková listina'!$P:$P,MATCH(CONCATENATE(AX$4,$A34),'Výsledková listina'!$O:$O,0),1))</f>
      </c>
      <c r="AZ34" s="4"/>
      <c r="BA34" s="98"/>
      <c r="BB34" s="49">
        <f t="shared" si="8"/>
      </c>
      <c r="BC34" s="65"/>
      <c r="BD34" s="17">
        <f>IF(ISNA(MATCH(CONCATENATE(BD$4,$A34),'Výsledková listina'!$O:$O,0)),"",INDEX('Výsledková listina'!$C:$C,MATCH(CONCATENATE(BD$4,$A34),'Výsledková listina'!$O:$O,0),1))</f>
      </c>
      <c r="BE34" s="51">
        <f>IF(ISNA(MATCH(CONCATENATE(BD$4,$A34),'Výsledková listina'!$O:$O,0)),"",INDEX('Výsledková listina'!$P:$P,MATCH(CONCATENATE(BD$4,$A34),'Výsledková listina'!$O:$O,0),1))</f>
      </c>
      <c r="BF34" s="4"/>
      <c r="BG34" s="98"/>
      <c r="BH34" s="49">
        <f t="shared" si="9"/>
      </c>
      <c r="BI34" s="65"/>
      <c r="BJ34" s="17">
        <f>IF(ISNA(MATCH(CONCATENATE(BJ$4,$A34),'Výsledková listina'!$O:$O,0)),"",INDEX('Výsledková listina'!$C:$C,MATCH(CONCATENATE(BJ$4,$A34),'Výsledková listina'!$O:$O,0),1))</f>
      </c>
      <c r="BK34" s="51">
        <f>IF(ISNA(MATCH(CONCATENATE(BJ$4,$A34),'Výsledková listina'!$O:$O,0)),"",INDEX('Výsledková listina'!$P:$P,MATCH(CONCATENATE(BJ$4,$A34),'Výsledková listina'!$O:$O,0),1))</f>
      </c>
      <c r="BL34" s="4"/>
      <c r="BM34" s="49">
        <f t="shared" si="10"/>
      </c>
      <c r="BN34" s="65"/>
      <c r="BO34" s="17">
        <f>IF(ISNA(MATCH(CONCATENATE(BO$4,$A34),'Výsledková listina'!$O:$O,0)),"",INDEX('Výsledková listina'!$C:$C,MATCH(CONCATENATE(BO$4,$A34),'Výsledková listina'!$O:$O,0),1))</f>
      </c>
      <c r="BP34" s="51">
        <f>IF(ISNA(MATCH(CONCATENATE(BO$4,$A34),'Výsledková listina'!$O:$O,0)),"",INDEX('Výsledková listina'!$P:$P,MATCH(CONCATENATE(BO$4,$A34),'Výsledková listina'!$O:$O,0),1))</f>
      </c>
      <c r="BQ34" s="4"/>
      <c r="BR34" s="49">
        <f t="shared" si="11"/>
      </c>
      <c r="BS34" s="65"/>
      <c r="BT34" s="17">
        <f>IF(ISNA(MATCH(CONCATENATE(BT$4,$A34),'Výsledková listina'!$O:$O,0)),"",INDEX('Výsledková listina'!$C:$C,MATCH(CONCATENATE(BT$4,$A34),'Výsledková listina'!$O:$O,0),1))</f>
      </c>
      <c r="BU34" s="51">
        <f>IF(ISNA(MATCH(CONCATENATE(BT$4,$A34),'Výsledková listina'!$O:$O,0)),"",INDEX('Výsledková listina'!$P:$P,MATCH(CONCATENATE(BT$4,$A34),'Výsledková listina'!$O:$O,0),1))</f>
      </c>
      <c r="BV34" s="4"/>
      <c r="BW34" s="49">
        <f t="shared" si="12"/>
      </c>
      <c r="BX34" s="65"/>
      <c r="BY34" s="17">
        <f>IF(ISNA(MATCH(CONCATENATE(BY$4,$A34),'Výsledková listina'!$O:$O,0)),"",INDEX('Výsledková listina'!$C:$C,MATCH(CONCATENATE(BY$4,$A34),'Výsledková listina'!$O:$O,0),1))</f>
      </c>
      <c r="BZ34" s="51">
        <f>IF(ISNA(MATCH(CONCATENATE(BY$4,$A34),'Výsledková listina'!$O:$O,0)),"",INDEX('Výsledková listina'!$P:$P,MATCH(CONCATENATE(BY$4,$A34),'Výsledková listina'!$O:$O,0),1))</f>
      </c>
      <c r="CA34" s="4"/>
      <c r="CB34" s="49">
        <f t="shared" si="13"/>
      </c>
      <c r="CC34" s="65"/>
      <c r="CD34" s="17">
        <f>IF(ISNA(MATCH(CONCATENATE(CD$4,$A34),'Výsledková listina'!$O:$O,0)),"",INDEX('Výsledková listina'!$C:$C,MATCH(CONCATENATE(CD$4,$A34),'Výsledková listina'!$O:$O,0),1))</f>
      </c>
      <c r="CE34" s="51">
        <f>IF(ISNA(MATCH(CONCATENATE(CD$4,$A34),'Výsledková listina'!$O:$O,0)),"",INDEX('Výsledková listina'!$P:$P,MATCH(CONCATENATE(CD$4,$A34),'Výsledková listina'!$O:$O,0),1))</f>
      </c>
      <c r="CF34" s="4"/>
      <c r="CG34" s="49">
        <f t="shared" si="14"/>
      </c>
      <c r="CH34" s="65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2">
        <f>IF(ISNA(MATCH(CONCATENATE(B$4,$A35),'Výsledková listina'!$O:$O,0)),"",INDEX('Výsledková listina'!$P:$P,MATCH(CONCATENATE(B$4,$A35),'Výsledková listina'!$O:$O,0),1))</f>
      </c>
      <c r="D35" s="7"/>
      <c r="E35" s="99"/>
      <c r="F35" s="49">
        <f t="shared" si="0"/>
      </c>
      <c r="G35" s="66"/>
      <c r="H35" s="18">
        <f>IF(ISNA(MATCH(CONCATENATE(H$4,$A35),'Výsledková listina'!$O:$O,0)),"",INDEX('Výsledková listina'!$C:$C,MATCH(CONCATENATE(H$4,$A35),'Výsledková listina'!$O:$O,0),1))</f>
      </c>
      <c r="I35" s="52">
        <f>IF(ISNA(MATCH(CONCATENATE(H$4,$A35),'Výsledková listina'!$O:$O,0)),"",INDEX('Výsledková listina'!$P:$P,MATCH(CONCATENATE(H$4,$A35),'Výsledková listina'!$O:$O,0),1))</f>
      </c>
      <c r="J35" s="7"/>
      <c r="K35" s="99"/>
      <c r="L35" s="49">
        <f t="shared" si="1"/>
      </c>
      <c r="M35" s="66"/>
      <c r="N35" s="18">
        <f>IF(ISNA(MATCH(CONCATENATE(N$4,$A35),'Výsledková listina'!$O:$O,0)),"",INDEX('Výsledková listina'!$C:$C,MATCH(CONCATENATE(N$4,$A35),'Výsledková listina'!$O:$O,0),1))</f>
      </c>
      <c r="O35" s="52">
        <f>IF(ISNA(MATCH(CONCATENATE(N$4,$A35),'Výsledková listina'!$O:$O,0)),"",INDEX('Výsledková listina'!$P:$P,MATCH(CONCATENATE(N$4,$A35),'Výsledková listina'!$O:$O,0),1))</f>
      </c>
      <c r="P35" s="7"/>
      <c r="Q35" s="99"/>
      <c r="R35" s="49">
        <f t="shared" si="2"/>
      </c>
      <c r="S35" s="66"/>
      <c r="T35" s="18">
        <f>IF(ISNA(MATCH(CONCATENATE(T$4,$A35),'Výsledková listina'!$O:$O,0)),"",INDEX('Výsledková listina'!$C:$C,MATCH(CONCATENATE(T$4,$A35),'Výsledková listina'!$O:$O,0),1))</f>
      </c>
      <c r="U35" s="52">
        <f>IF(ISNA(MATCH(CONCATENATE(T$4,$A35),'Výsledková listina'!$O:$O,0)),"",INDEX('Výsledková listina'!$P:$P,MATCH(CONCATENATE(T$4,$A35),'Výsledková listina'!$O:$O,0),1))</f>
      </c>
      <c r="V35" s="7"/>
      <c r="W35" s="99"/>
      <c r="X35" s="49">
        <f t="shared" si="3"/>
      </c>
      <c r="Y35" s="66"/>
      <c r="Z35" s="18">
        <f>IF(ISNA(MATCH(CONCATENATE(Z$4,$A35),'Výsledková listina'!$O:$O,0)),"",INDEX('Výsledková listina'!$C:$C,MATCH(CONCATENATE(Z$4,$A35),'Výsledková listina'!$O:$O,0),1))</f>
      </c>
      <c r="AA35" s="52">
        <f>IF(ISNA(MATCH(CONCATENATE(Z$4,$A35),'Výsledková listina'!$O:$O,0)),"",INDEX('Výsledková listina'!$P:$P,MATCH(CONCATENATE(Z$4,$A35),'Výsledková listina'!$O:$O,0),1))</f>
      </c>
      <c r="AB35" s="7"/>
      <c r="AC35" s="99"/>
      <c r="AD35" s="49">
        <f t="shared" si="4"/>
      </c>
      <c r="AE35" s="66"/>
      <c r="AF35" s="18">
        <f>IF(ISNA(MATCH(CONCATENATE(AF$4,$A35),'Výsledková listina'!$O:$O,0)),"",INDEX('Výsledková listina'!$C:$C,MATCH(CONCATENATE(AF$4,$A35),'Výsledková listina'!$O:$O,0),1))</f>
      </c>
      <c r="AG35" s="52">
        <f>IF(ISNA(MATCH(CONCATENATE(AF$4,$A35),'Výsledková listina'!$O:$O,0)),"",INDEX('Výsledková listina'!$P:$P,MATCH(CONCATENATE(AF$4,$A35),'Výsledková listina'!$O:$O,0),1))</f>
      </c>
      <c r="AH35" s="7"/>
      <c r="AI35" s="99"/>
      <c r="AJ35" s="49">
        <f t="shared" si="5"/>
      </c>
      <c r="AK35" s="66"/>
      <c r="AL35" s="18">
        <f>IF(ISNA(MATCH(CONCATENATE(AL$4,$A35),'Výsledková listina'!$O:$O,0)),"",INDEX('Výsledková listina'!$C:$C,MATCH(CONCATENATE(AL$4,$A35),'Výsledková listina'!$O:$O,0),1))</f>
      </c>
      <c r="AM35" s="52">
        <f>IF(ISNA(MATCH(CONCATENATE(AL$4,$A35),'Výsledková listina'!$O:$O,0)),"",INDEX('Výsledková listina'!$P:$P,MATCH(CONCATENATE(AL$4,$A35),'Výsledková listina'!$O:$O,0),1))</f>
      </c>
      <c r="AN35" s="7"/>
      <c r="AO35" s="99"/>
      <c r="AP35" s="49">
        <f t="shared" si="6"/>
      </c>
      <c r="AQ35" s="66"/>
      <c r="AR35" s="18">
        <f>IF(ISNA(MATCH(CONCATENATE(AR$4,$A35),'Výsledková listina'!$O:$O,0)),"",INDEX('Výsledková listina'!$C:$C,MATCH(CONCATENATE(AR$4,$A35),'Výsledková listina'!$O:$O,0),1))</f>
      </c>
      <c r="AS35" s="52">
        <f>IF(ISNA(MATCH(CONCATENATE(AR$4,$A35),'Výsledková listina'!$O:$O,0)),"",INDEX('Výsledková listina'!$P:$P,MATCH(CONCATENATE(AR$4,$A35),'Výsledková listina'!$O:$O,0),1))</f>
      </c>
      <c r="AT35" s="7"/>
      <c r="AU35" s="99"/>
      <c r="AV35" s="49">
        <f t="shared" si="7"/>
      </c>
      <c r="AW35" s="66"/>
      <c r="AX35" s="18">
        <f>IF(ISNA(MATCH(CONCATENATE(AX$4,$A35),'Výsledková listina'!$O:$O,0)),"",INDEX('Výsledková listina'!$C:$C,MATCH(CONCATENATE(AX$4,$A35),'Výsledková listina'!$O:$O,0),1))</f>
      </c>
      <c r="AY35" s="52">
        <f>IF(ISNA(MATCH(CONCATENATE(AX$4,$A35),'Výsledková listina'!$O:$O,0)),"",INDEX('Výsledková listina'!$P:$P,MATCH(CONCATENATE(AX$4,$A35),'Výsledková listina'!$O:$O,0),1))</f>
      </c>
      <c r="AZ35" s="7"/>
      <c r="BA35" s="99"/>
      <c r="BB35" s="49">
        <f t="shared" si="8"/>
      </c>
      <c r="BC35" s="66"/>
      <c r="BD35" s="18">
        <f>IF(ISNA(MATCH(CONCATENATE(BD$4,$A35),'Výsledková listina'!$O:$O,0)),"",INDEX('Výsledková listina'!$C:$C,MATCH(CONCATENATE(BD$4,$A35),'Výsledková listina'!$O:$O,0),1))</f>
      </c>
      <c r="BE35" s="52">
        <f>IF(ISNA(MATCH(CONCATENATE(BD$4,$A35),'Výsledková listina'!$O:$O,0)),"",INDEX('Výsledková listina'!$P:$P,MATCH(CONCATENATE(BD$4,$A35),'Výsledková listina'!$O:$O,0),1))</f>
      </c>
      <c r="BF35" s="7"/>
      <c r="BG35" s="99"/>
      <c r="BH35" s="49">
        <f t="shared" si="9"/>
      </c>
      <c r="BI35" s="66"/>
      <c r="BJ35" s="18">
        <f>IF(ISNA(MATCH(CONCATENATE(BJ$4,$A35),'Výsledková listina'!$O:$O,0)),"",INDEX('Výsledková listina'!$C:$C,MATCH(CONCATENATE(BJ$4,$A35),'Výsledková listina'!$O:$O,0),1))</f>
      </c>
      <c r="BK35" s="52">
        <f>IF(ISNA(MATCH(CONCATENATE(BJ$4,$A35),'Výsledková listina'!$O:$O,0)),"",INDEX('Výsledková listina'!$P:$P,MATCH(CONCATENATE(BJ$4,$A35),'Výsledková listina'!$O:$O,0),1))</f>
      </c>
      <c r="BL35" s="7"/>
      <c r="BM35" s="50">
        <f t="shared" si="10"/>
      </c>
      <c r="BN35" s="66"/>
      <c r="BO35" s="18">
        <f>IF(ISNA(MATCH(CONCATENATE(BO$4,$A35),'Výsledková listina'!$O:$O,0)),"",INDEX('Výsledková listina'!$C:$C,MATCH(CONCATENATE(BO$4,$A35),'Výsledková listina'!$O:$O,0),1))</f>
      </c>
      <c r="BP35" s="52">
        <f>IF(ISNA(MATCH(CONCATENATE(BO$4,$A35),'Výsledková listina'!$O:$O,0)),"",INDEX('Výsledková listina'!$P:$P,MATCH(CONCATENATE(BO$4,$A35),'Výsledková listina'!$O:$O,0),1))</f>
      </c>
      <c r="BQ35" s="7"/>
      <c r="BR35" s="50">
        <f t="shared" si="11"/>
      </c>
      <c r="BS35" s="66"/>
      <c r="BT35" s="18">
        <f>IF(ISNA(MATCH(CONCATENATE(BT$4,$A35),'Výsledková listina'!$O:$O,0)),"",INDEX('Výsledková listina'!$C:$C,MATCH(CONCATENATE(BT$4,$A35),'Výsledková listina'!$O:$O,0),1))</f>
      </c>
      <c r="BU35" s="52">
        <f>IF(ISNA(MATCH(CONCATENATE(BT$4,$A35),'Výsledková listina'!$O:$O,0)),"",INDEX('Výsledková listina'!$P:$P,MATCH(CONCATENATE(BT$4,$A35),'Výsledková listina'!$O:$O,0),1))</f>
      </c>
      <c r="BV35" s="7"/>
      <c r="BW35" s="50">
        <f t="shared" si="12"/>
      </c>
      <c r="BX35" s="66"/>
      <c r="BY35" s="18">
        <f>IF(ISNA(MATCH(CONCATENATE(BY$4,$A35),'Výsledková listina'!$O:$O,0)),"",INDEX('Výsledková listina'!$C:$C,MATCH(CONCATENATE(BY$4,$A35),'Výsledková listina'!$O:$O,0),1))</f>
      </c>
      <c r="BZ35" s="52">
        <f>IF(ISNA(MATCH(CONCATENATE(BY$4,$A35),'Výsledková listina'!$O:$O,0)),"",INDEX('Výsledková listina'!$P:$P,MATCH(CONCATENATE(BY$4,$A35),'Výsledková listina'!$O:$O,0),1))</f>
      </c>
      <c r="CA35" s="7"/>
      <c r="CB35" s="50">
        <f t="shared" si="13"/>
      </c>
      <c r="CC35" s="66"/>
      <c r="CD35" s="18">
        <f>IF(ISNA(MATCH(CONCATENATE(CD$4,$A35),'Výsledková listina'!$O:$O,0)),"",INDEX('Výsledková listina'!$C:$C,MATCH(CONCATENATE(CD$4,$A35),'Výsledková listina'!$O:$O,0),1))</f>
      </c>
      <c r="CE35" s="52">
        <f>IF(ISNA(MATCH(CONCATENATE(CD$4,$A35),'Výsledková listina'!$O:$O,0)),"",INDEX('Výsledková listina'!$P:$P,MATCH(CONCATENATE(CD$4,$A35),'Výsledková listina'!$O:$O,0),1))</f>
      </c>
      <c r="CF35" s="7"/>
      <c r="CG35" s="50">
        <f t="shared" si="14"/>
      </c>
      <c r="CH35" s="66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sheet="1" selectLockedCells="1" autoFilter="0"/>
  <mergeCells count="61">
    <mergeCell ref="T3:Y3"/>
    <mergeCell ref="AX3:BC3"/>
    <mergeCell ref="AX4:BC4"/>
    <mergeCell ref="BD3:BI3"/>
    <mergeCell ref="BD4:BI4"/>
    <mergeCell ref="Z4:AE4"/>
    <mergeCell ref="Z3:AE3"/>
    <mergeCell ref="AL4:AQ4"/>
    <mergeCell ref="AR3:AW3"/>
    <mergeCell ref="AR4:AW4"/>
    <mergeCell ref="AF3:AK3"/>
    <mergeCell ref="AX1:BC1"/>
    <mergeCell ref="AX2:BC2"/>
    <mergeCell ref="A3:A5"/>
    <mergeCell ref="B1:G1"/>
    <mergeCell ref="B2:G2"/>
    <mergeCell ref="H1:M1"/>
    <mergeCell ref="H2:M2"/>
    <mergeCell ref="AL3:AQ3"/>
    <mergeCell ref="AF4:AK4"/>
    <mergeCell ref="H4:M4"/>
    <mergeCell ref="B4:G4"/>
    <mergeCell ref="B3:G3"/>
    <mergeCell ref="H3:M3"/>
    <mergeCell ref="N4:S4"/>
    <mergeCell ref="T4:Y4"/>
    <mergeCell ref="N3:S3"/>
    <mergeCell ref="N1:S1"/>
    <mergeCell ref="N2:S2"/>
    <mergeCell ref="T1:Y1"/>
    <mergeCell ref="T2:Y2"/>
    <mergeCell ref="AR1:AW1"/>
    <mergeCell ref="AR2:AW2"/>
    <mergeCell ref="AL1:AQ1"/>
    <mergeCell ref="AF1:AK1"/>
    <mergeCell ref="AF2:AK2"/>
    <mergeCell ref="AL2:AQ2"/>
    <mergeCell ref="Z1:AE1"/>
    <mergeCell ref="Z2:AE2"/>
    <mergeCell ref="BJ3:BN3"/>
    <mergeCell ref="BJ4:BN4"/>
    <mergeCell ref="BD1:BI1"/>
    <mergeCell ref="BD2:BI2"/>
    <mergeCell ref="BJ1:BN1"/>
    <mergeCell ref="BJ2:BN2"/>
    <mergeCell ref="BT1:BX1"/>
    <mergeCell ref="BT2:BX2"/>
    <mergeCell ref="BT3:BX3"/>
    <mergeCell ref="BT4:BX4"/>
    <mergeCell ref="BO1:BS1"/>
    <mergeCell ref="BO2:BS2"/>
    <mergeCell ref="BO3:BS3"/>
    <mergeCell ref="BO4:BS4"/>
    <mergeCell ref="CD1:CH1"/>
    <mergeCell ref="CD2:CH2"/>
    <mergeCell ref="CD3:CH3"/>
    <mergeCell ref="CD4:CH4"/>
    <mergeCell ref="BY1:CC1"/>
    <mergeCell ref="BY2:CC2"/>
    <mergeCell ref="BY3:CC3"/>
    <mergeCell ref="BY4:CC4"/>
  </mergeCells>
  <conditionalFormatting sqref="B6:B35 E6:E35 F6:F35">
    <cfRule type="expression" priority="2" dxfId="1" stopIfTrue="1">
      <formula>$E6&gt;0</formula>
    </cfRule>
  </conditionalFormatting>
  <conditionalFormatting sqref="H6:H35 K6:K35 L6:L35">
    <cfRule type="expression" priority="3" dxfId="1" stopIfTrue="1">
      <formula>$K6&gt;0</formula>
    </cfRule>
  </conditionalFormatting>
  <conditionalFormatting sqref="N6:N35 Q6:Q35 R6:R35">
    <cfRule type="expression" priority="4" dxfId="1" stopIfTrue="1">
      <formula>$Q6&gt;0</formula>
    </cfRule>
  </conditionalFormatting>
  <conditionalFormatting sqref="T6:T35 W6:W35 X6:X35">
    <cfRule type="expression" priority="5" dxfId="1" stopIfTrue="1">
      <formula>$W6&gt;0</formula>
    </cfRule>
  </conditionalFormatting>
  <conditionalFormatting sqref="Z6:Z35 AC6:AC35 AD6:AD35">
    <cfRule type="expression" priority="6" dxfId="1" stopIfTrue="1">
      <formula>$AC6&gt;0</formula>
    </cfRule>
  </conditionalFormatting>
  <conditionalFormatting sqref="AF6:AF35 AI6:AI35 AJ6:AJ35">
    <cfRule type="expression" priority="7" dxfId="1" stopIfTrue="1">
      <formula>$AI6&gt;0</formula>
    </cfRule>
  </conditionalFormatting>
  <conditionalFormatting sqref="AO6:AO35 AL6:AL35 AQ6:AQ35">
    <cfRule type="expression" priority="8" dxfId="1" stopIfTrue="1">
      <formula>$AO6&gt;0</formula>
    </cfRule>
  </conditionalFormatting>
  <conditionalFormatting sqref="AR6:AR35 AU6:AV35 BA6:BB35 BG6:BH35">
    <cfRule type="expression" priority="9" dxfId="1" stopIfTrue="1">
      <formula>$AU6&gt;0</formula>
    </cfRule>
  </conditionalFormatting>
  <conditionalFormatting sqref="D6:E35 J6:K35 P6:Q35 V6:W35 AB6:AC35 AH6:AI35 AN6:AO35 AT6:AU35 AZ6:BA35 BF6:BG35">
    <cfRule type="containsBlanks" priority="1" dxfId="0">
      <formula>LEN(TRIM(D6))=0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I61"/>
  <sheetViews>
    <sheetView showGridLines="0" view="pageBreakPreview" zoomScale="75" zoomScaleNormal="75" zoomScaleSheetLayoutView="75" zoomScalePageLayoutView="0"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C5" sqref="C5"/>
    </sheetView>
  </sheetViews>
  <sheetFormatPr defaultColWidth="9.003906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7" bestFit="1" customWidth="1"/>
    <col min="8" max="8" width="26.625" style="48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7" bestFit="1" customWidth="1"/>
    <col min="14" max="14" width="26.625" style="48" bestFit="1" customWidth="1"/>
    <col min="15" max="148" width="3.875" style="19" customWidth="1"/>
    <col min="149" max="16384" width="9.125" style="19" customWidth="1"/>
  </cols>
  <sheetData>
    <row r="1" spans="2:35" ht="15.75">
      <c r="B1" s="252" t="str">
        <f>CONCATENATE('Základní list'!$E$3)</f>
        <v>MeMiČR veteránů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</row>
    <row r="2" spans="2:35" ht="12.75">
      <c r="B2" s="253" t="str">
        <f>CONCATENATE("Datum konání: ",'Základní list'!D4," - ",'Základní list'!F4)</f>
        <v>Datum konání: 3.8. - 4.8.2019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2:14" s="39" customFormat="1" ht="18" customHeight="1">
      <c r="B3" s="254" t="s">
        <v>44</v>
      </c>
      <c r="C3" s="255" t="s">
        <v>40</v>
      </c>
      <c r="D3" s="255"/>
      <c r="E3" s="255"/>
      <c r="F3" s="255"/>
      <c r="G3" s="255"/>
      <c r="H3" s="255"/>
      <c r="I3" s="255" t="s">
        <v>41</v>
      </c>
      <c r="J3" s="255"/>
      <c r="K3" s="255"/>
      <c r="L3" s="255"/>
      <c r="M3" s="255"/>
      <c r="N3" s="255"/>
    </row>
    <row r="4" spans="2:14" s="39" customFormat="1" ht="18" customHeight="1">
      <c r="B4" s="254"/>
      <c r="C4" s="40" t="s">
        <v>30</v>
      </c>
      <c r="D4" s="40" t="s">
        <v>31</v>
      </c>
      <c r="E4" s="40" t="s">
        <v>1</v>
      </c>
      <c r="F4" s="40" t="s">
        <v>45</v>
      </c>
      <c r="G4" s="40" t="s">
        <v>50</v>
      </c>
      <c r="H4" s="41" t="s">
        <v>42</v>
      </c>
      <c r="I4" s="40" t="s">
        <v>30</v>
      </c>
      <c r="J4" s="40" t="s">
        <v>31</v>
      </c>
      <c r="K4" s="40" t="s">
        <v>1</v>
      </c>
      <c r="L4" s="40" t="s">
        <v>45</v>
      </c>
      <c r="M4" s="40" t="s">
        <v>50</v>
      </c>
      <c r="N4" s="41" t="s">
        <v>42</v>
      </c>
    </row>
    <row r="5" spans="2:14" ht="31.5" customHeight="1">
      <c r="B5" s="42">
        <v>1</v>
      </c>
      <c r="C5" s="40" t="s">
        <v>56</v>
      </c>
      <c r="D5" s="40">
        <v>1</v>
      </c>
      <c r="E5" s="43">
        <f>INDEX('1. závod'!$A:$CH,$D5+5,INDEX('Základní list'!$B:$B,MATCH($C5,'Základní list'!$A:$A,0),1))</f>
        <v>15480</v>
      </c>
      <c r="F5" s="43">
        <f>INDEX('1. závod'!$A:$CH,$D5+5,INDEX('Základní list'!$B:$B,MATCH($C5,'Základní list'!$A:$A,0),1)+2)</f>
        <v>3</v>
      </c>
      <c r="G5" s="46" t="str">
        <f>INDEX('1. závod'!$A:$CH,$D5+5,INDEX('Základní list'!$B:$B,MATCH($C5,'Základní list'!$A:$A,0),1)-2)</f>
        <v>Pekárek Stanislav</v>
      </c>
      <c r="H5" s="119" t="str">
        <f>INDEX('1. závod'!$A:$CH,$D5+5,INDEX('Základní list'!$B:$B,MATCH($C5,'Základní list'!$A:$A,0),1)-1)</f>
        <v>SÚS Ústí nad Labem</v>
      </c>
      <c r="I5" s="40" t="s">
        <v>56</v>
      </c>
      <c r="J5" s="40">
        <v>1</v>
      </c>
      <c r="K5" s="43">
        <f>INDEX('2. závod'!$A:$CH,$J5+5,INDEX('Základní list'!$B:$B,MATCH($I5,'Základní list'!$A:$A,0),1))</f>
        <v>23710</v>
      </c>
      <c r="L5" s="43">
        <f>INDEX('2. závod'!$A:$CH,$J5+5,INDEX('Základní list'!$B:$B,MATCH($I5,'Základní list'!$A:$A,0),1)+2)</f>
        <v>2</v>
      </c>
      <c r="M5" s="46" t="str">
        <f>INDEX('2. závod'!$A:$CH,$J5+5,INDEX('Základní list'!$B:$B,MATCH($I5,'Základní list'!$A:$A,0),1)-2)</f>
        <v>Kotlář Jindřich</v>
      </c>
      <c r="N5" s="119">
        <f>INDEX('2. závod'!$A:$CH,$J5+5,INDEX('Základní list'!$B:$B,MATCH($I5,'Základní list'!$A:$A,0),1)-1)</f>
      </c>
    </row>
    <row r="6" spans="2:14" ht="31.5" customHeight="1">
      <c r="B6" s="42">
        <v>2</v>
      </c>
      <c r="C6" s="40" t="s">
        <v>56</v>
      </c>
      <c r="D6" s="40">
        <v>2</v>
      </c>
      <c r="E6" s="43">
        <f>INDEX('1. závod'!$A:$CH,$D6+5,INDEX('Základní list'!$B:$B,MATCH($C6,'Základní list'!$A:$A,0),1))</f>
        <v>13740</v>
      </c>
      <c r="F6" s="43">
        <f>INDEX('1. závod'!$A:$CH,$D6+5,INDEX('Základní list'!$B:$B,MATCH($C6,'Základní list'!$A:$A,0),1)+2)</f>
        <v>4</v>
      </c>
      <c r="G6" s="46" t="str">
        <f>INDEX('1. závod'!$A:$CH,$D6+5,INDEX('Základní list'!$B:$B,MATCH($C6,'Základní list'!$A:$A,0),1)-2)</f>
        <v>Sitta Bohuslav</v>
      </c>
      <c r="H6" s="119" t="str">
        <f>INDEX('1. závod'!$A:$CH,$D6+5,INDEX('Základní list'!$B:$B,MATCH($C6,'Základní list'!$A:$A,0),1)-1)</f>
        <v>SÚS Ústí nad Labem</v>
      </c>
      <c r="I6" s="40" t="s">
        <v>56</v>
      </c>
      <c r="J6" s="40">
        <v>2</v>
      </c>
      <c r="K6" s="43">
        <f>INDEX('2. závod'!$A:$CH,$J6+5,INDEX('Základní list'!$B:$B,MATCH($I6,'Základní list'!$A:$A,0),1))</f>
        <v>23490</v>
      </c>
      <c r="L6" s="43">
        <f>INDEX('2. závod'!$A:$CH,$J6+5,INDEX('Základní list'!$B:$B,MATCH($I6,'Základní list'!$A:$A,0),1)+2)</f>
        <v>3</v>
      </c>
      <c r="M6" s="46" t="str">
        <f>INDEX('2. závod'!$A:$CH,$J6+5,INDEX('Základní list'!$B:$B,MATCH($I6,'Základní list'!$A:$A,0),1)-2)</f>
        <v>Pokorný Alois</v>
      </c>
      <c r="N6" s="119">
        <f>INDEX('2. závod'!$A:$CH,$J6+5,INDEX('Základní list'!$B:$B,MATCH($I6,'Základní list'!$A:$A,0),1)-1)</f>
      </c>
    </row>
    <row r="7" spans="2:14" ht="31.5" customHeight="1">
      <c r="B7" s="42">
        <v>3</v>
      </c>
      <c r="C7" s="40" t="s">
        <v>56</v>
      </c>
      <c r="D7" s="40">
        <v>3</v>
      </c>
      <c r="E7" s="43">
        <f>INDEX('1. závod'!$A:$CH,$D7+5,INDEX('Základní list'!$B:$B,MATCH($C7,'Základní list'!$A:$A,0),1))</f>
        <v>9815</v>
      </c>
      <c r="F7" s="43">
        <f>INDEX('1. závod'!$A:$CH,$D7+5,INDEX('Základní list'!$B:$B,MATCH($C7,'Základní list'!$A:$A,0),1)+2)</f>
        <v>6</v>
      </c>
      <c r="G7" s="46" t="str">
        <f>INDEX('1. závod'!$A:$CH,$D7+5,INDEX('Základní list'!$B:$B,MATCH($C7,'Základní list'!$A:$A,0),1)-2)</f>
        <v>Holub Vlasta</v>
      </c>
      <c r="H7" s="119">
        <f>INDEX('1. závod'!$A:$CH,$D7+5,INDEX('Základní list'!$B:$B,MATCH($C7,'Základní list'!$A:$A,0),1)-1)</f>
      </c>
      <c r="I7" s="40" t="s">
        <v>56</v>
      </c>
      <c r="J7" s="40">
        <v>3</v>
      </c>
      <c r="K7" s="43">
        <f>INDEX('2. závod'!$A:$CH,$J7+5,INDEX('Základní list'!$B:$B,MATCH($I7,'Základní list'!$A:$A,0),1))</f>
        <v>5695</v>
      </c>
      <c r="L7" s="43">
        <f>INDEX('2. závod'!$A:$CH,$J7+5,INDEX('Základní list'!$B:$B,MATCH($I7,'Základní list'!$A:$A,0),1)+2)</f>
        <v>8</v>
      </c>
      <c r="M7" s="46" t="str">
        <f>INDEX('2. závod'!$A:$CH,$J7+5,INDEX('Základní list'!$B:$B,MATCH($I7,'Základní list'!$A:$A,0),1)-2)</f>
        <v>Hamouz Zdeněk</v>
      </c>
      <c r="N7" s="119" t="str">
        <f>INDEX('2. závod'!$A:$CH,$J7+5,INDEX('Základní list'!$B:$B,MATCH($I7,'Základní list'!$A:$A,0),1)-1)</f>
        <v>SÚS Ústí nad Labem</v>
      </c>
    </row>
    <row r="8" spans="2:14" ht="31.5" customHeight="1">
      <c r="B8" s="42">
        <v>4</v>
      </c>
      <c r="C8" s="40" t="s">
        <v>56</v>
      </c>
      <c r="D8" s="40">
        <v>4</v>
      </c>
      <c r="E8" s="43">
        <f>INDEX('1. závod'!$A:$CH,$D8+5,INDEX('Základní list'!$B:$B,MATCH($C8,'Základní list'!$A:$A,0),1))</f>
        <v>10970</v>
      </c>
      <c r="F8" s="43">
        <f>INDEX('1. závod'!$A:$CH,$D8+5,INDEX('Základní list'!$B:$B,MATCH($C8,'Základní list'!$A:$A,0),1)+2)</f>
        <v>5</v>
      </c>
      <c r="G8" s="46" t="str">
        <f>INDEX('1. závod'!$A:$CH,$D8+5,INDEX('Základní list'!$B:$B,MATCH($C8,'Základní list'!$A:$A,0),1)-2)</f>
        <v>Čáp Jaroslav</v>
      </c>
      <c r="H8" s="119">
        <f>INDEX('1. závod'!$A:$CH,$D8+5,INDEX('Základní list'!$B:$B,MATCH($C8,'Základní list'!$A:$A,0),1)-1)</f>
      </c>
      <c r="I8" s="40" t="s">
        <v>56</v>
      </c>
      <c r="J8" s="40">
        <v>4</v>
      </c>
      <c r="K8" s="43">
        <f>INDEX('2. závod'!$A:$CH,$J8+5,INDEX('Základní list'!$B:$B,MATCH($I8,'Základní list'!$A:$A,0),1))</f>
        <v>19510</v>
      </c>
      <c r="L8" s="43">
        <f>INDEX('2. závod'!$A:$CH,$J8+5,INDEX('Základní list'!$B:$B,MATCH($I8,'Základní list'!$A:$A,0),1)+2)</f>
        <v>4</v>
      </c>
      <c r="M8" s="46" t="str">
        <f>INDEX('2. závod'!$A:$CH,$J8+5,INDEX('Základní list'!$B:$B,MATCH($I8,'Základní list'!$A:$A,0),1)-2)</f>
        <v>Petráček Ota</v>
      </c>
      <c r="N8" s="119" t="str">
        <f>INDEX('2. závod'!$A:$CH,$J8+5,INDEX('Základní list'!$B:$B,MATCH($I8,'Základní list'!$A:$A,0),1)-1)</f>
        <v>SÚS Ústí nad Labem</v>
      </c>
    </row>
    <row r="9" spans="2:14" ht="31.5" customHeight="1">
      <c r="B9" s="42">
        <v>5</v>
      </c>
      <c r="C9" s="40" t="s">
        <v>56</v>
      </c>
      <c r="D9" s="40">
        <v>5</v>
      </c>
      <c r="E9" s="43">
        <f>INDEX('1. závod'!$A:$CH,$D9+5,INDEX('Základní list'!$B:$B,MATCH($C9,'Základní list'!$A:$A,0),1))</f>
        <v>16420</v>
      </c>
      <c r="F9" s="43">
        <f>INDEX('1. závod'!$A:$CH,$D9+5,INDEX('Základní list'!$B:$B,MATCH($C9,'Základní list'!$A:$A,0),1)+2)</f>
        <v>1</v>
      </c>
      <c r="G9" s="46" t="str">
        <f>INDEX('1. závod'!$A:$CH,$D9+5,INDEX('Základní list'!$B:$B,MATCH($C9,'Základní list'!$A:$A,0),1)-2)</f>
        <v>Pokorný Alois</v>
      </c>
      <c r="H9" s="119">
        <f>INDEX('1. závod'!$A:$CH,$D9+5,INDEX('Základní list'!$B:$B,MATCH($C9,'Základní list'!$A:$A,0),1)-1)</f>
      </c>
      <c r="I9" s="40" t="s">
        <v>56</v>
      </c>
      <c r="J9" s="40">
        <v>5</v>
      </c>
      <c r="K9" s="43">
        <f>INDEX('2. závod'!$A:$CH,$J9+5,INDEX('Základní list'!$B:$B,MATCH($I9,'Základní list'!$A:$A,0),1))</f>
        <v>11610</v>
      </c>
      <c r="L9" s="43">
        <f>INDEX('2. závod'!$A:$CH,$J9+5,INDEX('Základní list'!$B:$B,MATCH($I9,'Základní list'!$A:$A,0),1)+2)</f>
        <v>7</v>
      </c>
      <c r="M9" s="46" t="str">
        <f>INDEX('2. závod'!$A:$CH,$J9+5,INDEX('Základní list'!$B:$B,MATCH($I9,'Základní list'!$A:$A,0),1)-2)</f>
        <v>Holub Vlasta</v>
      </c>
      <c r="N9" s="119">
        <f>INDEX('2. závod'!$A:$CH,$J9+5,INDEX('Základní list'!$B:$B,MATCH($I9,'Základní list'!$A:$A,0),1)-1)</f>
      </c>
    </row>
    <row r="10" spans="1:14" ht="31.5" customHeight="1">
      <c r="A10" s="81"/>
      <c r="B10" s="42">
        <v>6</v>
      </c>
      <c r="C10" s="40" t="s">
        <v>56</v>
      </c>
      <c r="D10" s="40">
        <v>6</v>
      </c>
      <c r="E10" s="43">
        <f>INDEX('1. závod'!$A:$CH,$D10+5,INDEX('Základní list'!$B:$B,MATCH($C10,'Základní list'!$A:$A,0),1))</f>
        <v>7690</v>
      </c>
      <c r="F10" s="43">
        <f>INDEX('1. závod'!$A:$CH,$D10+5,INDEX('Základní list'!$B:$B,MATCH($C10,'Základní list'!$A:$A,0),1)+2)</f>
        <v>7</v>
      </c>
      <c r="G10" s="46" t="str">
        <f>INDEX('1. závod'!$A:$CH,$D10+5,INDEX('Základní list'!$B:$B,MATCH($C10,'Základní list'!$A:$A,0),1)-2)</f>
        <v>Hamouz Zdeněk</v>
      </c>
      <c r="H10" s="119" t="str">
        <f>INDEX('1. závod'!$A:$CH,$D10+5,INDEX('Základní list'!$B:$B,MATCH($C10,'Základní list'!$A:$A,0),1)-1)</f>
        <v>SÚS Ústí nad Labem</v>
      </c>
      <c r="I10" s="40" t="s">
        <v>56</v>
      </c>
      <c r="J10" s="40">
        <v>6</v>
      </c>
      <c r="K10" s="43">
        <f>INDEX('2. závod'!$A:$CH,$J10+5,INDEX('Základní list'!$B:$B,MATCH($I10,'Základní list'!$A:$A,0),1))</f>
        <v>13500</v>
      </c>
      <c r="L10" s="43">
        <f>INDEX('2. závod'!$A:$CH,$J10+5,INDEX('Základní list'!$B:$B,MATCH($I10,'Základní list'!$A:$A,0),1)+2)</f>
        <v>6</v>
      </c>
      <c r="M10" s="46" t="str">
        <f>INDEX('2. závod'!$A:$CH,$J10+5,INDEX('Základní list'!$B:$B,MATCH($I10,'Základní list'!$A:$A,0),1)-2)</f>
        <v>Čáp Jaroslav</v>
      </c>
      <c r="N10" s="119">
        <f>INDEX('2. závod'!$A:$CH,$J10+5,INDEX('Základní list'!$B:$B,MATCH($I10,'Základní list'!$A:$A,0),1)-1)</f>
      </c>
    </row>
    <row r="11" spans="2:14" ht="31.5" customHeight="1">
      <c r="B11" s="42">
        <v>7</v>
      </c>
      <c r="C11" s="40" t="s">
        <v>56</v>
      </c>
      <c r="D11" s="40">
        <v>7</v>
      </c>
      <c r="E11" s="43">
        <f>INDEX('1. závod'!$A:$CH,$D11+5,INDEX('Základní list'!$B:$B,MATCH($C11,'Základní list'!$A:$A,0),1))</f>
        <v>16400</v>
      </c>
      <c r="F11" s="43">
        <f>INDEX('1. závod'!$A:$CH,$D11+5,INDEX('Základní list'!$B:$B,MATCH($C11,'Základní list'!$A:$A,0),1)+2)</f>
        <v>2</v>
      </c>
      <c r="G11" s="46" t="str">
        <f>INDEX('1. závod'!$A:$CH,$D11+5,INDEX('Základní list'!$B:$B,MATCH($C11,'Základní list'!$A:$A,0),1)-2)</f>
        <v>Kotlář Jindřich</v>
      </c>
      <c r="H11" s="119">
        <f>INDEX('1. závod'!$A:$CH,$D11+5,INDEX('Základní list'!$B:$B,MATCH($C11,'Základní list'!$A:$A,0),1)-1)</f>
      </c>
      <c r="I11" s="40" t="s">
        <v>56</v>
      </c>
      <c r="J11" s="40">
        <v>7</v>
      </c>
      <c r="K11" s="43">
        <f>INDEX('2. závod'!$A:$CH,$J11+5,INDEX('Základní list'!$B:$B,MATCH($I11,'Základní list'!$A:$A,0),1))</f>
        <v>25230</v>
      </c>
      <c r="L11" s="43">
        <f>INDEX('2. závod'!$A:$CH,$J11+5,INDEX('Základní list'!$B:$B,MATCH($I11,'Základní list'!$A:$A,0),1)+2)</f>
        <v>1</v>
      </c>
      <c r="M11" s="46" t="str">
        <f>INDEX('2. závod'!$A:$CH,$J11+5,INDEX('Základní list'!$B:$B,MATCH($I11,'Základní list'!$A:$A,0),1)-2)</f>
        <v>Sitta Bohuslav</v>
      </c>
      <c r="N11" s="119" t="str">
        <f>INDEX('2. závod'!$A:$CH,$J11+5,INDEX('Základní list'!$B:$B,MATCH($I11,'Základní list'!$A:$A,0),1)-1)</f>
        <v>SÚS Ústí nad Labem</v>
      </c>
    </row>
    <row r="12" spans="2:14" ht="31.5" customHeight="1">
      <c r="B12" s="42">
        <v>8</v>
      </c>
      <c r="C12" s="40" t="s">
        <v>56</v>
      </c>
      <c r="D12" s="40">
        <v>8</v>
      </c>
      <c r="E12" s="43">
        <f>INDEX('1. závod'!$A:$CH,$D12+5,INDEX('Základní list'!$B:$B,MATCH($C12,'Základní list'!$A:$A,0),1))</f>
        <v>7205</v>
      </c>
      <c r="F12" s="43">
        <f>INDEX('1. závod'!$A:$CH,$D12+5,INDEX('Základní list'!$B:$B,MATCH($C12,'Základní list'!$A:$A,0),1)+2)</f>
        <v>8</v>
      </c>
      <c r="G12" s="46" t="str">
        <f>INDEX('1. závod'!$A:$CH,$D12+5,INDEX('Základní list'!$B:$B,MATCH($C12,'Základní list'!$A:$A,0),1)-2)</f>
        <v>Petráček Ota</v>
      </c>
      <c r="H12" s="119" t="str">
        <f>INDEX('1. závod'!$A:$CH,$D12+5,INDEX('Základní list'!$B:$B,MATCH($C12,'Základní list'!$A:$A,0),1)-1)</f>
        <v>SÚS Ústí nad Labem</v>
      </c>
      <c r="I12" s="40" t="s">
        <v>56</v>
      </c>
      <c r="J12" s="40">
        <v>8</v>
      </c>
      <c r="K12" s="43">
        <f>INDEX('2. závod'!$A:$CH,$J12+5,INDEX('Základní list'!$B:$B,MATCH($I12,'Základní list'!$A:$A,0),1))</f>
        <v>17230</v>
      </c>
      <c r="L12" s="43">
        <f>INDEX('2. závod'!$A:$CH,$J12+5,INDEX('Základní list'!$B:$B,MATCH($I12,'Základní list'!$A:$A,0),1)+2)</f>
        <v>5</v>
      </c>
      <c r="M12" s="46" t="str">
        <f>INDEX('2. závod'!$A:$CH,$J12+5,INDEX('Základní list'!$B:$B,MATCH($I12,'Základní list'!$A:$A,0),1)-2)</f>
        <v>Pekárek Stanislav</v>
      </c>
      <c r="N12" s="119" t="str">
        <f>INDEX('2. závod'!$A:$CH,$J12+5,INDEX('Základní list'!$B:$B,MATCH($I12,'Základní list'!$A:$A,0),1)-1)</f>
        <v>SÚS Ústí nad Labem</v>
      </c>
    </row>
    <row r="13" spans="1:14" ht="31.5" customHeight="1">
      <c r="A13" s="82"/>
      <c r="B13" s="42">
        <v>9</v>
      </c>
      <c r="C13" s="40" t="s">
        <v>57</v>
      </c>
      <c r="D13" s="40">
        <v>1</v>
      </c>
      <c r="E13" s="43">
        <f>INDEX('1. závod'!$A:$CH,$D13+5,INDEX('Základní list'!$B:$B,MATCH($C13,'Základní list'!$A:$A,0),1))</f>
        <v>12000</v>
      </c>
      <c r="F13" s="43">
        <f>INDEX('1. závod'!$A:$CH,$D13+5,INDEX('Základní list'!$B:$B,MATCH($C13,'Základní list'!$A:$A,0),1)+2)</f>
        <v>1</v>
      </c>
      <c r="G13" s="46" t="str">
        <f>INDEX('1. závod'!$A:$CH,$D13+5,INDEX('Základní list'!$B:$B,MATCH($C13,'Základní list'!$A:$A,0),1)-2)</f>
        <v>Růžička Martin</v>
      </c>
      <c r="H13" s="119">
        <f>INDEX('1. závod'!$A:$CH,$D13+5,INDEX('Základní list'!$B:$B,MATCH($C13,'Základní list'!$A:$A,0),1)-1)</f>
      </c>
      <c r="I13" s="40" t="s">
        <v>57</v>
      </c>
      <c r="J13" s="40">
        <v>1</v>
      </c>
      <c r="K13" s="43">
        <f>INDEX('2. závod'!$A:$CH,$J13+5,INDEX('Základní list'!$B:$B,MATCH($I13,'Základní list'!$A:$A,0),1))</f>
        <v>14210</v>
      </c>
      <c r="L13" s="43">
        <f>INDEX('2. závod'!$A:$CH,$J13+5,INDEX('Základní list'!$B:$B,MATCH($I13,'Základní list'!$A:$A,0),1)+2)</f>
        <v>4</v>
      </c>
      <c r="M13" s="46" t="str">
        <f>INDEX('2. závod'!$A:$CH,$J13+5,INDEX('Základní list'!$B:$B,MATCH($I13,'Základní list'!$A:$A,0),1)-2)</f>
        <v>Kazda Jan</v>
      </c>
      <c r="N13" s="119">
        <f>INDEX('2. závod'!$A:$CH,$J13+5,INDEX('Základní list'!$B:$B,MATCH($I13,'Základní list'!$A:$A,0),1)-1)</f>
      </c>
    </row>
    <row r="14" spans="1:14" ht="31.5" customHeight="1">
      <c r="A14" s="82"/>
      <c r="B14" s="42">
        <v>10</v>
      </c>
      <c r="C14" s="40" t="s">
        <v>57</v>
      </c>
      <c r="D14" s="40">
        <v>2</v>
      </c>
      <c r="E14" s="43">
        <f>INDEX('1. závod'!$A:$CH,$D14+5,INDEX('Základní list'!$B:$B,MATCH($C14,'Základní list'!$A:$A,0),1))</f>
        <v>5845</v>
      </c>
      <c r="F14" s="43">
        <f>INDEX('1. závod'!$A:$CH,$D14+5,INDEX('Základní list'!$B:$B,MATCH($C14,'Základní list'!$A:$A,0),1)+2)</f>
        <v>8</v>
      </c>
      <c r="G14" s="46" t="str">
        <f>INDEX('1. závod'!$A:$CH,$D14+5,INDEX('Základní list'!$B:$B,MATCH($C14,'Základní list'!$A:$A,0),1)-2)</f>
        <v>Kratochvíl Vladislav</v>
      </c>
      <c r="H14" s="119">
        <f>INDEX('1. závod'!$A:$CH,$D14+5,INDEX('Základní list'!$B:$B,MATCH($C14,'Základní list'!$A:$A,0),1)-1)</f>
      </c>
      <c r="I14" s="40" t="s">
        <v>57</v>
      </c>
      <c r="J14" s="40">
        <v>2</v>
      </c>
      <c r="K14" s="43">
        <f>INDEX('2. závod'!$A:$CH,$J14+5,INDEX('Základní list'!$B:$B,MATCH($I14,'Základní list'!$A:$A,0),1))</f>
        <v>2725</v>
      </c>
      <c r="L14" s="43">
        <f>INDEX('2. závod'!$A:$CH,$J14+5,INDEX('Základní list'!$B:$B,MATCH($I14,'Základní list'!$A:$A,0),1)+2)</f>
        <v>14</v>
      </c>
      <c r="M14" s="46" t="str">
        <f>INDEX('2. závod'!$A:$CH,$J14+5,INDEX('Základní list'!$B:$B,MATCH($I14,'Základní list'!$A:$A,0),1)-2)</f>
        <v>Richter Dalibor</v>
      </c>
      <c r="N14" s="119">
        <f>INDEX('2. závod'!$A:$CH,$J14+5,INDEX('Základní list'!$B:$B,MATCH($I14,'Základní list'!$A:$A,0),1)-1)</f>
      </c>
    </row>
    <row r="15" spans="1:14" ht="31.5" customHeight="1">
      <c r="A15" s="83"/>
      <c r="B15" s="42">
        <v>11</v>
      </c>
      <c r="C15" s="40" t="s">
        <v>57</v>
      </c>
      <c r="D15" s="40">
        <v>3</v>
      </c>
      <c r="E15" s="43">
        <f>INDEX('1. závod'!$A:$CH,$D15+5,INDEX('Základní list'!$B:$B,MATCH($C15,'Základní list'!$A:$A,0),1))</f>
        <v>9350</v>
      </c>
      <c r="F15" s="43">
        <f>INDEX('1. závod'!$A:$CH,$D15+5,INDEX('Základní list'!$B:$B,MATCH($C15,'Základní list'!$A:$A,0),1)+2)</f>
        <v>3</v>
      </c>
      <c r="G15" s="46" t="str">
        <f>INDEX('1. závod'!$A:$CH,$D15+5,INDEX('Základní list'!$B:$B,MATCH($C15,'Základní list'!$A:$A,0),1)-2)</f>
        <v>Grešo Milan</v>
      </c>
      <c r="H15" s="119">
        <f>INDEX('1. závod'!$A:$CH,$D15+5,INDEX('Základní list'!$B:$B,MATCH($C15,'Základní list'!$A:$A,0),1)-1)</f>
      </c>
      <c r="I15" s="40" t="s">
        <v>57</v>
      </c>
      <c r="J15" s="40">
        <v>3</v>
      </c>
      <c r="K15" s="43">
        <f>INDEX('2. závod'!$A:$CH,$J15+5,INDEX('Základní list'!$B:$B,MATCH($I15,'Základní list'!$A:$A,0),1))</f>
        <v>14940</v>
      </c>
      <c r="L15" s="43">
        <f>INDEX('2. závod'!$A:$CH,$J15+5,INDEX('Základní list'!$B:$B,MATCH($I15,'Základní list'!$A:$A,0),1)+2)</f>
        <v>2</v>
      </c>
      <c r="M15" s="46" t="str">
        <f>INDEX('2. závod'!$A:$CH,$J15+5,INDEX('Základní list'!$B:$B,MATCH($I15,'Základní list'!$A:$A,0),1)-2)</f>
        <v>Vyslyšel Vladimír</v>
      </c>
      <c r="N15" s="119">
        <f>INDEX('2. závod'!$A:$CH,$J15+5,INDEX('Základní list'!$B:$B,MATCH($I15,'Základní list'!$A:$A,0),1)-1)</f>
      </c>
    </row>
    <row r="16" spans="2:14" ht="31.5" customHeight="1">
      <c r="B16" s="42">
        <v>12</v>
      </c>
      <c r="C16" s="40" t="s">
        <v>57</v>
      </c>
      <c r="D16" s="40">
        <v>4</v>
      </c>
      <c r="E16" s="43">
        <f>INDEX('1. závod'!$A:$CH,$D16+5,INDEX('Základní list'!$B:$B,MATCH($C16,'Základní list'!$A:$A,0),1))</f>
        <v>4245</v>
      </c>
      <c r="F16" s="43">
        <f>INDEX('1. závod'!$A:$CH,$D16+5,INDEX('Základní list'!$B:$B,MATCH($C16,'Základní list'!$A:$A,0),1)+2)</f>
        <v>12</v>
      </c>
      <c r="G16" s="46" t="str">
        <f>INDEX('1. závod'!$A:$CH,$D16+5,INDEX('Základní list'!$B:$B,MATCH($C16,'Základní list'!$A:$A,0),1)-2)</f>
        <v>Richter Dalibor</v>
      </c>
      <c r="H16" s="119">
        <f>INDEX('1. závod'!$A:$CH,$D16+5,INDEX('Základní list'!$B:$B,MATCH($C16,'Základní list'!$A:$A,0),1)-1)</f>
      </c>
      <c r="I16" s="40" t="s">
        <v>57</v>
      </c>
      <c r="J16" s="40">
        <v>4</v>
      </c>
      <c r="K16" s="43">
        <f>INDEX('2. závod'!$A:$CH,$J16+5,INDEX('Základní list'!$B:$B,MATCH($I16,'Základní list'!$A:$A,0),1))</f>
        <v>13790</v>
      </c>
      <c r="L16" s="43">
        <f>INDEX('2. závod'!$A:$CH,$J16+5,INDEX('Základní list'!$B:$B,MATCH($I16,'Základní list'!$A:$A,0),1)+2)</f>
        <v>5</v>
      </c>
      <c r="M16" s="46" t="str">
        <f>INDEX('2. závod'!$A:$CH,$J16+5,INDEX('Základní list'!$B:$B,MATCH($I16,'Základní list'!$A:$A,0),1)-2)</f>
        <v>Grešo Milan</v>
      </c>
      <c r="N16" s="119">
        <f>INDEX('2. závod'!$A:$CH,$J16+5,INDEX('Základní list'!$B:$B,MATCH($I16,'Základní list'!$A:$A,0),1)-1)</f>
      </c>
    </row>
    <row r="17" spans="2:14" ht="31.5" customHeight="1">
      <c r="B17" s="42">
        <v>13</v>
      </c>
      <c r="C17" s="40" t="s">
        <v>57</v>
      </c>
      <c r="D17" s="40">
        <v>5</v>
      </c>
      <c r="E17" s="43">
        <f>INDEX('1. závod'!$A:$CH,$D17+5,INDEX('Základní list'!$B:$B,MATCH($C17,'Základní list'!$A:$A,0),1))</f>
        <v>5585</v>
      </c>
      <c r="F17" s="43">
        <f>INDEX('1. závod'!$A:$CH,$D17+5,INDEX('Základní list'!$B:$B,MATCH($C17,'Základní list'!$A:$A,0),1)+2)</f>
        <v>9</v>
      </c>
      <c r="G17" s="46" t="str">
        <f>INDEX('1. závod'!$A:$CH,$D17+5,INDEX('Základní list'!$B:$B,MATCH($C17,'Základní list'!$A:$A,0),1)-2)</f>
        <v>Volák Jiří</v>
      </c>
      <c r="H17" s="119">
        <f>INDEX('1. závod'!$A:$CH,$D17+5,INDEX('Základní list'!$B:$B,MATCH($C17,'Základní list'!$A:$A,0),1)-1)</f>
      </c>
      <c r="I17" s="40" t="s">
        <v>57</v>
      </c>
      <c r="J17" s="40">
        <v>5</v>
      </c>
      <c r="K17" s="43">
        <f>INDEX('2. závod'!$A:$CH,$J17+5,INDEX('Základní list'!$B:$B,MATCH($I17,'Základní list'!$A:$A,0),1))</f>
        <v>4500</v>
      </c>
      <c r="L17" s="43">
        <f>INDEX('2. závod'!$A:$CH,$J17+5,INDEX('Základní list'!$B:$B,MATCH($I17,'Základní list'!$A:$A,0),1)+2)</f>
        <v>11</v>
      </c>
      <c r="M17" s="46" t="str">
        <f>INDEX('2. závod'!$A:$CH,$J17+5,INDEX('Základní list'!$B:$B,MATCH($I17,'Základní list'!$A:$A,0),1)-2)</f>
        <v>Kratochvíl Vladislav</v>
      </c>
      <c r="N17" s="119">
        <f>INDEX('2. závod'!$A:$CH,$J17+5,INDEX('Základní list'!$B:$B,MATCH($I17,'Základní list'!$A:$A,0),1)-1)</f>
      </c>
    </row>
    <row r="18" spans="2:14" ht="31.5" customHeight="1">
      <c r="B18" s="42">
        <v>14</v>
      </c>
      <c r="C18" s="40" t="s">
        <v>57</v>
      </c>
      <c r="D18" s="40">
        <v>6</v>
      </c>
      <c r="E18" s="43">
        <f>INDEX('1. závod'!$A:$CH,$D18+5,INDEX('Základní list'!$B:$B,MATCH($C18,'Základní list'!$A:$A,0),1))</f>
        <v>5965</v>
      </c>
      <c r="F18" s="43">
        <f>INDEX('1. závod'!$A:$CH,$D18+5,INDEX('Základní list'!$B:$B,MATCH($C18,'Základní list'!$A:$A,0),1)+2)</f>
        <v>7</v>
      </c>
      <c r="G18" s="46" t="str">
        <f>INDEX('1. závod'!$A:$CH,$D18+5,INDEX('Základní list'!$B:$B,MATCH($C18,'Základní list'!$A:$A,0),1)-2)</f>
        <v>Bačina Zbyněk</v>
      </c>
      <c r="H18" s="119">
        <f>INDEX('1. závod'!$A:$CH,$D18+5,INDEX('Základní list'!$B:$B,MATCH($C18,'Základní list'!$A:$A,0),1)-1)</f>
      </c>
      <c r="I18" s="40" t="s">
        <v>57</v>
      </c>
      <c r="J18" s="40">
        <v>6</v>
      </c>
      <c r="K18" s="43">
        <f>INDEX('2. závod'!$A:$CH,$J18+5,INDEX('Základní list'!$B:$B,MATCH($I18,'Základní list'!$A:$A,0),1))</f>
        <v>5810</v>
      </c>
      <c r="L18" s="43">
        <f>INDEX('2. závod'!$A:$CH,$J18+5,INDEX('Základní list'!$B:$B,MATCH($I18,'Základní list'!$A:$A,0),1)+2)</f>
        <v>10</v>
      </c>
      <c r="M18" s="46" t="str">
        <f>INDEX('2. závod'!$A:$CH,$J18+5,INDEX('Základní list'!$B:$B,MATCH($I18,'Základní list'!$A:$A,0),1)-2)</f>
        <v>Syrovátka Jan</v>
      </c>
      <c r="N18" s="119">
        <f>INDEX('2. závod'!$A:$CH,$J18+5,INDEX('Základní list'!$B:$B,MATCH($I18,'Základní list'!$A:$A,0),1)-1)</f>
      </c>
    </row>
    <row r="19" spans="2:14" ht="31.5" customHeight="1">
      <c r="B19" s="42">
        <v>15</v>
      </c>
      <c r="C19" s="40" t="s">
        <v>57</v>
      </c>
      <c r="D19" s="40">
        <v>7</v>
      </c>
      <c r="E19" s="43">
        <f>INDEX('1. závod'!$A:$CH,$D19+5,INDEX('Základní list'!$B:$B,MATCH($C19,'Základní list'!$A:$A,0),1))</f>
        <v>9500</v>
      </c>
      <c r="F19" s="43">
        <f>INDEX('1. závod'!$A:$CH,$D19+5,INDEX('Základní list'!$B:$B,MATCH($C19,'Základní list'!$A:$A,0),1)+2)</f>
        <v>2</v>
      </c>
      <c r="G19" s="46" t="str">
        <f>INDEX('1. závod'!$A:$CH,$D19+5,INDEX('Základní list'!$B:$B,MATCH($C19,'Základní list'!$A:$A,0),1)-2)</f>
        <v>Horálek Miroslav</v>
      </c>
      <c r="H19" s="119">
        <f>INDEX('1. závod'!$A:$CH,$D19+5,INDEX('Základní list'!$B:$B,MATCH($C19,'Základní list'!$A:$A,0),1)-1)</f>
      </c>
      <c r="I19" s="40" t="s">
        <v>57</v>
      </c>
      <c r="J19" s="40">
        <v>7</v>
      </c>
      <c r="K19" s="43">
        <f>INDEX('2. závod'!$A:$CH,$J19+5,INDEX('Základní list'!$B:$B,MATCH($I19,'Základní list'!$A:$A,0),1))</f>
        <v>10780</v>
      </c>
      <c r="L19" s="43">
        <f>INDEX('2. závod'!$A:$CH,$J19+5,INDEX('Základní list'!$B:$B,MATCH($I19,'Základní list'!$A:$A,0),1)+2)</f>
        <v>6</v>
      </c>
      <c r="M19" s="46" t="str">
        <f>INDEX('2. závod'!$A:$CH,$J19+5,INDEX('Základní list'!$B:$B,MATCH($I19,'Základní list'!$A:$A,0),1)-2)</f>
        <v>Horálek Miroslav</v>
      </c>
      <c r="N19" s="119">
        <f>INDEX('2. závod'!$A:$CH,$J19+5,INDEX('Základní list'!$B:$B,MATCH($I19,'Základní list'!$A:$A,0),1)-1)</f>
      </c>
    </row>
    <row r="20" spans="2:14" ht="31.5" customHeight="1">
      <c r="B20" s="42">
        <v>16</v>
      </c>
      <c r="C20" s="40" t="s">
        <v>57</v>
      </c>
      <c r="D20" s="40">
        <v>8</v>
      </c>
      <c r="E20" s="43">
        <f>INDEX('1. závod'!$A:$CH,$D20+5,INDEX('Základní list'!$B:$B,MATCH($C20,'Základní list'!$A:$A,0),1))</f>
        <v>6325</v>
      </c>
      <c r="F20" s="43">
        <f>INDEX('1. závod'!$A:$CH,$D20+5,INDEX('Základní list'!$B:$B,MATCH($C20,'Základní list'!$A:$A,0),1)+2)</f>
        <v>6</v>
      </c>
      <c r="G20" s="46" t="str">
        <f>INDEX('1. závod'!$A:$CH,$D20+5,INDEX('Základní list'!$B:$B,MATCH($C20,'Základní list'!$A:$A,0),1)-2)</f>
        <v>Bárta Václav</v>
      </c>
      <c r="H20" s="119">
        <f>INDEX('1. závod'!$A:$CH,$D20+5,INDEX('Základní list'!$B:$B,MATCH($C20,'Základní list'!$A:$A,0),1)-1)</f>
      </c>
      <c r="I20" s="40" t="s">
        <v>57</v>
      </c>
      <c r="J20" s="40">
        <v>8</v>
      </c>
      <c r="K20" s="43">
        <f>INDEX('2. závod'!$A:$CH,$J20+5,INDEX('Základní list'!$B:$B,MATCH($I20,'Základní list'!$A:$A,0),1))</f>
        <v>17810</v>
      </c>
      <c r="L20" s="43">
        <f>INDEX('2. závod'!$A:$CH,$J20+5,INDEX('Základní list'!$B:$B,MATCH($I20,'Základní list'!$A:$A,0),1)+2)</f>
        <v>1</v>
      </c>
      <c r="M20" s="46" t="str">
        <f>INDEX('2. závod'!$A:$CH,$J20+5,INDEX('Základní list'!$B:$B,MATCH($I20,'Základní list'!$A:$A,0),1)-2)</f>
        <v>Růžička Martin</v>
      </c>
      <c r="N20" s="119">
        <f>INDEX('2. závod'!$A:$CH,$J20+5,INDEX('Základní list'!$B:$B,MATCH($I20,'Základní list'!$A:$A,0),1)-1)</f>
      </c>
    </row>
    <row r="21" spans="2:14" ht="31.5" customHeight="1">
      <c r="B21" s="42">
        <v>17</v>
      </c>
      <c r="C21" s="40" t="s">
        <v>58</v>
      </c>
      <c r="D21" s="40">
        <v>1</v>
      </c>
      <c r="E21" s="43">
        <f>INDEX('1. závod'!$A:$CH,$D21+5,INDEX('Základní list'!$B:$B,MATCH($C21,'Základní list'!$A:$A,0),1))</f>
        <v>3000</v>
      </c>
      <c r="F21" s="43">
        <f>INDEX('1. závod'!$A:$CH,$D21+5,INDEX('Základní list'!$B:$B,MATCH($C21,'Základní list'!$A:$A,0),1)+2)</f>
        <v>8</v>
      </c>
      <c r="G21" s="46" t="str">
        <f>INDEX('1. závod'!$A:$CH,$D21+5,INDEX('Základní list'!$B:$B,MATCH($C21,'Základní list'!$A:$A,0),1)-2)</f>
        <v>Petrik Pavel</v>
      </c>
      <c r="H21" s="119">
        <f>INDEX('1. závod'!$A:$CH,$D21+5,INDEX('Základní list'!$B:$B,MATCH($C21,'Základní list'!$A:$A,0),1)-1)</f>
      </c>
      <c r="I21" s="40" t="s">
        <v>58</v>
      </c>
      <c r="J21" s="40">
        <v>1</v>
      </c>
      <c r="K21" s="43">
        <f>INDEX('2. závod'!$A:$CH,$J21+5,INDEX('Základní list'!$B:$B,MATCH($I21,'Základní list'!$A:$A,0),1))</f>
        <v>8220</v>
      </c>
      <c r="L21" s="43">
        <f>INDEX('2. závod'!$A:$CH,$J21+5,INDEX('Základní list'!$B:$B,MATCH($I21,'Základní list'!$A:$A,0),1)+2)</f>
        <v>6</v>
      </c>
      <c r="M21" s="46" t="str">
        <f>INDEX('2. závod'!$A:$CH,$J21+5,INDEX('Základní list'!$B:$B,MATCH($I21,'Základní list'!$A:$A,0),1)-2)</f>
        <v>Zrůstek Martin</v>
      </c>
      <c r="N21" s="119" t="str">
        <f>INDEX('2. závod'!$A:$CH,$J21+5,INDEX('Základní list'!$B:$B,MATCH($I21,'Základní list'!$A:$A,0),1)-1)</f>
        <v>SÚS Ústí nad Labem</v>
      </c>
    </row>
    <row r="22" spans="2:14" ht="31.5" customHeight="1">
      <c r="B22" s="42">
        <v>18</v>
      </c>
      <c r="C22" s="40" t="s">
        <v>58</v>
      </c>
      <c r="D22" s="40">
        <v>2</v>
      </c>
      <c r="E22" s="43">
        <f>INDEX('1. závod'!$A:$CH,$D22+5,INDEX('Základní list'!$B:$B,MATCH($C22,'Základní list'!$A:$A,0),1))</f>
        <v>6040</v>
      </c>
      <c r="F22" s="43">
        <f>INDEX('1. závod'!$A:$CH,$D22+5,INDEX('Základní list'!$B:$B,MATCH($C22,'Základní list'!$A:$A,0),1)+2)</f>
        <v>5</v>
      </c>
      <c r="G22" s="46" t="str">
        <f>INDEX('1. závod'!$A:$CH,$D22+5,INDEX('Základní list'!$B:$B,MATCH($C22,'Základní list'!$A:$A,0),1)-2)</f>
        <v>Zrůstek Martin</v>
      </c>
      <c r="H22" s="119" t="str">
        <f>INDEX('1. závod'!$A:$CH,$D22+5,INDEX('Základní list'!$B:$B,MATCH($C22,'Základní list'!$A:$A,0),1)-1)</f>
        <v>SÚS Ústí nad Labem</v>
      </c>
      <c r="I22" s="40" t="s">
        <v>58</v>
      </c>
      <c r="J22" s="40">
        <v>2</v>
      </c>
      <c r="K22" s="43">
        <f>INDEX('2. závod'!$A:$CH,$J22+5,INDEX('Základní list'!$B:$B,MATCH($I22,'Základní list'!$A:$A,0),1))</f>
        <v>3000</v>
      </c>
      <c r="L22" s="43">
        <f>INDEX('2. závod'!$A:$CH,$J22+5,INDEX('Základní list'!$B:$B,MATCH($I22,'Základní list'!$A:$A,0),1)+2)</f>
        <v>8</v>
      </c>
      <c r="M22" s="46" t="str">
        <f>INDEX('2. závod'!$A:$CH,$J22+5,INDEX('Základní list'!$B:$B,MATCH($I22,'Základní list'!$A:$A,0),1)-2)</f>
        <v>Maštera Václav</v>
      </c>
      <c r="N22" s="119">
        <f>INDEX('2. závod'!$A:$CH,$J22+5,INDEX('Základní list'!$B:$B,MATCH($I22,'Základní list'!$A:$A,0),1)-1)</f>
      </c>
    </row>
    <row r="23" spans="2:14" ht="31.5" customHeight="1">
      <c r="B23" s="42">
        <v>19</v>
      </c>
      <c r="C23" s="40" t="s">
        <v>58</v>
      </c>
      <c r="D23" s="40">
        <v>3</v>
      </c>
      <c r="E23" s="43">
        <f>INDEX('1. závod'!$A:$CH,$D23+5,INDEX('Základní list'!$B:$B,MATCH($C23,'Základní list'!$A:$A,0),1))</f>
        <v>3580</v>
      </c>
      <c r="F23" s="43">
        <f>INDEX('1. závod'!$A:$CH,$D23+5,INDEX('Základní list'!$B:$B,MATCH($C23,'Základní list'!$A:$A,0),1)+2)</f>
        <v>7</v>
      </c>
      <c r="G23" s="46" t="str">
        <f>INDEX('1. závod'!$A:$CH,$D23+5,INDEX('Základní list'!$B:$B,MATCH($C23,'Základní list'!$A:$A,0),1)-2)</f>
        <v>Maštera Václav</v>
      </c>
      <c r="H23" s="119">
        <f>INDEX('1. závod'!$A:$CH,$D23+5,INDEX('Základní list'!$B:$B,MATCH($C23,'Základní list'!$A:$A,0),1)-1)</f>
      </c>
      <c r="I23" s="40" t="s">
        <v>58</v>
      </c>
      <c r="J23" s="40">
        <v>3</v>
      </c>
      <c r="K23" s="43">
        <f>INDEX('2. závod'!$A:$CH,$J23+5,INDEX('Základní list'!$B:$B,MATCH($I23,'Základní list'!$A:$A,0),1))</f>
        <v>10150</v>
      </c>
      <c r="L23" s="43">
        <f>INDEX('2. závod'!$A:$CH,$J23+5,INDEX('Základní list'!$B:$B,MATCH($I23,'Základní list'!$A:$A,0),1)+2)</f>
        <v>4</v>
      </c>
      <c r="M23" s="46" t="str">
        <f>INDEX('2. závod'!$A:$CH,$J23+5,INDEX('Základní list'!$B:$B,MATCH($I23,'Základní list'!$A:$A,0),1)-2)</f>
        <v>Lamač František</v>
      </c>
      <c r="N23" s="119">
        <f>INDEX('2. závod'!$A:$CH,$J23+5,INDEX('Základní list'!$B:$B,MATCH($I23,'Základní list'!$A:$A,0),1)-1)</f>
      </c>
    </row>
    <row r="24" spans="1:14" ht="31.5" customHeight="1">
      <c r="A24" s="83"/>
      <c r="B24" s="42">
        <v>20</v>
      </c>
      <c r="C24" s="40" t="s">
        <v>58</v>
      </c>
      <c r="D24" s="40">
        <v>4</v>
      </c>
      <c r="E24" s="43">
        <f>INDEX('1. závod'!$A:$CH,$D24+5,INDEX('Základní list'!$B:$B,MATCH($C24,'Základní list'!$A:$A,0),1))</f>
        <v>5960</v>
      </c>
      <c r="F24" s="43">
        <f>INDEX('1. závod'!$A:$CH,$D24+5,INDEX('Základní list'!$B:$B,MATCH($C24,'Základní list'!$A:$A,0),1)+2)</f>
        <v>6</v>
      </c>
      <c r="G24" s="46" t="str">
        <f>INDEX('1. závod'!$A:$CH,$D24+5,INDEX('Základní list'!$B:$B,MATCH($C24,'Základní list'!$A:$A,0),1)-2)</f>
        <v>Skalka Igor</v>
      </c>
      <c r="H24" s="119">
        <f>INDEX('1. závod'!$A:$CH,$D24+5,INDEX('Základní list'!$B:$B,MATCH($C24,'Základní list'!$A:$A,0),1)-1)</f>
      </c>
      <c r="I24" s="40" t="s">
        <v>58</v>
      </c>
      <c r="J24" s="40">
        <v>4</v>
      </c>
      <c r="K24" s="43">
        <f>INDEX('2. závod'!$A:$CH,$J24+5,INDEX('Základní list'!$B:$B,MATCH($I24,'Základní list'!$A:$A,0),1))</f>
        <v>4470</v>
      </c>
      <c r="L24" s="43">
        <f>INDEX('2. závod'!$A:$CH,$J24+5,INDEX('Základní list'!$B:$B,MATCH($I24,'Základní list'!$A:$A,0),1)+2)</f>
        <v>7</v>
      </c>
      <c r="M24" s="46" t="str">
        <f>INDEX('2. závod'!$A:$CH,$J24+5,INDEX('Základní list'!$B:$B,MATCH($I24,'Základní list'!$A:$A,0),1)-2)</f>
        <v>Petrik Pavel</v>
      </c>
      <c r="N24" s="119">
        <f>INDEX('2. závod'!$A:$CH,$J24+5,INDEX('Základní list'!$B:$B,MATCH($I24,'Základní list'!$A:$A,0),1)-1)</f>
      </c>
    </row>
    <row r="25" spans="2:14" ht="31.5" customHeight="1">
      <c r="B25" s="42">
        <v>21</v>
      </c>
      <c r="C25" s="40" t="s">
        <v>58</v>
      </c>
      <c r="D25" s="40">
        <v>5</v>
      </c>
      <c r="E25" s="43">
        <f>INDEX('1. závod'!$A:$CH,$D25+5,INDEX('Základní list'!$B:$B,MATCH($C25,'Základní list'!$A:$A,0),1))</f>
        <v>11560</v>
      </c>
      <c r="F25" s="43">
        <f>INDEX('1. závod'!$A:$CH,$D25+5,INDEX('Základní list'!$B:$B,MATCH($C25,'Základní list'!$A:$A,0),1)+2)</f>
        <v>1</v>
      </c>
      <c r="G25" s="46" t="str">
        <f>INDEX('1. závod'!$A:$CH,$D25+5,INDEX('Základní list'!$B:$B,MATCH($C25,'Základní list'!$A:$A,0),1)-2)</f>
        <v>Konopásek Richard</v>
      </c>
      <c r="H25" s="119">
        <f>INDEX('1. závod'!$A:$CH,$D25+5,INDEX('Základní list'!$B:$B,MATCH($C25,'Základní list'!$A:$A,0),1)-1)</f>
      </c>
      <c r="I25" s="40" t="s">
        <v>58</v>
      </c>
      <c r="J25" s="40">
        <v>5</v>
      </c>
      <c r="K25" s="43">
        <f>INDEX('2. závod'!$A:$CH,$J25+5,INDEX('Základní list'!$B:$B,MATCH($I25,'Základní list'!$A:$A,0),1))</f>
        <v>15740</v>
      </c>
      <c r="L25" s="43">
        <f>INDEX('2. závod'!$A:$CH,$J25+5,INDEX('Základní list'!$B:$B,MATCH($I25,'Základní list'!$A:$A,0),1)+2)</f>
        <v>1</v>
      </c>
      <c r="M25" s="46" t="str">
        <f>INDEX('2. závod'!$A:$CH,$J25+5,INDEX('Základní list'!$B:$B,MATCH($I25,'Základní list'!$A:$A,0),1)-2)</f>
        <v>Mádle Radek </v>
      </c>
      <c r="N25" s="119">
        <f>INDEX('2. závod'!$A:$CH,$J25+5,INDEX('Základní list'!$B:$B,MATCH($I25,'Základní list'!$A:$A,0),1)-1)</f>
      </c>
    </row>
    <row r="26" spans="2:14" ht="31.5" customHeight="1">
      <c r="B26" s="42">
        <v>22</v>
      </c>
      <c r="C26" s="40" t="s">
        <v>58</v>
      </c>
      <c r="D26" s="40">
        <v>6</v>
      </c>
      <c r="E26" s="43">
        <f>INDEX('1. závod'!$A:$CH,$D26+5,INDEX('Základní list'!$B:$B,MATCH($C26,'Základní list'!$A:$A,0),1))</f>
        <v>6775</v>
      </c>
      <c r="F26" s="43">
        <f>INDEX('1. závod'!$A:$CH,$D26+5,INDEX('Základní list'!$B:$B,MATCH($C26,'Základní list'!$A:$A,0),1)+2)</f>
        <v>3</v>
      </c>
      <c r="G26" s="46" t="str">
        <f>INDEX('1. závod'!$A:$CH,$D26+5,INDEX('Základní list'!$B:$B,MATCH($C26,'Základní list'!$A:$A,0),1)-2)</f>
        <v>Mádle Radek </v>
      </c>
      <c r="H26" s="119">
        <f>INDEX('1. závod'!$A:$CH,$D26+5,INDEX('Základní list'!$B:$B,MATCH($C26,'Základní list'!$A:$A,0),1)-1)</f>
      </c>
      <c r="I26" s="40" t="s">
        <v>58</v>
      </c>
      <c r="J26" s="40">
        <v>6</v>
      </c>
      <c r="K26" s="43">
        <f>INDEX('2. závod'!$A:$CH,$J26+5,INDEX('Základní list'!$B:$B,MATCH($I26,'Základní list'!$A:$A,0),1))</f>
        <v>13140</v>
      </c>
      <c r="L26" s="43">
        <f>INDEX('2. závod'!$A:$CH,$J26+5,INDEX('Základní list'!$B:$B,MATCH($I26,'Základní list'!$A:$A,0),1)+2)</f>
        <v>2</v>
      </c>
      <c r="M26" s="46" t="str">
        <f>INDEX('2. závod'!$A:$CH,$J26+5,INDEX('Základní list'!$B:$B,MATCH($I26,'Základní list'!$A:$A,0),1)-2)</f>
        <v>Pergreffi Luca</v>
      </c>
      <c r="N26" s="119">
        <f>INDEX('2. závod'!$A:$CH,$J26+5,INDEX('Základní list'!$B:$B,MATCH($I26,'Základní list'!$A:$A,0),1)-1)</f>
      </c>
    </row>
    <row r="27" spans="2:14" ht="31.5" customHeight="1">
      <c r="B27" s="42">
        <v>23</v>
      </c>
      <c r="C27" s="40" t="s">
        <v>58</v>
      </c>
      <c r="D27" s="40">
        <v>7</v>
      </c>
      <c r="E27" s="43">
        <f>INDEX('1. závod'!$A:$CH,$D27+5,INDEX('Základní list'!$B:$B,MATCH($C27,'Základní list'!$A:$A,0),1))</f>
        <v>6625</v>
      </c>
      <c r="F27" s="43">
        <f>INDEX('1. závod'!$A:$CH,$D27+5,INDEX('Základní list'!$B:$B,MATCH($C27,'Základní list'!$A:$A,0),1)+2)</f>
        <v>4</v>
      </c>
      <c r="G27" s="46" t="str">
        <f>INDEX('1. závod'!$A:$CH,$D27+5,INDEX('Základní list'!$B:$B,MATCH($C27,'Základní list'!$A:$A,0),1)-2)</f>
        <v>Pergreffi Luca</v>
      </c>
      <c r="H27" s="119">
        <f>INDEX('1. závod'!$A:$CH,$D27+5,INDEX('Základní list'!$B:$B,MATCH($C27,'Základní list'!$A:$A,0),1)-1)</f>
      </c>
      <c r="I27" s="40" t="s">
        <v>58</v>
      </c>
      <c r="J27" s="40">
        <v>7</v>
      </c>
      <c r="K27" s="43">
        <f>INDEX('2. závod'!$A:$CH,$J27+5,INDEX('Základní list'!$B:$B,MATCH($I27,'Základní list'!$A:$A,0),1))</f>
        <v>9535</v>
      </c>
      <c r="L27" s="43">
        <f>INDEX('2. závod'!$A:$CH,$J27+5,INDEX('Základní list'!$B:$B,MATCH($I27,'Základní list'!$A:$A,0),1)+2)</f>
        <v>5</v>
      </c>
      <c r="M27" s="46" t="str">
        <f>INDEX('2. závod'!$A:$CH,$J27+5,INDEX('Základní list'!$B:$B,MATCH($I27,'Základní list'!$A:$A,0),1)-2)</f>
        <v>Skalka Igor</v>
      </c>
      <c r="N27" s="119">
        <f>INDEX('2. závod'!$A:$CH,$J27+5,INDEX('Základní list'!$B:$B,MATCH($I27,'Základní list'!$A:$A,0),1)-1)</f>
      </c>
    </row>
    <row r="28" spans="2:14" ht="31.5" customHeight="1">
      <c r="B28" s="42">
        <v>24</v>
      </c>
      <c r="C28" s="40" t="s">
        <v>58</v>
      </c>
      <c r="D28" s="40">
        <v>8</v>
      </c>
      <c r="E28" s="43">
        <f>INDEX('1. závod'!$A:$CH,$D28+5,INDEX('Základní list'!$B:$B,MATCH($C28,'Základní list'!$A:$A,0),1))</f>
        <v>7050</v>
      </c>
      <c r="F28" s="43">
        <f>INDEX('1. závod'!$A:$CH,$D28+5,INDEX('Základní list'!$B:$B,MATCH($C28,'Základní list'!$A:$A,0),1)+2)</f>
        <v>2</v>
      </c>
      <c r="G28" s="46" t="str">
        <f>INDEX('1. závod'!$A:$CH,$D28+5,INDEX('Základní list'!$B:$B,MATCH($C28,'Základní list'!$A:$A,0),1)-2)</f>
        <v>Lamač František</v>
      </c>
      <c r="H28" s="119">
        <f>INDEX('1. závod'!$A:$CH,$D28+5,INDEX('Základní list'!$B:$B,MATCH($C28,'Základní list'!$A:$A,0),1)-1)</f>
      </c>
      <c r="I28" s="40" t="s">
        <v>58</v>
      </c>
      <c r="J28" s="40">
        <v>8</v>
      </c>
      <c r="K28" s="43">
        <f>INDEX('2. závod'!$A:$CH,$J28+5,INDEX('Základní list'!$B:$B,MATCH($I28,'Základní list'!$A:$A,0),1))</f>
        <v>10940</v>
      </c>
      <c r="L28" s="43">
        <f>INDEX('2. závod'!$A:$CH,$J28+5,INDEX('Základní list'!$B:$B,MATCH($I28,'Základní list'!$A:$A,0),1)+2)</f>
        <v>3</v>
      </c>
      <c r="M28" s="46" t="str">
        <f>INDEX('2. závod'!$A:$CH,$J28+5,INDEX('Základní list'!$B:$B,MATCH($I28,'Základní list'!$A:$A,0),1)-2)</f>
        <v>Konopásek Richard</v>
      </c>
      <c r="N28" s="119">
        <f>INDEX('2. závod'!$A:$CH,$J28+5,INDEX('Základní list'!$B:$B,MATCH($I28,'Základní list'!$A:$A,0),1)-1)</f>
      </c>
    </row>
    <row r="29" spans="2:14" ht="31.5" customHeight="1">
      <c r="B29" s="42">
        <v>25</v>
      </c>
      <c r="C29" s="40" t="s">
        <v>59</v>
      </c>
      <c r="D29" s="40">
        <v>1</v>
      </c>
      <c r="E29" s="43">
        <f>INDEX('1. závod'!$A:$CH,$D29+5,INDEX('Základní list'!$B:$B,MATCH($C29,'Základní list'!$A:$A,0),1))</f>
        <v>8425</v>
      </c>
      <c r="F29" s="43">
        <f>INDEX('1. závod'!$A:$CH,$D29+5,INDEX('Základní list'!$B:$B,MATCH($C29,'Základní list'!$A:$A,0),1)+2)</f>
        <v>4</v>
      </c>
      <c r="G29" s="46" t="str">
        <f>INDEX('1. závod'!$A:$CH,$D29+5,INDEX('Základní list'!$B:$B,MATCH($C29,'Základní list'!$A:$A,0),1)-2)</f>
        <v>Vitásek Jiří</v>
      </c>
      <c r="H29" s="119">
        <f>INDEX('1. závod'!$A:$CH,$D29+5,INDEX('Základní list'!$B:$B,MATCH($C29,'Základní list'!$A:$A,0),1)-1)</f>
      </c>
      <c r="I29" s="40" t="s">
        <v>59</v>
      </c>
      <c r="J29" s="40">
        <v>1</v>
      </c>
      <c r="K29" s="43">
        <f>INDEX('2. závod'!$A:$CH,$J29+5,INDEX('Základní list'!$B:$B,MATCH($I29,'Základní list'!$A:$A,0),1))</f>
        <v>3980</v>
      </c>
      <c r="L29" s="43">
        <f>INDEX('2. závod'!$A:$CH,$J29+5,INDEX('Základní list'!$B:$B,MATCH($I29,'Základní list'!$A:$A,0),1)+2)</f>
        <v>18</v>
      </c>
      <c r="M29" s="46" t="str">
        <f>INDEX('2. závod'!$A:$CH,$J29+5,INDEX('Základní list'!$B:$B,MATCH($I29,'Základní list'!$A:$A,0),1)-2)</f>
        <v>Prokeš Milan</v>
      </c>
      <c r="N29" s="119">
        <f>INDEX('2. závod'!$A:$CH,$J29+5,INDEX('Základní list'!$B:$B,MATCH($I29,'Základní list'!$A:$A,0),1)-1)</f>
      </c>
    </row>
    <row r="30" spans="2:14" ht="31.5" customHeight="1">
      <c r="B30" s="42">
        <v>26</v>
      </c>
      <c r="C30" s="40" t="s">
        <v>59</v>
      </c>
      <c r="D30" s="40">
        <v>2</v>
      </c>
      <c r="E30" s="43">
        <f>INDEX('1. závod'!$A:$CH,$D30+5,INDEX('Základní list'!$B:$B,MATCH($C30,'Základní list'!$A:$A,0),1))</f>
        <v>4195</v>
      </c>
      <c r="F30" s="43">
        <f>INDEX('1. závod'!$A:$CH,$D30+5,INDEX('Základní list'!$B:$B,MATCH($C30,'Základní list'!$A:$A,0),1)+2)</f>
        <v>15</v>
      </c>
      <c r="G30" s="46" t="str">
        <f>INDEX('1. závod'!$A:$CH,$D30+5,INDEX('Základní list'!$B:$B,MATCH($C30,'Základní list'!$A:$A,0),1)-2)</f>
        <v>Kortiš Ladislav</v>
      </c>
      <c r="H30" s="119">
        <f>INDEX('1. závod'!$A:$CH,$D30+5,INDEX('Základní list'!$B:$B,MATCH($C30,'Základní list'!$A:$A,0),1)-1)</f>
      </c>
      <c r="I30" s="40" t="s">
        <v>59</v>
      </c>
      <c r="J30" s="40">
        <v>2</v>
      </c>
      <c r="K30" s="43">
        <f>INDEX('2. závod'!$A:$CH,$J30+5,INDEX('Základní list'!$B:$B,MATCH($I30,'Základní list'!$A:$A,0),1))</f>
        <v>26210</v>
      </c>
      <c r="L30" s="43">
        <f>INDEX('2. závod'!$A:$CH,$J30+5,INDEX('Základní list'!$B:$B,MATCH($I30,'Základní list'!$A:$A,0),1)+2)</f>
        <v>1</v>
      </c>
      <c r="M30" s="46" t="str">
        <f>INDEX('2. závod'!$A:$CH,$J30+5,INDEX('Základní list'!$B:$B,MATCH($I30,'Základní list'!$A:$A,0),1)-2)</f>
        <v>Srb Roman</v>
      </c>
      <c r="N30" s="119">
        <f>INDEX('2. závod'!$A:$CH,$J30+5,INDEX('Základní list'!$B:$B,MATCH($I30,'Základní list'!$A:$A,0),1)-1)</f>
      </c>
    </row>
    <row r="31" spans="2:14" ht="31.5" customHeight="1">
      <c r="B31" s="42">
        <v>27</v>
      </c>
      <c r="C31" s="40" t="s">
        <v>59</v>
      </c>
      <c r="D31" s="40">
        <v>3</v>
      </c>
      <c r="E31" s="43">
        <f>INDEX('1. závod'!$A:$CH,$D31+5,INDEX('Základní list'!$B:$B,MATCH($C31,'Základní list'!$A:$A,0),1))</f>
        <v>4870</v>
      </c>
      <c r="F31" s="43">
        <f>INDEX('1. závod'!$A:$CH,$D31+5,INDEX('Základní list'!$B:$B,MATCH($C31,'Základní list'!$A:$A,0),1)+2)</f>
        <v>14</v>
      </c>
      <c r="G31" s="46" t="str">
        <f>INDEX('1. závod'!$A:$CH,$D31+5,INDEX('Základní list'!$B:$B,MATCH($C31,'Základní list'!$A:$A,0),1)-2)</f>
        <v>Bank Jan</v>
      </c>
      <c r="H31" s="119">
        <f>INDEX('1. závod'!$A:$CH,$D31+5,INDEX('Základní list'!$B:$B,MATCH($C31,'Základní list'!$A:$A,0),1)-1)</f>
      </c>
      <c r="I31" s="40" t="s">
        <v>59</v>
      </c>
      <c r="J31" s="40">
        <v>3</v>
      </c>
      <c r="K31" s="43">
        <f>INDEX('2. závod'!$A:$CH,$J31+5,INDEX('Základní list'!$B:$B,MATCH($I31,'Základní list'!$A:$A,0),1))</f>
        <v>7385</v>
      </c>
      <c r="L31" s="43">
        <f>INDEX('2. závod'!$A:$CH,$J31+5,INDEX('Základní list'!$B:$B,MATCH($I31,'Základní list'!$A:$A,0),1)+2)</f>
        <v>14</v>
      </c>
      <c r="M31" s="46" t="str">
        <f>INDEX('2. závod'!$A:$CH,$J31+5,INDEX('Základní list'!$B:$B,MATCH($I31,'Základní list'!$A:$A,0),1)-2)</f>
        <v>Vosáhlo Pavel</v>
      </c>
      <c r="N31" s="119">
        <f>INDEX('2. závod'!$A:$CH,$J31+5,INDEX('Základní list'!$B:$B,MATCH($I31,'Základní list'!$A:$A,0),1)-1)</f>
      </c>
    </row>
    <row r="32" spans="2:14" ht="31.5" customHeight="1">
      <c r="B32" s="42">
        <v>28</v>
      </c>
      <c r="C32" s="40" t="s">
        <v>59</v>
      </c>
      <c r="D32" s="40">
        <v>4</v>
      </c>
      <c r="E32" s="43">
        <f>INDEX('1. závod'!$A:$CH,$D32+5,INDEX('Základní list'!$B:$B,MATCH($C32,'Základní list'!$A:$A,0),1))</f>
        <v>4030</v>
      </c>
      <c r="F32" s="43">
        <f>INDEX('1. závod'!$A:$CH,$D32+5,INDEX('Základní list'!$B:$B,MATCH($C32,'Základní list'!$A:$A,0),1)+2)</f>
        <v>16</v>
      </c>
      <c r="G32" s="46" t="str">
        <f>INDEX('1. závod'!$A:$CH,$D32+5,INDEX('Základní list'!$B:$B,MATCH($C32,'Základní list'!$A:$A,0),1)-2)</f>
        <v>Komora Martin</v>
      </c>
      <c r="H32" s="119">
        <f>INDEX('1. závod'!$A:$CH,$D32+5,INDEX('Základní list'!$B:$B,MATCH($C32,'Základní list'!$A:$A,0),1)-1)</f>
      </c>
      <c r="I32" s="40" t="s">
        <v>59</v>
      </c>
      <c r="J32" s="40">
        <v>4</v>
      </c>
      <c r="K32" s="43">
        <f>INDEX('2. závod'!$A:$CH,$J32+5,INDEX('Základní list'!$B:$B,MATCH($I32,'Základní list'!$A:$A,0),1))</f>
        <v>0</v>
      </c>
      <c r="L32" s="43">
        <f>INDEX('2. závod'!$A:$CH,$J32+5,INDEX('Základní list'!$B:$B,MATCH($I32,'Základní list'!$A:$A,0),1)+2)</f>
        <v>19</v>
      </c>
      <c r="M32" s="46" t="str">
        <f>INDEX('2. závod'!$A:$CH,$J32+5,INDEX('Základní list'!$B:$B,MATCH($I32,'Základní list'!$A:$A,0),1)-2)</f>
        <v>Nerad Rostislav</v>
      </c>
      <c r="N32" s="119">
        <f>INDEX('2. závod'!$A:$CH,$J32+5,INDEX('Základní list'!$B:$B,MATCH($I32,'Základní list'!$A:$A,0),1)-1)</f>
      </c>
    </row>
    <row r="33" spans="2:14" ht="31.5" customHeight="1">
      <c r="B33" s="42">
        <v>29</v>
      </c>
      <c r="C33" s="40" t="s">
        <v>59</v>
      </c>
      <c r="D33" s="40">
        <v>5</v>
      </c>
      <c r="E33" s="43">
        <f>INDEX('1. závod'!$A:$CH,$D33+5,INDEX('Základní list'!$B:$B,MATCH($C33,'Základní list'!$A:$A,0),1))</f>
        <v>1300</v>
      </c>
      <c r="F33" s="43">
        <f>INDEX('1. závod'!$A:$CH,$D33+5,INDEX('Základní list'!$B:$B,MATCH($C33,'Základní list'!$A:$A,0),1)+2)</f>
        <v>17</v>
      </c>
      <c r="G33" s="46" t="str">
        <f>INDEX('1. závod'!$A:$CH,$D33+5,INDEX('Základní list'!$B:$B,MATCH($C33,'Základní list'!$A:$A,0),1)-2)</f>
        <v>Holeček Zdeněk</v>
      </c>
      <c r="H33" s="119">
        <f>INDEX('1. závod'!$A:$CH,$D33+5,INDEX('Základní list'!$B:$B,MATCH($C33,'Základní list'!$A:$A,0),1)-1)</f>
      </c>
      <c r="I33" s="40" t="s">
        <v>59</v>
      </c>
      <c r="J33" s="40">
        <v>5</v>
      </c>
      <c r="K33" s="43">
        <f>INDEX('2. závod'!$A:$CH,$J33+5,INDEX('Základní list'!$B:$B,MATCH($I33,'Základní list'!$A:$A,0),1))</f>
        <v>17080</v>
      </c>
      <c r="L33" s="43">
        <f>INDEX('2. závod'!$A:$CH,$J33+5,INDEX('Základní list'!$B:$B,MATCH($I33,'Základní list'!$A:$A,0),1)+2)</f>
        <v>6</v>
      </c>
      <c r="M33" s="46" t="str">
        <f>INDEX('2. závod'!$A:$CH,$J33+5,INDEX('Základní list'!$B:$B,MATCH($I33,'Základní list'!$A:$A,0),1)-2)</f>
        <v>Hrdlička Jaroslav</v>
      </c>
      <c r="N33" s="119">
        <f>INDEX('2. závod'!$A:$CH,$J33+5,INDEX('Základní list'!$B:$B,MATCH($I33,'Základní list'!$A:$A,0),1)-1)</f>
      </c>
    </row>
    <row r="34" spans="2:14" ht="31.5" customHeight="1">
      <c r="B34" s="42">
        <v>30</v>
      </c>
      <c r="C34" s="40" t="s">
        <v>59</v>
      </c>
      <c r="D34" s="40">
        <v>6</v>
      </c>
      <c r="E34" s="43">
        <f>INDEX('1. závod'!$A:$CH,$D34+5,INDEX('Základní list'!$B:$B,MATCH($C34,'Základní list'!$A:$A,0),1))</f>
        <v>6690</v>
      </c>
      <c r="F34" s="43">
        <f>INDEX('1. závod'!$A:$CH,$D34+5,INDEX('Základní list'!$B:$B,MATCH($C34,'Základní list'!$A:$A,0),1)+2)</f>
        <v>10</v>
      </c>
      <c r="G34" s="46" t="str">
        <f>INDEX('1. závod'!$A:$CH,$D34+5,INDEX('Základní list'!$B:$B,MATCH($C34,'Základní list'!$A:$A,0),1)-2)</f>
        <v>Hrdlička Jaroslav</v>
      </c>
      <c r="H34" s="119">
        <f>INDEX('1. závod'!$A:$CH,$D34+5,INDEX('Základní list'!$B:$B,MATCH($C34,'Základní list'!$A:$A,0),1)-1)</f>
      </c>
      <c r="I34" s="40" t="s">
        <v>59</v>
      </c>
      <c r="J34" s="40">
        <v>6</v>
      </c>
      <c r="K34" s="43">
        <f>INDEX('2. závod'!$A:$CH,$J34+5,INDEX('Základní list'!$B:$B,MATCH($I34,'Základní list'!$A:$A,0),1))</f>
        <v>18380</v>
      </c>
      <c r="L34" s="43">
        <f>INDEX('2. závod'!$A:$CH,$J34+5,INDEX('Základní list'!$B:$B,MATCH($I34,'Základní list'!$A:$A,0),1)+2)</f>
        <v>5</v>
      </c>
      <c r="M34" s="46" t="str">
        <f>INDEX('2. závod'!$A:$CH,$J34+5,INDEX('Základní list'!$B:$B,MATCH($I34,'Základní list'!$A:$A,0),1)-2)</f>
        <v>Poskočil Petr</v>
      </c>
      <c r="N34" s="119">
        <f>INDEX('2. závod'!$A:$CH,$J34+5,INDEX('Základní list'!$B:$B,MATCH($I34,'Základní list'!$A:$A,0),1)-1)</f>
      </c>
    </row>
    <row r="35" spans="2:14" ht="31.5" customHeight="1">
      <c r="B35" s="42">
        <v>31</v>
      </c>
      <c r="C35" s="40" t="s">
        <v>59</v>
      </c>
      <c r="D35" s="40">
        <v>7</v>
      </c>
      <c r="E35" s="43">
        <f>INDEX('1. závod'!$A:$CH,$D35+5,INDEX('Základní list'!$B:$B,MATCH($C35,'Základní list'!$A:$A,0),1))</f>
        <v>5935</v>
      </c>
      <c r="F35" s="43">
        <f>INDEX('1. závod'!$A:$CH,$D35+5,INDEX('Základní list'!$B:$B,MATCH($C35,'Základní list'!$A:$A,0),1)+2)</f>
        <v>13</v>
      </c>
      <c r="G35" s="46" t="str">
        <f>INDEX('1. závod'!$A:$CH,$D35+5,INDEX('Základní list'!$B:$B,MATCH($C35,'Základní list'!$A:$A,0),1)-2)</f>
        <v>Frola Petr</v>
      </c>
      <c r="H35" s="119">
        <f>INDEX('1. závod'!$A:$CH,$D35+5,INDEX('Základní list'!$B:$B,MATCH($C35,'Základní list'!$A:$A,0),1)-1)</f>
      </c>
      <c r="I35" s="40" t="s">
        <v>59</v>
      </c>
      <c r="J35" s="40">
        <v>7</v>
      </c>
      <c r="K35" s="43">
        <f>INDEX('2. závod'!$A:$CH,$J35+5,INDEX('Základní list'!$B:$B,MATCH($I35,'Základní list'!$A:$A,0),1))</f>
        <v>20160</v>
      </c>
      <c r="L35" s="43">
        <f>INDEX('2. závod'!$A:$CH,$J35+5,INDEX('Základní list'!$B:$B,MATCH($I35,'Základní list'!$A:$A,0),1)+2)</f>
        <v>3</v>
      </c>
      <c r="M35" s="46" t="str">
        <f>INDEX('2. závod'!$A:$CH,$J35+5,INDEX('Základní list'!$B:$B,MATCH($I35,'Základní list'!$A:$A,0),1)-2)</f>
        <v>Bank Jan</v>
      </c>
      <c r="N35" s="119">
        <f>INDEX('2. závod'!$A:$CH,$J35+5,INDEX('Základní list'!$B:$B,MATCH($I35,'Základní list'!$A:$A,0),1)-1)</f>
      </c>
    </row>
    <row r="36" spans="2:14" ht="31.5" customHeight="1">
      <c r="B36" s="42">
        <v>32</v>
      </c>
      <c r="C36" s="40" t="s">
        <v>59</v>
      </c>
      <c r="D36" s="40">
        <v>8</v>
      </c>
      <c r="E36" s="43">
        <f>INDEX('1. závod'!$A:$CH,$D36+5,INDEX('Základní list'!$B:$B,MATCH($C36,'Základní list'!$A:$A,0),1))</f>
        <v>0</v>
      </c>
      <c r="F36" s="43">
        <f>INDEX('1. závod'!$A:$CH,$D36+5,INDEX('Základní list'!$B:$B,MATCH($C36,'Základní list'!$A:$A,0),1)+2)</f>
        <v>19</v>
      </c>
      <c r="G36" s="46" t="str">
        <f>INDEX('1. závod'!$A:$CH,$D36+5,INDEX('Základní list'!$B:$B,MATCH($C36,'Základní list'!$A:$A,0),1)-2)</f>
        <v>Nerad Rostislav</v>
      </c>
      <c r="H36" s="119">
        <f>INDEX('1. závod'!$A:$CH,$D36+5,INDEX('Základní list'!$B:$B,MATCH($C36,'Základní list'!$A:$A,0),1)-1)</f>
      </c>
      <c r="I36" s="40" t="s">
        <v>59</v>
      </c>
      <c r="J36" s="40">
        <v>8</v>
      </c>
      <c r="K36" s="43">
        <f>INDEX('2. závod'!$A:$CH,$J36+5,INDEX('Základní list'!$B:$B,MATCH($I36,'Základní list'!$A:$A,0),1))</f>
        <v>11550</v>
      </c>
      <c r="L36" s="43">
        <f>INDEX('2. závod'!$A:$CH,$J36+5,INDEX('Základní list'!$B:$B,MATCH($I36,'Základní list'!$A:$A,0),1)+2)</f>
        <v>12</v>
      </c>
      <c r="M36" s="46" t="str">
        <f>INDEX('2. závod'!$A:$CH,$J36+5,INDEX('Základní list'!$B:$B,MATCH($I36,'Základní list'!$A:$A,0),1)-2)</f>
        <v>Hanousek Jiří</v>
      </c>
      <c r="N36" s="119">
        <f>INDEX('2. závod'!$A:$CH,$J36+5,INDEX('Základní list'!$B:$B,MATCH($I36,'Základní list'!$A:$A,0),1)-1)</f>
      </c>
    </row>
    <row r="37" spans="2:14" ht="31.5" customHeight="1">
      <c r="B37" s="42">
        <v>33</v>
      </c>
      <c r="C37" s="40" t="s">
        <v>79</v>
      </c>
      <c r="D37" s="40">
        <v>1</v>
      </c>
      <c r="E37" s="43">
        <f>INDEX('1. závod'!$A:$CH,$D37+5,INDEX('Základní list'!$B:$B,MATCH($C37,'Základní list'!$A:$A,0),1))</f>
        <v>0</v>
      </c>
      <c r="F37" s="43">
        <f>INDEX('1. závod'!$A:$CH,$D37+5,INDEX('Základní list'!$B:$B,MATCH($C37,'Základní list'!$A:$A,0),1)+2)</f>
        <v>12.5</v>
      </c>
      <c r="G37" s="46" t="str">
        <f>INDEX('1. závod'!$A:$CH,$D37+5,INDEX('Základní list'!$B:$B,MATCH($C37,'Základní list'!$A:$A,0),1)-2)</f>
        <v>Pasler Vlastimil</v>
      </c>
      <c r="H37" s="119">
        <f>INDEX('1. závod'!$A:$CH,$D37+5,INDEX('Základní list'!$B:$B,MATCH($C37,'Základní list'!$A:$A,0),1)-1)</f>
      </c>
      <c r="I37" s="40" t="s">
        <v>79</v>
      </c>
      <c r="J37" s="40">
        <v>1</v>
      </c>
      <c r="K37" s="43">
        <f>INDEX('2. závod'!$A:$CH,$J37+5,INDEX('Základní list'!$B:$B,MATCH($I37,'Základní list'!$A:$A,0),1))</f>
        <v>1260</v>
      </c>
      <c r="L37" s="43">
        <f>INDEX('2. závod'!$A:$CH,$J37+5,INDEX('Základní list'!$B:$B,MATCH($I37,'Základní list'!$A:$A,0),1)+2)</f>
        <v>11</v>
      </c>
      <c r="M37" s="46" t="str">
        <f>INDEX('2. závod'!$A:$CH,$J37+5,INDEX('Základní list'!$B:$B,MATCH($I37,'Základní list'!$A:$A,0),1)-2)</f>
        <v>Gančarčík Karel</v>
      </c>
      <c r="N37" s="119">
        <f>INDEX('2. závod'!$A:$CH,$J37+5,INDEX('Základní list'!$B:$B,MATCH($I37,'Základní list'!$A:$A,0),1)-1)</f>
      </c>
    </row>
    <row r="38" spans="1:14" ht="31.5" customHeight="1">
      <c r="A38" s="83"/>
      <c r="B38" s="42">
        <v>34</v>
      </c>
      <c r="C38" s="40" t="s">
        <v>79</v>
      </c>
      <c r="D38" s="40">
        <v>2</v>
      </c>
      <c r="E38" s="43">
        <f>INDEX('1. závod'!$A:$CH,$D38+5,INDEX('Základní list'!$B:$B,MATCH($C38,'Základní list'!$A:$A,0),1))</f>
        <v>11690</v>
      </c>
      <c r="F38" s="43">
        <f>INDEX('1. závod'!$A:$CH,$D38+5,INDEX('Základní list'!$B:$B,MATCH($C38,'Základní list'!$A:$A,0),1)+2)</f>
        <v>1</v>
      </c>
      <c r="G38" s="46" t="str">
        <f>INDEX('1. závod'!$A:$CH,$D38+5,INDEX('Základní list'!$B:$B,MATCH($C38,'Základní list'!$A:$A,0),1)-2)</f>
        <v>Havlíček Petr</v>
      </c>
      <c r="H38" s="119">
        <f>INDEX('1. závod'!$A:$CH,$D38+5,INDEX('Základní list'!$B:$B,MATCH($C38,'Základní list'!$A:$A,0),1)-1)</f>
      </c>
      <c r="I38" s="40" t="s">
        <v>79</v>
      </c>
      <c r="J38" s="40">
        <v>2</v>
      </c>
      <c r="K38" s="43">
        <f>INDEX('2. závod'!$A:$CH,$J38+5,INDEX('Základní list'!$B:$B,MATCH($I38,'Základní list'!$A:$A,0),1))</f>
        <v>2370</v>
      </c>
      <c r="L38" s="43">
        <f>INDEX('2. závod'!$A:$CH,$J38+5,INDEX('Základní list'!$B:$B,MATCH($I38,'Základní list'!$A:$A,0),1)+2)</f>
        <v>10</v>
      </c>
      <c r="M38" s="46" t="str">
        <f>INDEX('2. závod'!$A:$CH,$J38+5,INDEX('Základní list'!$B:$B,MATCH($I38,'Základní list'!$A:$A,0),1)-2)</f>
        <v>Havril Michal</v>
      </c>
      <c r="N38" s="119">
        <f>INDEX('2. závod'!$A:$CH,$J38+5,INDEX('Základní list'!$B:$B,MATCH($I38,'Základní list'!$A:$A,0),1)-1)</f>
      </c>
    </row>
    <row r="39" spans="2:14" ht="31.5" customHeight="1">
      <c r="B39" s="42">
        <v>35</v>
      </c>
      <c r="C39" s="40" t="s">
        <v>79</v>
      </c>
      <c r="D39" s="40">
        <v>3</v>
      </c>
      <c r="E39" s="43">
        <f>INDEX('1. závod'!$A:$CH,$D39+5,INDEX('Základní list'!$B:$B,MATCH($C39,'Základní list'!$A:$A,0),1))</f>
        <v>0</v>
      </c>
      <c r="F39" s="43">
        <f>INDEX('1. závod'!$A:$CH,$D39+5,INDEX('Základní list'!$B:$B,MATCH($C39,'Základní list'!$A:$A,0),1)+2)</f>
        <v>12.5</v>
      </c>
      <c r="G39" s="46" t="str">
        <f>INDEX('1. závod'!$A:$CH,$D39+5,INDEX('Základní list'!$B:$B,MATCH($C39,'Základní list'!$A:$A,0),1)-2)</f>
        <v>Vrba Tomáš</v>
      </c>
      <c r="H39" s="119">
        <f>INDEX('1. závod'!$A:$CH,$D39+5,INDEX('Základní list'!$B:$B,MATCH($C39,'Základní list'!$A:$A,0),1)-1)</f>
      </c>
      <c r="I39" s="40" t="s">
        <v>79</v>
      </c>
      <c r="J39" s="40">
        <v>3</v>
      </c>
      <c r="K39" s="43">
        <f>INDEX('2. závod'!$A:$CH,$J39+5,INDEX('Základní list'!$B:$B,MATCH($I39,'Základní list'!$A:$A,0),1))</f>
        <v>3110</v>
      </c>
      <c r="L39" s="43">
        <f>INDEX('2. závod'!$A:$CH,$J39+5,INDEX('Základní list'!$B:$B,MATCH($I39,'Základní list'!$A:$A,0),1)+2)</f>
        <v>9</v>
      </c>
      <c r="M39" s="46" t="str">
        <f>INDEX('2. závod'!$A:$CH,$J39+5,INDEX('Základní list'!$B:$B,MATCH($I39,'Základní list'!$A:$A,0),1)-2)</f>
        <v>Vojtěch Václav</v>
      </c>
      <c r="N39" s="119">
        <f>INDEX('2. závod'!$A:$CH,$J39+5,INDEX('Základní list'!$B:$B,MATCH($I39,'Základní list'!$A:$A,0),1)-1)</f>
      </c>
    </row>
    <row r="40" spans="2:14" ht="31.5" customHeight="1">
      <c r="B40" s="42">
        <v>36</v>
      </c>
      <c r="C40" s="40" t="s">
        <v>79</v>
      </c>
      <c r="D40" s="40">
        <v>4</v>
      </c>
      <c r="E40" s="43">
        <f>INDEX('1. závod'!$A:$CH,$D40+5,INDEX('Základní list'!$B:$B,MATCH($C40,'Základní list'!$A:$A,0),1))</f>
        <v>2705</v>
      </c>
      <c r="F40" s="43">
        <f>INDEX('1. závod'!$A:$CH,$D40+5,INDEX('Základní list'!$B:$B,MATCH($C40,'Základní list'!$A:$A,0),1)+2)</f>
        <v>7</v>
      </c>
      <c r="G40" s="46" t="str">
        <f>INDEX('1. závod'!$A:$CH,$D40+5,INDEX('Základní list'!$B:$B,MATCH($C40,'Základní list'!$A:$A,0),1)-2)</f>
        <v>Syruček Stanislav</v>
      </c>
      <c r="H40" s="119">
        <f>INDEX('1. závod'!$A:$CH,$D40+5,INDEX('Základní list'!$B:$B,MATCH($C40,'Základní list'!$A:$A,0),1)-1)</f>
      </c>
      <c r="I40" s="40" t="s">
        <v>79</v>
      </c>
      <c r="J40" s="40">
        <v>4</v>
      </c>
      <c r="K40" s="43">
        <f>INDEX('2. závod'!$A:$CH,$J40+5,INDEX('Základní list'!$B:$B,MATCH($I40,'Základní list'!$A:$A,0),1))</f>
        <v>10250</v>
      </c>
      <c r="L40" s="43">
        <f>INDEX('2. závod'!$A:$CH,$J40+5,INDEX('Základní list'!$B:$B,MATCH($I40,'Základní list'!$A:$A,0),1)+2)</f>
        <v>3</v>
      </c>
      <c r="M40" s="46" t="str">
        <f>INDEX('2. závod'!$A:$CH,$J40+5,INDEX('Základní list'!$B:$B,MATCH($I40,'Základní list'!$A:$A,0),1)-2)</f>
        <v>Kameník Jiří</v>
      </c>
      <c r="N40" s="119">
        <f>INDEX('2. závod'!$A:$CH,$J40+5,INDEX('Základní list'!$B:$B,MATCH($I40,'Základní list'!$A:$A,0),1)-1)</f>
      </c>
    </row>
    <row r="41" spans="2:14" ht="31.5" customHeight="1">
      <c r="B41" s="42">
        <v>37</v>
      </c>
      <c r="C41" s="40" t="s">
        <v>79</v>
      </c>
      <c r="D41" s="40">
        <v>5</v>
      </c>
      <c r="E41" s="43">
        <f>INDEX('1. závod'!$A:$CH,$D41+5,INDEX('Základní list'!$B:$B,MATCH($C41,'Základní list'!$A:$A,0),1))</f>
        <v>2505</v>
      </c>
      <c r="F41" s="43">
        <f>INDEX('1. závod'!$A:$CH,$D41+5,INDEX('Základní list'!$B:$B,MATCH($C41,'Základní list'!$A:$A,0),1)+2)</f>
        <v>8</v>
      </c>
      <c r="G41" s="46" t="str">
        <f>INDEX('1. závod'!$A:$CH,$D41+5,INDEX('Základní list'!$B:$B,MATCH($C41,'Základní list'!$A:$A,0),1)-2)</f>
        <v>Slanař Josef</v>
      </c>
      <c r="H41" s="119">
        <f>INDEX('1. závod'!$A:$CH,$D41+5,INDEX('Základní list'!$B:$B,MATCH($C41,'Základní list'!$A:$A,0),1)-1)</f>
      </c>
      <c r="I41" s="40" t="s">
        <v>79</v>
      </c>
      <c r="J41" s="40">
        <v>5</v>
      </c>
      <c r="K41" s="43">
        <f>INDEX('2. závod'!$A:$CH,$J41+5,INDEX('Základní list'!$B:$B,MATCH($I41,'Základní list'!$A:$A,0),1))</f>
        <v>12090</v>
      </c>
      <c r="L41" s="43">
        <f>INDEX('2. závod'!$A:$CH,$J41+5,INDEX('Základní list'!$B:$B,MATCH($I41,'Základní list'!$A:$A,0),1)+2)</f>
        <v>2</v>
      </c>
      <c r="M41" s="46" t="str">
        <f>INDEX('2. závod'!$A:$CH,$J41+5,INDEX('Základní list'!$B:$B,MATCH($I41,'Základní list'!$A:$A,0),1)-2)</f>
        <v>Kondras Přemek</v>
      </c>
      <c r="N41" s="119">
        <f>INDEX('2. závod'!$A:$CH,$J41+5,INDEX('Základní list'!$B:$B,MATCH($I41,'Základní list'!$A:$A,0),1)-1)</f>
      </c>
    </row>
    <row r="42" spans="2:14" ht="31.5" customHeight="1">
      <c r="B42" s="42">
        <v>38</v>
      </c>
      <c r="C42" s="40" t="s">
        <v>79</v>
      </c>
      <c r="D42" s="40">
        <v>6</v>
      </c>
      <c r="E42" s="43">
        <f>INDEX('1. závod'!$A:$CH,$D42+5,INDEX('Základní list'!$B:$B,MATCH($C42,'Základní list'!$A:$A,0),1))</f>
        <v>425</v>
      </c>
      <c r="F42" s="43">
        <f>INDEX('1. závod'!$A:$CH,$D42+5,INDEX('Základní list'!$B:$B,MATCH($C42,'Základní list'!$A:$A,0),1)+2)</f>
        <v>11</v>
      </c>
      <c r="G42" s="46" t="str">
        <f>INDEX('1. závod'!$A:$CH,$D42+5,INDEX('Základní list'!$B:$B,MATCH($C42,'Základní list'!$A:$A,0),1)-2)</f>
        <v>Kadlec František</v>
      </c>
      <c r="H42" s="119">
        <f>INDEX('1. závod'!$A:$CH,$D42+5,INDEX('Základní list'!$B:$B,MATCH($C42,'Základní list'!$A:$A,0),1)-1)</f>
      </c>
      <c r="I42" s="40" t="s">
        <v>79</v>
      </c>
      <c r="J42" s="40">
        <v>6</v>
      </c>
      <c r="K42" s="43">
        <f>INDEX('2. závod'!$A:$CH,$J42+5,INDEX('Základní list'!$B:$B,MATCH($I42,'Základní list'!$A:$A,0),1))</f>
        <v>4500</v>
      </c>
      <c r="L42" s="43">
        <f>INDEX('2. závod'!$A:$CH,$J42+5,INDEX('Základní list'!$B:$B,MATCH($I42,'Základní list'!$A:$A,0),1)+2)</f>
        <v>6</v>
      </c>
      <c r="M42" s="46" t="str">
        <f>INDEX('2. závod'!$A:$CH,$J42+5,INDEX('Základní list'!$B:$B,MATCH($I42,'Základní list'!$A:$A,0),1)-2)</f>
        <v>Vrla Vladimír</v>
      </c>
      <c r="N42" s="119">
        <f>INDEX('2. závod'!$A:$CH,$J42+5,INDEX('Základní list'!$B:$B,MATCH($I42,'Základní list'!$A:$A,0),1)-1)</f>
      </c>
    </row>
    <row r="43" spans="2:14" ht="31.5" customHeight="1">
      <c r="B43" s="42">
        <v>39</v>
      </c>
      <c r="C43" s="40" t="s">
        <v>79</v>
      </c>
      <c r="D43" s="40">
        <v>7</v>
      </c>
      <c r="E43" s="43">
        <f>INDEX('1. závod'!$A:$CH,$D43+5,INDEX('Základní list'!$B:$B,MATCH($C43,'Základní list'!$A:$A,0),1))</f>
        <v>2275</v>
      </c>
      <c r="F43" s="43">
        <f>INDEX('1. závod'!$A:$CH,$D43+5,INDEX('Základní list'!$B:$B,MATCH($C43,'Základní list'!$A:$A,0),1)+2)</f>
        <v>9</v>
      </c>
      <c r="G43" s="46" t="str">
        <f>INDEX('1. závod'!$A:$CH,$D43+5,INDEX('Základní list'!$B:$B,MATCH($C43,'Základní list'!$A:$A,0),1)-2)</f>
        <v>Král Vítězslav</v>
      </c>
      <c r="H43" s="119">
        <f>INDEX('1. závod'!$A:$CH,$D43+5,INDEX('Základní list'!$B:$B,MATCH($C43,'Základní list'!$A:$A,0),1)-1)</f>
      </c>
      <c r="I43" s="40" t="s">
        <v>79</v>
      </c>
      <c r="J43" s="40">
        <v>7</v>
      </c>
      <c r="K43" s="43">
        <f>INDEX('2. závod'!$A:$CH,$J43+5,INDEX('Základní list'!$B:$B,MATCH($I43,'Základní list'!$A:$A,0),1))</f>
        <v>0</v>
      </c>
      <c r="L43" s="43">
        <f>INDEX('2. závod'!$A:$CH,$J43+5,INDEX('Základní list'!$B:$B,MATCH($I43,'Základní list'!$A:$A,0),1)+2)</f>
        <v>12.5</v>
      </c>
      <c r="M43" s="46" t="str">
        <f>INDEX('2. závod'!$A:$CH,$J43+5,INDEX('Základní list'!$B:$B,MATCH($I43,'Základní list'!$A:$A,0),1)-2)</f>
        <v>Kadlec František</v>
      </c>
      <c r="N43" s="119">
        <f>INDEX('2. závod'!$A:$CH,$J43+5,INDEX('Základní list'!$B:$B,MATCH($I43,'Základní list'!$A:$A,0),1)-1)</f>
      </c>
    </row>
    <row r="44" spans="2:14" ht="31.5" customHeight="1">
      <c r="B44" s="42">
        <v>40</v>
      </c>
      <c r="C44" s="40" t="s">
        <v>79</v>
      </c>
      <c r="D44" s="40">
        <v>8</v>
      </c>
      <c r="E44" s="43">
        <f>INDEX('1. závod'!$A:$CH,$D44+5,INDEX('Základní list'!$B:$B,MATCH($C44,'Základní list'!$A:$A,0),1))</f>
        <v>1830</v>
      </c>
      <c r="F44" s="43">
        <f>INDEX('1. závod'!$A:$CH,$D44+5,INDEX('Základní list'!$B:$B,MATCH($C44,'Základní list'!$A:$A,0),1)+2)</f>
        <v>10</v>
      </c>
      <c r="G44" s="46" t="str">
        <f>INDEX('1. závod'!$A:$CH,$D44+5,INDEX('Základní list'!$B:$B,MATCH($C44,'Základní list'!$A:$A,0),1)-2)</f>
        <v>Gančarčík Karel</v>
      </c>
      <c r="H44" s="119">
        <f>INDEX('1. závod'!$A:$CH,$D44+5,INDEX('Základní list'!$B:$B,MATCH($C44,'Základní list'!$A:$A,0),1)-1)</f>
      </c>
      <c r="I44" s="40" t="s">
        <v>79</v>
      </c>
      <c r="J44" s="40">
        <v>8</v>
      </c>
      <c r="K44" s="43">
        <f>INDEX('2. závod'!$A:$CH,$J44+5,INDEX('Základní list'!$B:$B,MATCH($I44,'Základní list'!$A:$A,0),1))</f>
        <v>15730</v>
      </c>
      <c r="L44" s="43">
        <f>INDEX('2. závod'!$A:$CH,$J44+5,INDEX('Základní list'!$B:$B,MATCH($I44,'Základní list'!$A:$A,0),1)+2)</f>
        <v>1</v>
      </c>
      <c r="M44" s="46" t="str">
        <f>INDEX('2. závod'!$A:$CH,$J44+5,INDEX('Základní list'!$B:$B,MATCH($I44,'Základní list'!$A:$A,0),1)-2)</f>
        <v>Havlíček Petr</v>
      </c>
      <c r="N44" s="119">
        <f>INDEX('2. závod'!$A:$CH,$J44+5,INDEX('Základní list'!$B:$B,MATCH($I44,'Základní list'!$A:$A,0),1)-1)</f>
      </c>
    </row>
    <row r="45" spans="2:14" ht="31.5" customHeight="1">
      <c r="B45" s="42">
        <v>41</v>
      </c>
      <c r="C45" s="40" t="s">
        <v>79</v>
      </c>
      <c r="D45" s="40">
        <v>9</v>
      </c>
      <c r="E45" s="43">
        <f>INDEX('1. závod'!$A:$CH,$D45+5,INDEX('Základní list'!$B:$B,MATCH($C45,'Základní list'!$A:$A,0),1))</f>
        <v>9250</v>
      </c>
      <c r="F45" s="43">
        <f>INDEX('1. závod'!$A:$CH,$D45+5,INDEX('Základní list'!$B:$B,MATCH($C45,'Základní list'!$A:$A,0),1)+2)</f>
        <v>4</v>
      </c>
      <c r="G45" s="46" t="str">
        <f>INDEX('1. závod'!$A:$CH,$D45+5,INDEX('Základní list'!$B:$B,MATCH($C45,'Základní list'!$A:$A,0),1)-2)</f>
        <v>Kameník Jiří</v>
      </c>
      <c r="H45" s="119">
        <f>INDEX('1. závod'!$A:$CH,$D45+5,INDEX('Základní list'!$B:$B,MATCH($C45,'Základní list'!$A:$A,0),1)-1)</f>
      </c>
      <c r="I45" s="40" t="s">
        <v>79</v>
      </c>
      <c r="J45" s="40">
        <v>9</v>
      </c>
      <c r="K45" s="43">
        <f>INDEX('2. závod'!$A:$CH,$J45+5,INDEX('Základní list'!$B:$B,MATCH($I45,'Základní list'!$A:$A,0),1))</f>
        <v>3580</v>
      </c>
      <c r="L45" s="43">
        <f>INDEX('2. závod'!$A:$CH,$J45+5,INDEX('Základní list'!$B:$B,MATCH($I45,'Základní list'!$A:$A,0),1)+2)</f>
        <v>8</v>
      </c>
      <c r="M45" s="46" t="str">
        <f>INDEX('2. závod'!$A:$CH,$J45+5,INDEX('Základní list'!$B:$B,MATCH($I45,'Základní list'!$A:$A,0),1)-2)</f>
        <v>Slanař Josef</v>
      </c>
      <c r="N45" s="119">
        <f>INDEX('2. závod'!$A:$CH,$J45+5,INDEX('Základní list'!$B:$B,MATCH($I45,'Základní list'!$A:$A,0),1)-1)</f>
      </c>
    </row>
    <row r="46" spans="2:14" ht="31.5" customHeight="1">
      <c r="B46" s="42">
        <v>42</v>
      </c>
      <c r="C46" s="40" t="s">
        <v>79</v>
      </c>
      <c r="D46" s="40">
        <v>10</v>
      </c>
      <c r="E46" s="43">
        <f>INDEX('1. závod'!$A:$CH,$D46+5,INDEX('Základní list'!$B:$B,MATCH($C46,'Základní list'!$A:$A,0),1))</f>
        <v>9400</v>
      </c>
      <c r="F46" s="43">
        <f>INDEX('1. závod'!$A:$CH,$D46+5,INDEX('Základní list'!$B:$B,MATCH($C46,'Základní list'!$A:$A,0),1)+2)</f>
        <v>2</v>
      </c>
      <c r="G46" s="46" t="str">
        <f>INDEX('1. závod'!$A:$CH,$D46+5,INDEX('Základní list'!$B:$B,MATCH($C46,'Základní list'!$A:$A,0),1)-2)</f>
        <v>Vrla Vladimír</v>
      </c>
      <c r="H46" s="119">
        <f>INDEX('1. závod'!$A:$CH,$D46+5,INDEX('Základní list'!$B:$B,MATCH($C46,'Základní list'!$A:$A,0),1)-1)</f>
      </c>
      <c r="I46" s="40" t="s">
        <v>79</v>
      </c>
      <c r="J46" s="40">
        <v>10</v>
      </c>
      <c r="K46" s="43">
        <f>INDEX('2. závod'!$A:$CH,$J46+5,INDEX('Základní list'!$B:$B,MATCH($I46,'Základní list'!$A:$A,0),1))</f>
        <v>6100</v>
      </c>
      <c r="L46" s="43">
        <f>INDEX('2. závod'!$A:$CH,$J46+5,INDEX('Základní list'!$B:$B,MATCH($I46,'Základní list'!$A:$A,0),1)+2)</f>
        <v>4</v>
      </c>
      <c r="M46" s="46" t="str">
        <f>INDEX('2. závod'!$A:$CH,$J46+5,INDEX('Základní list'!$B:$B,MATCH($I46,'Základní list'!$A:$A,0),1)-2)</f>
        <v>Syruček Stanislav</v>
      </c>
      <c r="N46" s="119">
        <f>INDEX('2. závod'!$A:$CH,$J46+5,INDEX('Základní list'!$B:$B,MATCH($I46,'Základní list'!$A:$A,0),1)-1)</f>
      </c>
    </row>
    <row r="47" spans="2:14" ht="31.5" customHeight="1">
      <c r="B47" s="42">
        <v>43</v>
      </c>
      <c r="C47" s="40" t="s">
        <v>79</v>
      </c>
      <c r="D47" s="40">
        <v>11</v>
      </c>
      <c r="E47" s="43">
        <f>INDEX('1. závod'!$A:$CH,$D47+5,INDEX('Základní list'!$B:$B,MATCH($C47,'Základní list'!$A:$A,0),1))</f>
        <v>5000</v>
      </c>
      <c r="F47" s="43">
        <f>INDEX('1. závod'!$A:$CH,$D47+5,INDEX('Základní list'!$B:$B,MATCH($C47,'Základní list'!$A:$A,0),1)+2)</f>
        <v>5</v>
      </c>
      <c r="G47" s="46" t="str">
        <f>INDEX('1. závod'!$A:$CH,$D47+5,INDEX('Základní list'!$B:$B,MATCH($C47,'Základní list'!$A:$A,0),1)-2)</f>
        <v>Havril Michal</v>
      </c>
      <c r="H47" s="119">
        <f>INDEX('1. závod'!$A:$CH,$D47+5,INDEX('Základní list'!$B:$B,MATCH($C47,'Základní list'!$A:$A,0),1)-1)</f>
      </c>
      <c r="I47" s="40" t="s">
        <v>79</v>
      </c>
      <c r="J47" s="40">
        <v>11</v>
      </c>
      <c r="K47" s="43">
        <f>INDEX('2. závod'!$A:$CH,$J47+5,INDEX('Základní list'!$B:$B,MATCH($I47,'Základní list'!$A:$A,0),1))</f>
        <v>0</v>
      </c>
      <c r="L47" s="43">
        <f>INDEX('2. závod'!$A:$CH,$J47+5,INDEX('Základní list'!$B:$B,MATCH($I47,'Základní list'!$A:$A,0),1)+2)</f>
        <v>12.5</v>
      </c>
      <c r="M47" s="46" t="str">
        <f>INDEX('2. závod'!$A:$CH,$J47+5,INDEX('Základní list'!$B:$B,MATCH($I47,'Základní list'!$A:$A,0),1)-2)</f>
        <v>Pasler Vlastimil</v>
      </c>
      <c r="N47" s="119">
        <f>INDEX('2. závod'!$A:$CH,$J47+5,INDEX('Základní list'!$B:$B,MATCH($I47,'Základní list'!$A:$A,0),1)-1)</f>
      </c>
    </row>
    <row r="48" spans="2:14" ht="31.5" customHeight="1">
      <c r="B48" s="42">
        <v>44</v>
      </c>
      <c r="C48" s="40" t="s">
        <v>79</v>
      </c>
      <c r="D48" s="40">
        <v>12</v>
      </c>
      <c r="E48" s="43">
        <f>INDEX('1. závod'!$A:$CH,$D48+5,INDEX('Základní list'!$B:$B,MATCH($C48,'Základní list'!$A:$A,0),1))</f>
        <v>9370</v>
      </c>
      <c r="F48" s="43">
        <f>INDEX('1. závod'!$A:$CH,$D48+5,INDEX('Základní list'!$B:$B,MATCH($C48,'Základní list'!$A:$A,0),1)+2)</f>
        <v>3</v>
      </c>
      <c r="G48" s="46" t="str">
        <f>INDEX('1. závod'!$A:$CH,$D48+5,INDEX('Základní list'!$B:$B,MATCH($C48,'Základní list'!$A:$A,0),1)-2)</f>
        <v>Kondras Přemek</v>
      </c>
      <c r="H48" s="119">
        <f>INDEX('1. závod'!$A:$CH,$D48+5,INDEX('Základní list'!$B:$B,MATCH($C48,'Základní list'!$A:$A,0),1)-1)</f>
      </c>
      <c r="I48" s="40" t="s">
        <v>79</v>
      </c>
      <c r="J48" s="40">
        <v>12</v>
      </c>
      <c r="K48" s="43">
        <f>INDEX('2. závod'!$A:$CH,$J48+5,INDEX('Základní list'!$B:$B,MATCH($I48,'Základní list'!$A:$A,0),1))</f>
        <v>4200</v>
      </c>
      <c r="L48" s="43">
        <f>INDEX('2. závod'!$A:$CH,$J48+5,INDEX('Základní list'!$B:$B,MATCH($I48,'Základní list'!$A:$A,0),1)+2)</f>
        <v>7</v>
      </c>
      <c r="M48" s="46" t="str">
        <f>INDEX('2. závod'!$A:$CH,$J48+5,INDEX('Základní list'!$B:$B,MATCH($I48,'Základní list'!$A:$A,0),1)-2)</f>
        <v>Král Vítězslav</v>
      </c>
      <c r="N48" s="119">
        <f>INDEX('2. závod'!$A:$CH,$J48+5,INDEX('Základní list'!$B:$B,MATCH($I48,'Základní list'!$A:$A,0),1)-1)</f>
      </c>
    </row>
    <row r="49" spans="2:14" ht="31.5" customHeight="1">
      <c r="B49" s="42">
        <v>45</v>
      </c>
      <c r="C49" s="40" t="s">
        <v>79</v>
      </c>
      <c r="D49" s="40">
        <v>13</v>
      </c>
      <c r="E49" s="43">
        <f>INDEX('1. závod'!$A:$CH,$D49+5,INDEX('Základní list'!$B:$B,MATCH($C49,'Základní list'!$A:$A,0),1))</f>
        <v>3480</v>
      </c>
      <c r="F49" s="43">
        <f>INDEX('1. závod'!$A:$CH,$D49+5,INDEX('Základní list'!$B:$B,MATCH($C49,'Základní list'!$A:$A,0),1)+2)</f>
        <v>6</v>
      </c>
      <c r="G49" s="46" t="str">
        <f>INDEX('1. závod'!$A:$CH,$D49+5,INDEX('Základní list'!$B:$B,MATCH($C49,'Základní list'!$A:$A,0),1)-2)</f>
        <v>Vojtěch Václav</v>
      </c>
      <c r="H49" s="119">
        <f>INDEX('1. závod'!$A:$CH,$D49+5,INDEX('Základní list'!$B:$B,MATCH($C49,'Základní list'!$A:$A,0),1)-1)</f>
      </c>
      <c r="I49" s="40" t="s">
        <v>79</v>
      </c>
      <c r="J49" s="40">
        <v>13</v>
      </c>
      <c r="K49" s="43">
        <f>INDEX('2. závod'!$A:$CH,$J49+5,INDEX('Základní list'!$B:$B,MATCH($I49,'Základní list'!$A:$A,0),1))</f>
        <v>5210</v>
      </c>
      <c r="L49" s="43">
        <f>INDEX('2. závod'!$A:$CH,$J49+5,INDEX('Základní list'!$B:$B,MATCH($I49,'Základní list'!$A:$A,0),1)+2)</f>
        <v>5</v>
      </c>
      <c r="M49" s="46" t="str">
        <f>INDEX('2. závod'!$A:$CH,$J49+5,INDEX('Základní list'!$B:$B,MATCH($I49,'Základní list'!$A:$A,0),1)-2)</f>
        <v>Vrba Tomáš</v>
      </c>
      <c r="N49" s="119">
        <f>INDEX('2. závod'!$A:$CH,$J49+5,INDEX('Základní list'!$B:$B,MATCH($I49,'Základní list'!$A:$A,0),1)-1)</f>
      </c>
    </row>
    <row r="50" spans="3:10" ht="12.75">
      <c r="C50" s="39"/>
      <c r="D50" s="39"/>
      <c r="I50" s="39"/>
      <c r="J50" s="39"/>
    </row>
    <row r="51" spans="3:4" ht="12.75">
      <c r="C51" s="39"/>
      <c r="D51" s="39"/>
    </row>
    <row r="52" spans="3:4" ht="12.75">
      <c r="C52" s="39"/>
      <c r="D52" s="39"/>
    </row>
    <row r="53" spans="3:4" ht="12.75">
      <c r="C53" s="39"/>
      <c r="D53" s="39"/>
    </row>
    <row r="54" spans="3:4" ht="12.75">
      <c r="C54" s="39"/>
      <c r="D54" s="39"/>
    </row>
    <row r="55" spans="3:4" ht="12.75">
      <c r="C55" s="39"/>
      <c r="D55" s="39"/>
    </row>
    <row r="56" spans="3:4" ht="12.75">
      <c r="C56" s="39"/>
      <c r="D56" s="39"/>
    </row>
    <row r="57" spans="3:4" ht="12.75">
      <c r="C57" s="39"/>
      <c r="D57" s="39"/>
    </row>
    <row r="58" spans="3:4" ht="12.75">
      <c r="C58" s="39"/>
      <c r="D58" s="39"/>
    </row>
    <row r="59" spans="3:4" ht="12.75">
      <c r="C59" s="39"/>
      <c r="D59" s="39"/>
    </row>
    <row r="60" spans="3:4" ht="12.75">
      <c r="C60" s="39"/>
      <c r="D60" s="39"/>
    </row>
    <row r="61" spans="3:4" ht="12.75">
      <c r="C61" s="39"/>
      <c r="D61" s="39"/>
    </row>
  </sheetData>
  <sheetProtection/>
  <autoFilter ref="C4:N49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3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2"/>
  <sheetViews>
    <sheetView showGridLines="0" view="pageBreakPreview" zoomScale="70" zoomScaleNormal="75" zoomScaleSheetLayoutView="70" zoomScalePageLayoutView="0"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C5" sqref="C5"/>
    </sheetView>
  </sheetViews>
  <sheetFormatPr defaultColWidth="9.003906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7" bestFit="1" customWidth="1"/>
    <col min="8" max="8" width="26.625" style="48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7" bestFit="1" customWidth="1"/>
    <col min="14" max="14" width="26.625" style="48" bestFit="1" customWidth="1"/>
    <col min="15" max="148" width="3.875" style="19" customWidth="1"/>
    <col min="149" max="16384" width="9.125" style="19" customWidth="1"/>
  </cols>
  <sheetData>
    <row r="1" spans="2:35" ht="15.75">
      <c r="B1" s="252" t="str">
        <f>CONCATENATE('Základní list'!$E$3)</f>
        <v>MeMiČR veteránů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</row>
    <row r="2" spans="2:35" ht="12.75">
      <c r="B2" s="253" t="str">
        <f>CONCATENATE("Datum konání: ",'Základní list'!D4," - ",'Základní list'!F4)</f>
        <v>Datum konání: 3.8. - 4.8.2019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2:14" s="39" customFormat="1" ht="18" customHeight="1">
      <c r="B3" s="254" t="s">
        <v>44</v>
      </c>
      <c r="C3" s="255" t="s">
        <v>40</v>
      </c>
      <c r="D3" s="255"/>
      <c r="E3" s="255"/>
      <c r="F3" s="255"/>
      <c r="G3" s="255"/>
      <c r="H3" s="255"/>
      <c r="I3" s="255" t="s">
        <v>41</v>
      </c>
      <c r="J3" s="255"/>
      <c r="K3" s="255"/>
      <c r="L3" s="255"/>
      <c r="M3" s="255"/>
      <c r="N3" s="255"/>
    </row>
    <row r="4" spans="2:14" s="39" customFormat="1" ht="18" customHeight="1">
      <c r="B4" s="254"/>
      <c r="C4" s="40" t="s">
        <v>30</v>
      </c>
      <c r="D4" s="40" t="s">
        <v>31</v>
      </c>
      <c r="E4" s="40" t="s">
        <v>1</v>
      </c>
      <c r="F4" s="40" t="s">
        <v>45</v>
      </c>
      <c r="G4" s="40" t="s">
        <v>50</v>
      </c>
      <c r="H4" s="41" t="s">
        <v>42</v>
      </c>
      <c r="I4" s="40" t="s">
        <v>30</v>
      </c>
      <c r="J4" s="40" t="s">
        <v>31</v>
      </c>
      <c r="K4" s="40" t="s">
        <v>1</v>
      </c>
      <c r="L4" s="40" t="s">
        <v>45</v>
      </c>
      <c r="M4" s="40" t="s">
        <v>50</v>
      </c>
      <c r="N4" s="41" t="s">
        <v>42</v>
      </c>
    </row>
    <row r="5" spans="2:14" ht="31.5" customHeight="1">
      <c r="B5" s="42">
        <v>46</v>
      </c>
      <c r="C5" s="40" t="s">
        <v>80</v>
      </c>
      <c r="D5" s="40">
        <v>1</v>
      </c>
      <c r="E5" s="43">
        <f>INDEX('1. závod'!$A:$CH,$D5+5,INDEX('Základní list'!$B:$B,MATCH($C5,'Základní list'!$A:$A,0),1))</f>
        <v>0</v>
      </c>
      <c r="F5" s="43">
        <f>INDEX('1. závod'!$A:$CH,$D5+5,INDEX('Základní list'!$B:$B,MATCH($C5,'Základní list'!$A:$A,0),1)+2)</f>
      </c>
      <c r="G5" s="46">
        <f>INDEX('1. závod'!$A:$CH,$D5+5,INDEX('Základní list'!$B:$B,MATCH($C5,'Základní list'!$A:$A,0),1)-2)</f>
      </c>
      <c r="H5" s="119">
        <f>INDEX('1. závod'!$A:$CH,$D5+5,INDEX('Základní list'!$B:$B,MATCH($C5,'Základní list'!$A:$A,0),1)-1)</f>
      </c>
      <c r="I5" s="40" t="s">
        <v>80</v>
      </c>
      <c r="J5" s="40">
        <v>1</v>
      </c>
      <c r="K5" s="43">
        <f>INDEX('2. závod'!$A:$CH,$J5+5,INDEX('Základní list'!$B:$B,MATCH($I5,'Základní list'!$A:$A,0),1))</f>
        <v>0</v>
      </c>
      <c r="L5" s="43">
        <f>INDEX('2. závod'!$A:$CH,$J5+5,INDEX('Základní list'!$B:$B,MATCH($I5,'Základní list'!$A:$A,0),1)+2)</f>
      </c>
      <c r="M5" s="46">
        <f>INDEX('2. závod'!$A:$CH,$J5+5,INDEX('Základní list'!$B:$B,MATCH($I5,'Základní list'!$A:$A,0),1)-2)</f>
      </c>
      <c r="N5" s="119">
        <f>INDEX('2. závod'!$A:$CH,$J5+5,INDEX('Základní list'!$B:$B,MATCH($I5,'Základní list'!$A:$A,0),1)-1)</f>
      </c>
    </row>
    <row r="6" spans="2:14" ht="31.5" customHeight="1">
      <c r="B6" s="42">
        <v>47</v>
      </c>
      <c r="C6" s="40" t="s">
        <v>80</v>
      </c>
      <c r="D6" s="40">
        <v>2</v>
      </c>
      <c r="E6" s="43">
        <f>INDEX('1. závod'!$A:$CH,$D6+5,INDEX('Základní list'!$B:$B,MATCH($C6,'Základní list'!$A:$A,0),1))</f>
        <v>0</v>
      </c>
      <c r="F6" s="43">
        <f>INDEX('1. závod'!$A:$CH,$D6+5,INDEX('Základní list'!$B:$B,MATCH($C6,'Základní list'!$A:$A,0),1)+2)</f>
      </c>
      <c r="G6" s="46">
        <f>INDEX('1. závod'!$A:$CH,$D6+5,INDEX('Základní list'!$B:$B,MATCH($C6,'Základní list'!$A:$A,0),1)-2)</f>
      </c>
      <c r="H6" s="119">
        <f>INDEX('1. závod'!$A:$CH,$D6+5,INDEX('Základní list'!$B:$B,MATCH($C6,'Základní list'!$A:$A,0),1)-1)</f>
      </c>
      <c r="I6" s="40" t="s">
        <v>80</v>
      </c>
      <c r="J6" s="40">
        <v>2</v>
      </c>
      <c r="K6" s="43">
        <f>INDEX('2. závod'!$A:$CH,$J6+5,INDEX('Základní list'!$B:$B,MATCH($I6,'Základní list'!$A:$A,0),1))</f>
        <v>0</v>
      </c>
      <c r="L6" s="43">
        <f>INDEX('2. závod'!$A:$CH,$J6+5,INDEX('Základní list'!$B:$B,MATCH($I6,'Základní list'!$A:$A,0),1)+2)</f>
      </c>
      <c r="M6" s="46">
        <f>INDEX('2. závod'!$A:$CH,$J6+5,INDEX('Základní list'!$B:$B,MATCH($I6,'Základní list'!$A:$A,0),1)-2)</f>
      </c>
      <c r="N6" s="119">
        <f>INDEX('2. závod'!$A:$CH,$J6+5,INDEX('Základní list'!$B:$B,MATCH($I6,'Základní list'!$A:$A,0),1)-1)</f>
      </c>
    </row>
    <row r="7" spans="2:14" ht="31.5" customHeight="1">
      <c r="B7" s="42">
        <v>48</v>
      </c>
      <c r="C7" s="40" t="s">
        <v>80</v>
      </c>
      <c r="D7" s="40">
        <v>3</v>
      </c>
      <c r="E7" s="43">
        <f>INDEX('1. závod'!$A:$CH,$D7+5,INDEX('Základní list'!$B:$B,MATCH($C7,'Základní list'!$A:$A,0),1))</f>
        <v>0</v>
      </c>
      <c r="F7" s="43">
        <f>INDEX('1. závod'!$A:$CH,$D7+5,INDEX('Základní list'!$B:$B,MATCH($C7,'Základní list'!$A:$A,0),1)+2)</f>
      </c>
      <c r="G7" s="46">
        <f>INDEX('1. závod'!$A:$CH,$D7+5,INDEX('Základní list'!$B:$B,MATCH($C7,'Základní list'!$A:$A,0),1)-2)</f>
      </c>
      <c r="H7" s="119">
        <f>INDEX('1. závod'!$A:$CH,$D7+5,INDEX('Základní list'!$B:$B,MATCH($C7,'Základní list'!$A:$A,0),1)-1)</f>
      </c>
      <c r="I7" s="40" t="s">
        <v>80</v>
      </c>
      <c r="J7" s="40">
        <v>3</v>
      </c>
      <c r="K7" s="43">
        <f>INDEX('2. závod'!$A:$CH,$J7+5,INDEX('Základní list'!$B:$B,MATCH($I7,'Základní list'!$A:$A,0),1))</f>
        <v>0</v>
      </c>
      <c r="L7" s="43">
        <f>INDEX('2. závod'!$A:$CH,$J7+5,INDEX('Základní list'!$B:$B,MATCH($I7,'Základní list'!$A:$A,0),1)+2)</f>
      </c>
      <c r="M7" s="46">
        <f>INDEX('2. závod'!$A:$CH,$J7+5,INDEX('Základní list'!$B:$B,MATCH($I7,'Základní list'!$A:$A,0),1)-2)</f>
      </c>
      <c r="N7" s="119">
        <f>INDEX('2. závod'!$A:$CH,$J7+5,INDEX('Základní list'!$B:$B,MATCH($I7,'Základní list'!$A:$A,0),1)-1)</f>
      </c>
    </row>
    <row r="8" spans="2:14" ht="31.5" customHeight="1">
      <c r="B8" s="42">
        <v>49</v>
      </c>
      <c r="C8" s="40" t="s">
        <v>80</v>
      </c>
      <c r="D8" s="40">
        <v>4</v>
      </c>
      <c r="E8" s="43">
        <f>INDEX('1. závod'!$A:$CH,$D8+5,INDEX('Základní list'!$B:$B,MATCH($C8,'Základní list'!$A:$A,0),1))</f>
        <v>0</v>
      </c>
      <c r="F8" s="43">
        <f>INDEX('1. závod'!$A:$CH,$D8+5,INDEX('Základní list'!$B:$B,MATCH($C8,'Základní list'!$A:$A,0),1)+2)</f>
      </c>
      <c r="G8" s="46">
        <f>INDEX('1. závod'!$A:$CH,$D8+5,INDEX('Základní list'!$B:$B,MATCH($C8,'Základní list'!$A:$A,0),1)-2)</f>
      </c>
      <c r="H8" s="119">
        <f>INDEX('1. závod'!$A:$CH,$D8+5,INDEX('Základní list'!$B:$B,MATCH($C8,'Základní list'!$A:$A,0),1)-1)</f>
      </c>
      <c r="I8" s="40" t="s">
        <v>80</v>
      </c>
      <c r="J8" s="40">
        <v>4</v>
      </c>
      <c r="K8" s="43">
        <f>INDEX('2. závod'!$A:$CH,$J8+5,INDEX('Základní list'!$B:$B,MATCH($I8,'Základní list'!$A:$A,0),1))</f>
        <v>0</v>
      </c>
      <c r="L8" s="43">
        <f>INDEX('2. závod'!$A:$CH,$J8+5,INDEX('Základní list'!$B:$B,MATCH($I8,'Základní list'!$A:$A,0),1)+2)</f>
      </c>
      <c r="M8" s="46">
        <f>INDEX('2. závod'!$A:$CH,$J8+5,INDEX('Základní list'!$B:$B,MATCH($I8,'Základní list'!$A:$A,0),1)-2)</f>
      </c>
      <c r="N8" s="119">
        <f>INDEX('2. závod'!$A:$CH,$J8+5,INDEX('Základní list'!$B:$B,MATCH($I8,'Základní list'!$A:$A,0),1)-1)</f>
      </c>
    </row>
    <row r="9" spans="2:14" ht="31.5" customHeight="1">
      <c r="B9" s="42">
        <v>50</v>
      </c>
      <c r="C9" s="40" t="s">
        <v>80</v>
      </c>
      <c r="D9" s="40">
        <v>5</v>
      </c>
      <c r="E9" s="43">
        <f>INDEX('1. závod'!$A:$CH,$D9+5,INDEX('Základní list'!$B:$B,MATCH($C9,'Základní list'!$A:$A,0),1))</f>
        <v>0</v>
      </c>
      <c r="F9" s="43">
        <f>INDEX('1. závod'!$A:$CH,$D9+5,INDEX('Základní list'!$B:$B,MATCH($C9,'Základní list'!$A:$A,0),1)+2)</f>
      </c>
      <c r="G9" s="46">
        <f>INDEX('1. závod'!$A:$CH,$D9+5,INDEX('Základní list'!$B:$B,MATCH($C9,'Základní list'!$A:$A,0),1)-2)</f>
      </c>
      <c r="H9" s="119">
        <f>INDEX('1. závod'!$A:$CH,$D9+5,INDEX('Základní list'!$B:$B,MATCH($C9,'Základní list'!$A:$A,0),1)-1)</f>
      </c>
      <c r="I9" s="40" t="s">
        <v>80</v>
      </c>
      <c r="J9" s="40">
        <v>5</v>
      </c>
      <c r="K9" s="43">
        <f>INDEX('2. závod'!$A:$CH,$J9+5,INDEX('Základní list'!$B:$B,MATCH($I9,'Základní list'!$A:$A,0),1))</f>
        <v>0</v>
      </c>
      <c r="L9" s="43">
        <f>INDEX('2. závod'!$A:$CH,$J9+5,INDEX('Základní list'!$B:$B,MATCH($I9,'Základní list'!$A:$A,0),1)+2)</f>
      </c>
      <c r="M9" s="46">
        <f>INDEX('2. závod'!$A:$CH,$J9+5,INDEX('Základní list'!$B:$B,MATCH($I9,'Základní list'!$A:$A,0),1)-2)</f>
      </c>
      <c r="N9" s="119">
        <f>INDEX('2. závod'!$A:$CH,$J9+5,INDEX('Základní list'!$B:$B,MATCH($I9,'Základní list'!$A:$A,0),1)-1)</f>
      </c>
    </row>
    <row r="10" spans="1:14" ht="31.5" customHeight="1">
      <c r="A10" s="81"/>
      <c r="B10" s="42">
        <v>51</v>
      </c>
      <c r="C10" s="40" t="s">
        <v>80</v>
      </c>
      <c r="D10" s="40">
        <v>6</v>
      </c>
      <c r="E10" s="43">
        <f>INDEX('1. závod'!$A:$CH,$D10+5,INDEX('Základní list'!$B:$B,MATCH($C10,'Základní list'!$A:$A,0),1))</f>
        <v>0</v>
      </c>
      <c r="F10" s="43">
        <f>INDEX('1. závod'!$A:$CH,$D10+5,INDEX('Základní list'!$B:$B,MATCH($C10,'Základní list'!$A:$A,0),1)+2)</f>
      </c>
      <c r="G10" s="46">
        <f>INDEX('1. závod'!$A:$CH,$D10+5,INDEX('Základní list'!$B:$B,MATCH($C10,'Základní list'!$A:$A,0),1)-2)</f>
      </c>
      <c r="H10" s="119">
        <f>INDEX('1. závod'!$A:$CH,$D10+5,INDEX('Základní list'!$B:$B,MATCH($C10,'Základní list'!$A:$A,0),1)-1)</f>
      </c>
      <c r="I10" s="40" t="s">
        <v>80</v>
      </c>
      <c r="J10" s="40">
        <v>6</v>
      </c>
      <c r="K10" s="43">
        <f>INDEX('2. závod'!$A:$CH,$J10+5,INDEX('Základní list'!$B:$B,MATCH($I10,'Základní list'!$A:$A,0),1))</f>
        <v>0</v>
      </c>
      <c r="L10" s="43">
        <f>INDEX('2. závod'!$A:$CH,$J10+5,INDEX('Základní list'!$B:$B,MATCH($I10,'Základní list'!$A:$A,0),1)+2)</f>
      </c>
      <c r="M10" s="46">
        <f>INDEX('2. závod'!$A:$CH,$J10+5,INDEX('Základní list'!$B:$B,MATCH($I10,'Základní list'!$A:$A,0),1)-2)</f>
      </c>
      <c r="N10" s="119">
        <f>INDEX('2. závod'!$A:$CH,$J10+5,INDEX('Základní list'!$B:$B,MATCH($I10,'Základní list'!$A:$A,0),1)-1)</f>
      </c>
    </row>
    <row r="11" spans="2:14" ht="31.5" customHeight="1">
      <c r="B11" s="42">
        <v>52</v>
      </c>
      <c r="C11" s="40" t="s">
        <v>80</v>
      </c>
      <c r="D11" s="40">
        <v>7</v>
      </c>
      <c r="E11" s="43">
        <f>INDEX('1. závod'!$A:$CH,$D11+5,INDEX('Základní list'!$B:$B,MATCH($C11,'Základní list'!$A:$A,0),1))</f>
        <v>0</v>
      </c>
      <c r="F11" s="43">
        <f>INDEX('1. závod'!$A:$CH,$D11+5,INDEX('Základní list'!$B:$B,MATCH($C11,'Základní list'!$A:$A,0),1)+2)</f>
      </c>
      <c r="G11" s="46">
        <f>INDEX('1. závod'!$A:$CH,$D11+5,INDEX('Základní list'!$B:$B,MATCH($C11,'Základní list'!$A:$A,0),1)-2)</f>
      </c>
      <c r="H11" s="119">
        <f>INDEX('1. závod'!$A:$CH,$D11+5,INDEX('Základní list'!$B:$B,MATCH($C11,'Základní list'!$A:$A,0),1)-1)</f>
      </c>
      <c r="I11" s="40" t="s">
        <v>80</v>
      </c>
      <c r="J11" s="40">
        <v>7</v>
      </c>
      <c r="K11" s="43">
        <f>INDEX('2. závod'!$A:$CH,$J11+5,INDEX('Základní list'!$B:$B,MATCH($I11,'Základní list'!$A:$A,0),1))</f>
        <v>0</v>
      </c>
      <c r="L11" s="43">
        <f>INDEX('2. závod'!$A:$CH,$J11+5,INDEX('Základní list'!$B:$B,MATCH($I11,'Základní list'!$A:$A,0),1)+2)</f>
      </c>
      <c r="M11" s="46">
        <f>INDEX('2. závod'!$A:$CH,$J11+5,INDEX('Základní list'!$B:$B,MATCH($I11,'Základní list'!$A:$A,0),1)-2)</f>
      </c>
      <c r="N11" s="119">
        <f>INDEX('2. závod'!$A:$CH,$J11+5,INDEX('Základní list'!$B:$B,MATCH($I11,'Základní list'!$A:$A,0),1)-1)</f>
      </c>
    </row>
    <row r="12" spans="2:14" ht="31.5" customHeight="1">
      <c r="B12" s="42">
        <v>53</v>
      </c>
      <c r="C12" s="40" t="s">
        <v>80</v>
      </c>
      <c r="D12" s="40">
        <v>8</v>
      </c>
      <c r="E12" s="43">
        <f>INDEX('1. závod'!$A:$CH,$D12+5,INDEX('Základní list'!$B:$B,MATCH($C12,'Základní list'!$A:$A,0),1))</f>
        <v>0</v>
      </c>
      <c r="F12" s="43">
        <f>INDEX('1. závod'!$A:$CH,$D12+5,INDEX('Základní list'!$B:$B,MATCH($C12,'Základní list'!$A:$A,0),1)+2)</f>
      </c>
      <c r="G12" s="46">
        <f>INDEX('1. závod'!$A:$CH,$D12+5,INDEX('Základní list'!$B:$B,MATCH($C12,'Základní list'!$A:$A,0),1)-2)</f>
      </c>
      <c r="H12" s="119">
        <f>INDEX('1. závod'!$A:$CH,$D12+5,INDEX('Základní list'!$B:$B,MATCH($C12,'Základní list'!$A:$A,0),1)-1)</f>
      </c>
      <c r="I12" s="40" t="s">
        <v>80</v>
      </c>
      <c r="J12" s="40">
        <v>8</v>
      </c>
      <c r="K12" s="43">
        <f>INDEX('2. závod'!$A:$CH,$J12+5,INDEX('Základní list'!$B:$B,MATCH($I12,'Základní list'!$A:$A,0),1))</f>
        <v>0</v>
      </c>
      <c r="L12" s="43">
        <f>INDEX('2. závod'!$A:$CH,$J12+5,INDEX('Základní list'!$B:$B,MATCH($I12,'Základní list'!$A:$A,0),1)+2)</f>
      </c>
      <c r="M12" s="46">
        <f>INDEX('2. závod'!$A:$CH,$J12+5,INDEX('Základní list'!$B:$B,MATCH($I12,'Základní list'!$A:$A,0),1)-2)</f>
      </c>
      <c r="N12" s="119">
        <f>INDEX('2. závod'!$A:$CH,$J12+5,INDEX('Základní list'!$B:$B,MATCH($I12,'Základní list'!$A:$A,0),1)-1)</f>
      </c>
    </row>
    <row r="13" spans="2:14" ht="31.5" customHeight="1">
      <c r="B13" s="42">
        <v>54</v>
      </c>
      <c r="C13" s="40" t="s">
        <v>80</v>
      </c>
      <c r="D13" s="40">
        <v>9</v>
      </c>
      <c r="E13" s="43">
        <f>INDEX('1. závod'!$A:$CH,$D13+5,INDEX('Základní list'!$B:$B,MATCH($C13,'Základní list'!$A:$A,0),1))</f>
        <v>0</v>
      </c>
      <c r="F13" s="43">
        <f>INDEX('1. závod'!$A:$CH,$D13+5,INDEX('Základní list'!$B:$B,MATCH($C13,'Základní list'!$A:$A,0),1)+2)</f>
      </c>
      <c r="G13" s="46">
        <f>INDEX('1. závod'!$A:$CH,$D13+5,INDEX('Základní list'!$B:$B,MATCH($C13,'Základní list'!$A:$A,0),1)-2)</f>
      </c>
      <c r="H13" s="119">
        <f>INDEX('1. závod'!$A:$CH,$D13+5,INDEX('Základní list'!$B:$B,MATCH($C13,'Základní list'!$A:$A,0),1)-1)</f>
      </c>
      <c r="I13" s="40" t="s">
        <v>80</v>
      </c>
      <c r="J13" s="40">
        <v>9</v>
      </c>
      <c r="K13" s="43">
        <f>INDEX('2. závod'!$A:$CH,$J13+5,INDEX('Základní list'!$B:$B,MATCH($I13,'Základní list'!$A:$A,0),1))</f>
        <v>0</v>
      </c>
      <c r="L13" s="43">
        <f>INDEX('2. závod'!$A:$CH,$J13+5,INDEX('Základní list'!$B:$B,MATCH($I13,'Základní list'!$A:$A,0),1)+2)</f>
      </c>
      <c r="M13" s="46">
        <f>INDEX('2. závod'!$A:$CH,$J13+5,INDEX('Základní list'!$B:$B,MATCH($I13,'Základní list'!$A:$A,0),1)-2)</f>
      </c>
      <c r="N13" s="119">
        <f>INDEX('2. závod'!$A:$CH,$J13+5,INDEX('Základní list'!$B:$B,MATCH($I13,'Základní list'!$A:$A,0),1)-1)</f>
      </c>
    </row>
    <row r="14" spans="2:14" ht="31.5" customHeight="1">
      <c r="B14" s="42">
        <v>55</v>
      </c>
      <c r="C14" s="40" t="s">
        <v>80</v>
      </c>
      <c r="D14" s="40">
        <v>10</v>
      </c>
      <c r="E14" s="43">
        <f>INDEX('1. závod'!$A:$CH,$D14+5,INDEX('Základní list'!$B:$B,MATCH($C14,'Základní list'!$A:$A,0),1))</f>
        <v>0</v>
      </c>
      <c r="F14" s="43">
        <f>INDEX('1. závod'!$A:$CH,$D14+5,INDEX('Základní list'!$B:$B,MATCH($C14,'Základní list'!$A:$A,0),1)+2)</f>
      </c>
      <c r="G14" s="46">
        <f>INDEX('1. závod'!$A:$CH,$D14+5,INDEX('Základní list'!$B:$B,MATCH($C14,'Základní list'!$A:$A,0),1)-2)</f>
      </c>
      <c r="H14" s="119">
        <f>INDEX('1. závod'!$A:$CH,$D14+5,INDEX('Základní list'!$B:$B,MATCH($C14,'Základní list'!$A:$A,0),1)-1)</f>
      </c>
      <c r="I14" s="40" t="s">
        <v>80</v>
      </c>
      <c r="J14" s="40">
        <v>10</v>
      </c>
      <c r="K14" s="43">
        <f>INDEX('2. závod'!$A:$CH,$J14+5,INDEX('Základní list'!$B:$B,MATCH($I14,'Základní list'!$A:$A,0),1))</f>
        <v>0</v>
      </c>
      <c r="L14" s="43">
        <f>INDEX('2. závod'!$A:$CH,$J14+5,INDEX('Základní list'!$B:$B,MATCH($I14,'Základní list'!$A:$A,0),1)+2)</f>
      </c>
      <c r="M14" s="46">
        <f>INDEX('2. závod'!$A:$CH,$J14+5,INDEX('Základní list'!$B:$B,MATCH($I14,'Základní list'!$A:$A,0),1)-2)</f>
      </c>
      <c r="N14" s="119">
        <f>INDEX('2. závod'!$A:$CH,$J14+5,INDEX('Základní list'!$B:$B,MATCH($I14,'Základní list'!$A:$A,0),1)-1)</f>
      </c>
    </row>
    <row r="15" spans="2:14" ht="31.5" customHeight="1">
      <c r="B15" s="42">
        <v>56</v>
      </c>
      <c r="C15" s="40" t="s">
        <v>80</v>
      </c>
      <c r="D15" s="40">
        <v>11</v>
      </c>
      <c r="E15" s="43">
        <f>INDEX('1. závod'!$A:$CH,$D15+5,INDEX('Základní list'!$B:$B,MATCH($C15,'Základní list'!$A:$A,0),1))</f>
        <v>0</v>
      </c>
      <c r="F15" s="43">
        <f>INDEX('1. závod'!$A:$CH,$D15+5,INDEX('Základní list'!$B:$B,MATCH($C15,'Základní list'!$A:$A,0),1)+2)</f>
      </c>
      <c r="G15" s="46">
        <f>INDEX('1. závod'!$A:$CH,$D15+5,INDEX('Základní list'!$B:$B,MATCH($C15,'Základní list'!$A:$A,0),1)-2)</f>
      </c>
      <c r="H15" s="119">
        <f>INDEX('1. závod'!$A:$CH,$D15+5,INDEX('Základní list'!$B:$B,MATCH($C15,'Základní list'!$A:$A,0),1)-1)</f>
      </c>
      <c r="I15" s="40" t="s">
        <v>80</v>
      </c>
      <c r="J15" s="40">
        <v>11</v>
      </c>
      <c r="K15" s="43">
        <f>INDEX('2. závod'!$A:$CH,$J15+5,INDEX('Základní list'!$B:$B,MATCH($I15,'Základní list'!$A:$A,0),1))</f>
        <v>0</v>
      </c>
      <c r="L15" s="43">
        <f>INDEX('2. závod'!$A:$CH,$J15+5,INDEX('Základní list'!$B:$B,MATCH($I15,'Základní list'!$A:$A,0),1)+2)</f>
      </c>
      <c r="M15" s="46">
        <f>INDEX('2. závod'!$A:$CH,$J15+5,INDEX('Základní list'!$B:$B,MATCH($I15,'Základní list'!$A:$A,0),1)-2)</f>
      </c>
      <c r="N15" s="119">
        <f>INDEX('2. závod'!$A:$CH,$J15+5,INDEX('Základní list'!$B:$B,MATCH($I15,'Základní list'!$A:$A,0),1)-1)</f>
      </c>
    </row>
    <row r="16" spans="2:14" ht="31.5" customHeight="1">
      <c r="B16" s="42">
        <v>57</v>
      </c>
      <c r="C16" s="40" t="s">
        <v>80</v>
      </c>
      <c r="D16" s="40">
        <v>12</v>
      </c>
      <c r="E16" s="43">
        <f>INDEX('1. závod'!$A:$CH,$D16+5,INDEX('Základní list'!$B:$B,MATCH($C16,'Základní list'!$A:$A,0),1))</f>
        <v>0</v>
      </c>
      <c r="F16" s="43">
        <f>INDEX('1. závod'!$A:$CH,$D16+5,INDEX('Základní list'!$B:$B,MATCH($C16,'Základní list'!$A:$A,0),1)+2)</f>
      </c>
      <c r="G16" s="46">
        <f>INDEX('1. závod'!$A:$CH,$D16+5,INDEX('Základní list'!$B:$B,MATCH($C16,'Základní list'!$A:$A,0),1)-2)</f>
      </c>
      <c r="H16" s="119">
        <f>INDEX('1. závod'!$A:$CH,$D16+5,INDEX('Základní list'!$B:$B,MATCH($C16,'Základní list'!$A:$A,0),1)-1)</f>
      </c>
      <c r="I16" s="40" t="s">
        <v>80</v>
      </c>
      <c r="J16" s="40">
        <v>12</v>
      </c>
      <c r="K16" s="43">
        <f>INDEX('2. závod'!$A:$CH,$J16+5,INDEX('Základní list'!$B:$B,MATCH($I16,'Základní list'!$A:$A,0),1))</f>
        <v>0</v>
      </c>
      <c r="L16" s="43">
        <f>INDEX('2. závod'!$A:$CH,$J16+5,INDEX('Základní list'!$B:$B,MATCH($I16,'Základní list'!$A:$A,0),1)+2)</f>
      </c>
      <c r="M16" s="46">
        <f>INDEX('2. závod'!$A:$CH,$J16+5,INDEX('Základní list'!$B:$B,MATCH($I16,'Základní list'!$A:$A,0),1)-2)</f>
      </c>
      <c r="N16" s="119">
        <f>INDEX('2. závod'!$A:$CH,$J16+5,INDEX('Základní list'!$B:$B,MATCH($I16,'Základní list'!$A:$A,0),1)-1)</f>
      </c>
    </row>
    <row r="17" spans="1:14" ht="31.5" customHeight="1">
      <c r="A17" s="82"/>
      <c r="B17" s="42">
        <v>58</v>
      </c>
      <c r="C17" s="40" t="s">
        <v>80</v>
      </c>
      <c r="D17" s="40">
        <v>13</v>
      </c>
      <c r="E17" s="43">
        <f>INDEX('1. závod'!$A:$CH,$D17+5,INDEX('Základní list'!$B:$B,MATCH($C17,'Základní list'!$A:$A,0),1))</f>
        <v>0</v>
      </c>
      <c r="F17" s="43">
        <f>INDEX('1. závod'!$A:$CH,$D17+5,INDEX('Základní list'!$B:$B,MATCH($C17,'Základní list'!$A:$A,0),1)+2)</f>
      </c>
      <c r="G17" s="46">
        <f>INDEX('1. závod'!$A:$CH,$D17+5,INDEX('Základní list'!$B:$B,MATCH($C17,'Základní list'!$A:$A,0),1)-2)</f>
      </c>
      <c r="H17" s="119">
        <f>INDEX('1. závod'!$A:$CH,$D17+5,INDEX('Základní list'!$B:$B,MATCH($C17,'Základní list'!$A:$A,0),1)-1)</f>
      </c>
      <c r="I17" s="40" t="s">
        <v>80</v>
      </c>
      <c r="J17" s="40">
        <v>13</v>
      </c>
      <c r="K17" s="43">
        <f>INDEX('2. závod'!$A:$CH,$J17+5,INDEX('Základní list'!$B:$B,MATCH($I17,'Základní list'!$A:$A,0),1))</f>
        <v>0</v>
      </c>
      <c r="L17" s="43">
        <f>INDEX('2. závod'!$A:$CH,$J17+5,INDEX('Základní list'!$B:$B,MATCH($I17,'Základní list'!$A:$A,0),1)+2)</f>
      </c>
      <c r="M17" s="46">
        <f>INDEX('2. závod'!$A:$CH,$J17+5,INDEX('Základní list'!$B:$B,MATCH($I17,'Základní list'!$A:$A,0),1)-2)</f>
      </c>
      <c r="N17" s="119">
        <f>INDEX('2. závod'!$A:$CH,$J17+5,INDEX('Základní list'!$B:$B,MATCH($I17,'Základní list'!$A:$A,0),1)-1)</f>
      </c>
    </row>
    <row r="18" spans="1:14" ht="31.5" customHeight="1">
      <c r="A18" s="82"/>
      <c r="B18" s="42">
        <v>59</v>
      </c>
      <c r="C18" s="40" t="s">
        <v>80</v>
      </c>
      <c r="D18" s="40">
        <v>14</v>
      </c>
      <c r="E18" s="43">
        <f>INDEX('1. závod'!$A:$CH,$D18+5,INDEX('Základní list'!$B:$B,MATCH($C18,'Základní list'!$A:$A,0),1))</f>
        <v>0</v>
      </c>
      <c r="F18" s="43">
        <f>INDEX('1. závod'!$A:$CH,$D18+5,INDEX('Základní list'!$B:$B,MATCH($C18,'Základní list'!$A:$A,0),1)+2)</f>
      </c>
      <c r="G18" s="46">
        <f>INDEX('1. závod'!$A:$CH,$D18+5,INDEX('Základní list'!$B:$B,MATCH($C18,'Základní list'!$A:$A,0),1)-2)</f>
      </c>
      <c r="H18" s="119">
        <f>INDEX('1. závod'!$A:$CH,$D18+5,INDEX('Základní list'!$B:$B,MATCH($C18,'Základní list'!$A:$A,0),1)-1)</f>
      </c>
      <c r="I18" s="40" t="s">
        <v>80</v>
      </c>
      <c r="J18" s="40">
        <v>14</v>
      </c>
      <c r="K18" s="43">
        <f>INDEX('2. závod'!$A:$CH,$J18+5,INDEX('Základní list'!$B:$B,MATCH($I18,'Základní list'!$A:$A,0),1))</f>
        <v>0</v>
      </c>
      <c r="L18" s="43">
        <f>INDEX('2. závod'!$A:$CH,$J18+5,INDEX('Základní list'!$B:$B,MATCH($I18,'Základní list'!$A:$A,0),1)+2)</f>
      </c>
      <c r="M18" s="46">
        <f>INDEX('2. závod'!$A:$CH,$J18+5,INDEX('Základní list'!$B:$B,MATCH($I18,'Základní list'!$A:$A,0),1)-2)</f>
      </c>
      <c r="N18" s="119">
        <f>INDEX('2. závod'!$A:$CH,$J18+5,INDEX('Základní list'!$B:$B,MATCH($I18,'Základní list'!$A:$A,0),1)-1)</f>
      </c>
    </row>
    <row r="19" spans="1:14" ht="31.5" customHeight="1">
      <c r="A19" s="82"/>
      <c r="B19" s="42">
        <v>60</v>
      </c>
      <c r="C19" s="40" t="s">
        <v>96</v>
      </c>
      <c r="D19" s="40">
        <v>1</v>
      </c>
      <c r="E19" s="43">
        <f>INDEX('1. závod'!$A:$CH,$D19+5,INDEX('Základní list'!$B:$B,MATCH($C19,'Základní list'!$A:$A,0),1))</f>
        <v>0</v>
      </c>
      <c r="F19" s="43">
        <f>INDEX('1. závod'!$A:$CH,$D19+5,INDEX('Základní list'!$B:$B,MATCH($C19,'Základní list'!$A:$A,0),1)+2)</f>
      </c>
      <c r="G19" s="46">
        <f>INDEX('1. závod'!$A:$CH,$D19+5,INDEX('Základní list'!$B:$B,MATCH($C19,'Základní list'!$A:$A,0),1)-2)</f>
      </c>
      <c r="H19" s="119">
        <f>INDEX('1. závod'!$A:$CH,$D19+5,INDEX('Základní list'!$B:$B,MATCH($C19,'Základní list'!$A:$A,0),1)-1)</f>
      </c>
      <c r="I19" s="40" t="s">
        <v>96</v>
      </c>
      <c r="J19" s="40">
        <v>1</v>
      </c>
      <c r="K19" s="43">
        <f>INDEX('2. závod'!$A:$CH,$J19+5,INDEX('Základní list'!$B:$B,MATCH($I19,'Základní list'!$A:$A,0),1))</f>
        <v>0</v>
      </c>
      <c r="L19" s="43">
        <f>INDEX('2. závod'!$A:$CH,$J19+5,INDEX('Základní list'!$B:$B,MATCH($I19,'Základní list'!$A:$A,0),1)+2)</f>
      </c>
      <c r="M19" s="46">
        <f>INDEX('2. závod'!$A:$CH,$J19+5,INDEX('Základní list'!$B:$B,MATCH($I19,'Základní list'!$A:$A,0),1)-2)</f>
      </c>
      <c r="N19" s="119">
        <f>INDEX('2. závod'!$A:$CH,$J19+5,INDEX('Základní list'!$B:$B,MATCH($I19,'Základní list'!$A:$A,0),1)-1)</f>
      </c>
    </row>
    <row r="20" spans="1:14" ht="31.5" customHeight="1">
      <c r="A20" s="82"/>
      <c r="B20" s="42">
        <v>61</v>
      </c>
      <c r="C20" s="40" t="s">
        <v>96</v>
      </c>
      <c r="D20" s="40">
        <v>2</v>
      </c>
      <c r="E20" s="43">
        <f>INDEX('1. závod'!$A:$CH,$D20+5,INDEX('Základní list'!$B:$B,MATCH($C20,'Základní list'!$A:$A,0),1))</f>
        <v>0</v>
      </c>
      <c r="F20" s="43">
        <f>INDEX('1. závod'!$A:$CH,$D20+5,INDEX('Základní list'!$B:$B,MATCH($C20,'Základní list'!$A:$A,0),1)+2)</f>
      </c>
      <c r="G20" s="46">
        <f>INDEX('1. závod'!$A:$CH,$D20+5,INDEX('Základní list'!$B:$B,MATCH($C20,'Základní list'!$A:$A,0),1)-2)</f>
      </c>
      <c r="H20" s="119">
        <f>INDEX('1. závod'!$A:$CH,$D20+5,INDEX('Základní list'!$B:$B,MATCH($C20,'Základní list'!$A:$A,0),1)-1)</f>
      </c>
      <c r="I20" s="40" t="s">
        <v>96</v>
      </c>
      <c r="J20" s="40">
        <v>2</v>
      </c>
      <c r="K20" s="43">
        <f>INDEX('2. závod'!$A:$CH,$J20+5,INDEX('Základní list'!$B:$B,MATCH($I20,'Základní list'!$A:$A,0),1))</f>
        <v>0</v>
      </c>
      <c r="L20" s="43">
        <f>INDEX('2. závod'!$A:$CH,$J20+5,INDEX('Základní list'!$B:$B,MATCH($I20,'Základní list'!$A:$A,0),1)+2)</f>
      </c>
      <c r="M20" s="46">
        <f>INDEX('2. závod'!$A:$CH,$J20+5,INDEX('Základní list'!$B:$B,MATCH($I20,'Základní list'!$A:$A,0),1)-2)</f>
      </c>
      <c r="N20" s="119">
        <f>INDEX('2. závod'!$A:$CH,$J20+5,INDEX('Základní list'!$B:$B,MATCH($I20,'Základní list'!$A:$A,0),1)-1)</f>
      </c>
    </row>
    <row r="21" spans="1:14" ht="31.5" customHeight="1">
      <c r="A21" s="83"/>
      <c r="B21" s="42">
        <v>62</v>
      </c>
      <c r="C21" s="40" t="s">
        <v>96</v>
      </c>
      <c r="D21" s="40">
        <v>3</v>
      </c>
      <c r="E21" s="43">
        <f>INDEX('1. závod'!$A:$CH,$D21+5,INDEX('Základní list'!$B:$B,MATCH($C21,'Základní list'!$A:$A,0),1))</f>
        <v>0</v>
      </c>
      <c r="F21" s="43">
        <f>INDEX('1. závod'!$A:$CH,$D21+5,INDEX('Základní list'!$B:$B,MATCH($C21,'Základní list'!$A:$A,0),1)+2)</f>
      </c>
      <c r="G21" s="46">
        <f>INDEX('1. závod'!$A:$CH,$D21+5,INDEX('Základní list'!$B:$B,MATCH($C21,'Základní list'!$A:$A,0),1)-2)</f>
      </c>
      <c r="H21" s="119">
        <f>INDEX('1. závod'!$A:$CH,$D21+5,INDEX('Základní list'!$B:$B,MATCH($C21,'Základní list'!$A:$A,0),1)-1)</f>
      </c>
      <c r="I21" s="40" t="s">
        <v>96</v>
      </c>
      <c r="J21" s="40">
        <v>3</v>
      </c>
      <c r="K21" s="43">
        <f>INDEX('2. závod'!$A:$CH,$J21+5,INDEX('Základní list'!$B:$B,MATCH($I21,'Základní list'!$A:$A,0),1))</f>
        <v>0</v>
      </c>
      <c r="L21" s="43">
        <f>INDEX('2. závod'!$A:$CH,$J21+5,INDEX('Základní list'!$B:$B,MATCH($I21,'Základní list'!$A:$A,0),1)+2)</f>
      </c>
      <c r="M21" s="46">
        <f>INDEX('2. závod'!$A:$CH,$J21+5,INDEX('Základní list'!$B:$B,MATCH($I21,'Základní list'!$A:$A,0),1)-2)</f>
      </c>
      <c r="N21" s="119">
        <f>INDEX('2. závod'!$A:$CH,$J21+5,INDEX('Základní list'!$B:$B,MATCH($I21,'Základní list'!$A:$A,0),1)-1)</f>
      </c>
    </row>
    <row r="22" spans="2:14" ht="31.5" customHeight="1">
      <c r="B22" s="42">
        <v>63</v>
      </c>
      <c r="C22" s="40" t="s">
        <v>96</v>
      </c>
      <c r="D22" s="40">
        <v>4</v>
      </c>
      <c r="E22" s="43">
        <f>INDEX('1. závod'!$A:$CH,$D22+5,INDEX('Základní list'!$B:$B,MATCH($C22,'Základní list'!$A:$A,0),1))</f>
        <v>0</v>
      </c>
      <c r="F22" s="43">
        <f>INDEX('1. závod'!$A:$CH,$D22+5,INDEX('Základní list'!$B:$B,MATCH($C22,'Základní list'!$A:$A,0),1)+2)</f>
      </c>
      <c r="G22" s="46">
        <f>INDEX('1. závod'!$A:$CH,$D22+5,INDEX('Základní list'!$B:$B,MATCH($C22,'Základní list'!$A:$A,0),1)-2)</f>
      </c>
      <c r="H22" s="119">
        <f>INDEX('1. závod'!$A:$CH,$D22+5,INDEX('Základní list'!$B:$B,MATCH($C22,'Základní list'!$A:$A,0),1)-1)</f>
      </c>
      <c r="I22" s="40" t="s">
        <v>96</v>
      </c>
      <c r="J22" s="40">
        <v>4</v>
      </c>
      <c r="K22" s="43">
        <f>INDEX('2. závod'!$A:$CH,$J22+5,INDEX('Základní list'!$B:$B,MATCH($I22,'Základní list'!$A:$A,0),1))</f>
        <v>0</v>
      </c>
      <c r="L22" s="43">
        <f>INDEX('2. závod'!$A:$CH,$J22+5,INDEX('Základní list'!$B:$B,MATCH($I22,'Základní list'!$A:$A,0),1)+2)</f>
      </c>
      <c r="M22" s="46">
        <f>INDEX('2. závod'!$A:$CH,$J22+5,INDEX('Základní list'!$B:$B,MATCH($I22,'Základní list'!$A:$A,0),1)-2)</f>
      </c>
      <c r="N22" s="119">
        <f>INDEX('2. závod'!$A:$CH,$J22+5,INDEX('Základní list'!$B:$B,MATCH($I22,'Základní list'!$A:$A,0),1)-1)</f>
      </c>
    </row>
    <row r="23" spans="2:14" ht="31.5" customHeight="1">
      <c r="B23" s="42">
        <v>64</v>
      </c>
      <c r="C23" s="40" t="s">
        <v>96</v>
      </c>
      <c r="D23" s="40">
        <v>5</v>
      </c>
      <c r="E23" s="43">
        <f>INDEX('1. závod'!$A:$CH,$D23+5,INDEX('Základní list'!$B:$B,MATCH($C23,'Základní list'!$A:$A,0),1))</f>
        <v>0</v>
      </c>
      <c r="F23" s="43">
        <f>INDEX('1. závod'!$A:$CH,$D23+5,INDEX('Základní list'!$B:$B,MATCH($C23,'Základní list'!$A:$A,0),1)+2)</f>
      </c>
      <c r="G23" s="46">
        <f>INDEX('1. závod'!$A:$CH,$D23+5,INDEX('Základní list'!$B:$B,MATCH($C23,'Základní list'!$A:$A,0),1)-2)</f>
      </c>
      <c r="H23" s="119">
        <f>INDEX('1. závod'!$A:$CH,$D23+5,INDEX('Základní list'!$B:$B,MATCH($C23,'Základní list'!$A:$A,0),1)-1)</f>
      </c>
      <c r="I23" s="40" t="s">
        <v>96</v>
      </c>
      <c r="J23" s="40">
        <v>5</v>
      </c>
      <c r="K23" s="43">
        <f>INDEX('2. závod'!$A:$CH,$J23+5,INDEX('Základní list'!$B:$B,MATCH($I23,'Základní list'!$A:$A,0),1))</f>
        <v>0</v>
      </c>
      <c r="L23" s="43">
        <f>INDEX('2. závod'!$A:$CH,$J23+5,INDEX('Základní list'!$B:$B,MATCH($I23,'Základní list'!$A:$A,0),1)+2)</f>
      </c>
      <c r="M23" s="46">
        <f>INDEX('2. závod'!$A:$CH,$J23+5,INDEX('Základní list'!$B:$B,MATCH($I23,'Základní list'!$A:$A,0),1)-2)</f>
      </c>
      <c r="N23" s="119">
        <f>INDEX('2. závod'!$A:$CH,$J23+5,INDEX('Základní list'!$B:$B,MATCH($I23,'Základní list'!$A:$A,0),1)-1)</f>
      </c>
    </row>
    <row r="24" spans="2:14" ht="31.5" customHeight="1">
      <c r="B24" s="42">
        <v>65</v>
      </c>
      <c r="C24" s="40" t="s">
        <v>96</v>
      </c>
      <c r="D24" s="40">
        <v>6</v>
      </c>
      <c r="E24" s="43">
        <f>INDEX('1. závod'!$A:$CH,$D24+5,INDEX('Základní list'!$B:$B,MATCH($C24,'Základní list'!$A:$A,0),1))</f>
        <v>0</v>
      </c>
      <c r="F24" s="43">
        <f>INDEX('1. závod'!$A:$CH,$D24+5,INDEX('Základní list'!$B:$B,MATCH($C24,'Základní list'!$A:$A,0),1)+2)</f>
      </c>
      <c r="G24" s="46">
        <f>INDEX('1. závod'!$A:$CH,$D24+5,INDEX('Základní list'!$B:$B,MATCH($C24,'Základní list'!$A:$A,0),1)-2)</f>
      </c>
      <c r="H24" s="119">
        <f>INDEX('1. závod'!$A:$CH,$D24+5,INDEX('Základní list'!$B:$B,MATCH($C24,'Základní list'!$A:$A,0),1)-1)</f>
      </c>
      <c r="I24" s="40" t="s">
        <v>96</v>
      </c>
      <c r="J24" s="40">
        <v>6</v>
      </c>
      <c r="K24" s="43">
        <f>INDEX('2. závod'!$A:$CH,$J24+5,INDEX('Základní list'!$B:$B,MATCH($I24,'Základní list'!$A:$A,0),1))</f>
        <v>0</v>
      </c>
      <c r="L24" s="43">
        <f>INDEX('2. závod'!$A:$CH,$J24+5,INDEX('Základní list'!$B:$B,MATCH($I24,'Základní list'!$A:$A,0),1)+2)</f>
      </c>
      <c r="M24" s="46">
        <f>INDEX('2. závod'!$A:$CH,$J24+5,INDEX('Základní list'!$B:$B,MATCH($I24,'Základní list'!$A:$A,0),1)-2)</f>
      </c>
      <c r="N24" s="119">
        <f>INDEX('2. závod'!$A:$CH,$J24+5,INDEX('Základní list'!$B:$B,MATCH($I24,'Základní list'!$A:$A,0),1)-1)</f>
      </c>
    </row>
    <row r="25" spans="2:14" ht="31.5" customHeight="1">
      <c r="B25" s="42">
        <v>66</v>
      </c>
      <c r="C25" s="40" t="s">
        <v>96</v>
      </c>
      <c r="D25" s="40">
        <v>7</v>
      </c>
      <c r="E25" s="43">
        <f>INDEX('1. závod'!$A:$CH,$D25+5,INDEX('Základní list'!$B:$B,MATCH($C25,'Základní list'!$A:$A,0),1))</f>
        <v>0</v>
      </c>
      <c r="F25" s="43">
        <f>INDEX('1. závod'!$A:$CH,$D25+5,INDEX('Základní list'!$B:$B,MATCH($C25,'Základní list'!$A:$A,0),1)+2)</f>
      </c>
      <c r="G25" s="46">
        <f>INDEX('1. závod'!$A:$CH,$D25+5,INDEX('Základní list'!$B:$B,MATCH($C25,'Základní list'!$A:$A,0),1)-2)</f>
      </c>
      <c r="H25" s="119">
        <f>INDEX('1. závod'!$A:$CH,$D25+5,INDEX('Základní list'!$B:$B,MATCH($C25,'Základní list'!$A:$A,0),1)-1)</f>
      </c>
      <c r="I25" s="40" t="s">
        <v>96</v>
      </c>
      <c r="J25" s="40">
        <v>7</v>
      </c>
      <c r="K25" s="43">
        <f>INDEX('2. závod'!$A:$CH,$J25+5,INDEX('Základní list'!$B:$B,MATCH($I25,'Základní list'!$A:$A,0),1))</f>
        <v>0</v>
      </c>
      <c r="L25" s="43">
        <f>INDEX('2. závod'!$A:$CH,$J25+5,INDEX('Základní list'!$B:$B,MATCH($I25,'Základní list'!$A:$A,0),1)+2)</f>
      </c>
      <c r="M25" s="46">
        <f>INDEX('2. závod'!$A:$CH,$J25+5,INDEX('Základní list'!$B:$B,MATCH($I25,'Základní list'!$A:$A,0),1)-2)</f>
      </c>
      <c r="N25" s="119">
        <f>INDEX('2. závod'!$A:$CH,$J25+5,INDEX('Základní list'!$B:$B,MATCH($I25,'Základní list'!$A:$A,0),1)-1)</f>
      </c>
    </row>
    <row r="26" spans="2:14" ht="31.5" customHeight="1">
      <c r="B26" s="42">
        <v>67</v>
      </c>
      <c r="C26" s="40" t="s">
        <v>96</v>
      </c>
      <c r="D26" s="40">
        <v>8</v>
      </c>
      <c r="E26" s="43">
        <f>INDEX('1. závod'!$A:$CH,$D26+5,INDEX('Základní list'!$B:$B,MATCH($C26,'Základní list'!$A:$A,0),1))</f>
        <v>0</v>
      </c>
      <c r="F26" s="43">
        <f>INDEX('1. závod'!$A:$CH,$D26+5,INDEX('Základní list'!$B:$B,MATCH($C26,'Základní list'!$A:$A,0),1)+2)</f>
      </c>
      <c r="G26" s="46">
        <f>INDEX('1. závod'!$A:$CH,$D26+5,INDEX('Základní list'!$B:$B,MATCH($C26,'Základní list'!$A:$A,0),1)-2)</f>
      </c>
      <c r="H26" s="119">
        <f>INDEX('1. závod'!$A:$CH,$D26+5,INDEX('Základní list'!$B:$B,MATCH($C26,'Základní list'!$A:$A,0),1)-1)</f>
      </c>
      <c r="I26" s="40" t="s">
        <v>96</v>
      </c>
      <c r="J26" s="40">
        <v>8</v>
      </c>
      <c r="K26" s="43">
        <f>INDEX('2. závod'!$A:$CH,$J26+5,INDEX('Základní list'!$B:$B,MATCH($I26,'Základní list'!$A:$A,0),1))</f>
        <v>0</v>
      </c>
      <c r="L26" s="43">
        <f>INDEX('2. závod'!$A:$CH,$J26+5,INDEX('Základní list'!$B:$B,MATCH($I26,'Základní list'!$A:$A,0),1)+2)</f>
      </c>
      <c r="M26" s="46">
        <f>INDEX('2. závod'!$A:$CH,$J26+5,INDEX('Základní list'!$B:$B,MATCH($I26,'Základní list'!$A:$A,0),1)-2)</f>
      </c>
      <c r="N26" s="119">
        <f>INDEX('2. závod'!$A:$CH,$J26+5,INDEX('Základní list'!$B:$B,MATCH($I26,'Základní list'!$A:$A,0),1)-1)</f>
      </c>
    </row>
    <row r="27" spans="2:14" ht="31.5" customHeight="1">
      <c r="B27" s="42">
        <v>68</v>
      </c>
      <c r="C27" s="40" t="s">
        <v>96</v>
      </c>
      <c r="D27" s="40">
        <v>9</v>
      </c>
      <c r="E27" s="43">
        <f>INDEX('1. závod'!$A:$CH,$D27+5,INDEX('Základní list'!$B:$B,MATCH($C27,'Základní list'!$A:$A,0),1))</f>
        <v>0</v>
      </c>
      <c r="F27" s="43">
        <f>INDEX('1. závod'!$A:$CH,$D27+5,INDEX('Základní list'!$B:$B,MATCH($C27,'Základní list'!$A:$A,0),1)+2)</f>
      </c>
      <c r="G27" s="46">
        <f>INDEX('1. závod'!$A:$CH,$D27+5,INDEX('Základní list'!$B:$B,MATCH($C27,'Základní list'!$A:$A,0),1)-2)</f>
      </c>
      <c r="H27" s="119">
        <f>INDEX('1. závod'!$A:$CH,$D27+5,INDEX('Základní list'!$B:$B,MATCH($C27,'Základní list'!$A:$A,0),1)-1)</f>
      </c>
      <c r="I27" s="40" t="s">
        <v>96</v>
      </c>
      <c r="J27" s="40">
        <v>9</v>
      </c>
      <c r="K27" s="43">
        <f>INDEX('2. závod'!$A:$CH,$J27+5,INDEX('Základní list'!$B:$B,MATCH($I27,'Základní list'!$A:$A,0),1))</f>
        <v>0</v>
      </c>
      <c r="L27" s="43">
        <f>INDEX('2. závod'!$A:$CH,$J27+5,INDEX('Základní list'!$B:$B,MATCH($I27,'Základní list'!$A:$A,0),1)+2)</f>
      </c>
      <c r="M27" s="46">
        <f>INDEX('2. závod'!$A:$CH,$J27+5,INDEX('Základní list'!$B:$B,MATCH($I27,'Základní list'!$A:$A,0),1)-2)</f>
      </c>
      <c r="N27" s="119">
        <f>INDEX('2. závod'!$A:$CH,$J27+5,INDEX('Základní list'!$B:$B,MATCH($I27,'Základní list'!$A:$A,0),1)-1)</f>
      </c>
    </row>
    <row r="28" spans="2:14" ht="31.5" customHeight="1">
      <c r="B28" s="42">
        <v>69</v>
      </c>
      <c r="C28" s="40" t="s">
        <v>96</v>
      </c>
      <c r="D28" s="40">
        <v>10</v>
      </c>
      <c r="E28" s="43">
        <f>INDEX('1. závod'!$A:$CH,$D28+5,INDEX('Základní list'!$B:$B,MATCH($C28,'Základní list'!$A:$A,0),1))</f>
        <v>0</v>
      </c>
      <c r="F28" s="43">
        <f>INDEX('1. závod'!$A:$CH,$D28+5,INDEX('Základní list'!$B:$B,MATCH($C28,'Základní list'!$A:$A,0),1)+2)</f>
      </c>
      <c r="G28" s="46">
        <f>INDEX('1. závod'!$A:$CH,$D28+5,INDEX('Základní list'!$B:$B,MATCH($C28,'Základní list'!$A:$A,0),1)-2)</f>
      </c>
      <c r="H28" s="119">
        <f>INDEX('1. závod'!$A:$CH,$D28+5,INDEX('Základní list'!$B:$B,MATCH($C28,'Základní list'!$A:$A,0),1)-1)</f>
      </c>
      <c r="I28" s="40" t="s">
        <v>96</v>
      </c>
      <c r="J28" s="40">
        <v>10</v>
      </c>
      <c r="K28" s="43">
        <f>INDEX('2. závod'!$A:$CH,$J28+5,INDEX('Základní list'!$B:$B,MATCH($I28,'Základní list'!$A:$A,0),1))</f>
        <v>0</v>
      </c>
      <c r="L28" s="43">
        <f>INDEX('2. závod'!$A:$CH,$J28+5,INDEX('Základní list'!$B:$B,MATCH($I28,'Základní list'!$A:$A,0),1)+2)</f>
      </c>
      <c r="M28" s="46">
        <f>INDEX('2. závod'!$A:$CH,$J28+5,INDEX('Základní list'!$B:$B,MATCH($I28,'Základní list'!$A:$A,0),1)-2)</f>
      </c>
      <c r="N28" s="119">
        <f>INDEX('2. závod'!$A:$CH,$J28+5,INDEX('Základní list'!$B:$B,MATCH($I28,'Základní list'!$A:$A,0),1)-1)</f>
      </c>
    </row>
    <row r="29" spans="2:14" ht="31.5" customHeight="1">
      <c r="B29" s="42">
        <v>70</v>
      </c>
      <c r="C29" s="40" t="s">
        <v>96</v>
      </c>
      <c r="D29" s="40">
        <v>11</v>
      </c>
      <c r="E29" s="43">
        <f>INDEX('1. závod'!$A:$CH,$D29+5,INDEX('Základní list'!$B:$B,MATCH($C29,'Základní list'!$A:$A,0),1))</f>
        <v>0</v>
      </c>
      <c r="F29" s="43">
        <f>INDEX('1. závod'!$A:$CH,$D29+5,INDEX('Základní list'!$B:$B,MATCH($C29,'Základní list'!$A:$A,0),1)+2)</f>
      </c>
      <c r="G29" s="46">
        <f>INDEX('1. závod'!$A:$CH,$D29+5,INDEX('Základní list'!$B:$B,MATCH($C29,'Základní list'!$A:$A,0),1)-2)</f>
      </c>
      <c r="H29" s="119">
        <f>INDEX('1. závod'!$A:$CH,$D29+5,INDEX('Základní list'!$B:$B,MATCH($C29,'Základní list'!$A:$A,0),1)-1)</f>
      </c>
      <c r="I29" s="40" t="s">
        <v>96</v>
      </c>
      <c r="J29" s="40">
        <v>11</v>
      </c>
      <c r="K29" s="43">
        <f>INDEX('2. závod'!$A:$CH,$J29+5,INDEX('Základní list'!$B:$B,MATCH($I29,'Základní list'!$A:$A,0),1))</f>
        <v>0</v>
      </c>
      <c r="L29" s="43">
        <f>INDEX('2. závod'!$A:$CH,$J29+5,INDEX('Základní list'!$B:$B,MATCH($I29,'Základní list'!$A:$A,0),1)+2)</f>
      </c>
      <c r="M29" s="46">
        <f>INDEX('2. závod'!$A:$CH,$J29+5,INDEX('Základní list'!$B:$B,MATCH($I29,'Základní list'!$A:$A,0),1)-2)</f>
      </c>
      <c r="N29" s="119">
        <f>INDEX('2. závod'!$A:$CH,$J29+5,INDEX('Základní list'!$B:$B,MATCH($I29,'Základní list'!$A:$A,0),1)-1)</f>
      </c>
    </row>
    <row r="30" spans="2:14" ht="31.5" customHeight="1">
      <c r="B30" s="42">
        <v>71</v>
      </c>
      <c r="C30" s="40" t="s">
        <v>96</v>
      </c>
      <c r="D30" s="40">
        <v>12</v>
      </c>
      <c r="E30" s="43">
        <f>INDEX('1. závod'!$A:$CH,$D30+5,INDEX('Základní list'!$B:$B,MATCH($C30,'Základní list'!$A:$A,0),1))</f>
        <v>0</v>
      </c>
      <c r="F30" s="43">
        <f>INDEX('1. závod'!$A:$CH,$D30+5,INDEX('Základní list'!$B:$B,MATCH($C30,'Základní list'!$A:$A,0),1)+2)</f>
      </c>
      <c r="G30" s="46">
        <f>INDEX('1. závod'!$A:$CH,$D30+5,INDEX('Základní list'!$B:$B,MATCH($C30,'Základní list'!$A:$A,0),1)-2)</f>
      </c>
      <c r="H30" s="119">
        <f>INDEX('1. závod'!$A:$CH,$D30+5,INDEX('Základní list'!$B:$B,MATCH($C30,'Základní list'!$A:$A,0),1)-1)</f>
      </c>
      <c r="I30" s="40" t="s">
        <v>96</v>
      </c>
      <c r="J30" s="40">
        <v>12</v>
      </c>
      <c r="K30" s="43">
        <f>INDEX('2. závod'!$A:$CH,$J30+5,INDEX('Základní list'!$B:$B,MATCH($I30,'Základní list'!$A:$A,0),1))</f>
        <v>0</v>
      </c>
      <c r="L30" s="43">
        <f>INDEX('2. závod'!$A:$CH,$J30+5,INDEX('Základní list'!$B:$B,MATCH($I30,'Základní list'!$A:$A,0),1)+2)</f>
      </c>
      <c r="M30" s="46">
        <f>INDEX('2. závod'!$A:$CH,$J30+5,INDEX('Základní list'!$B:$B,MATCH($I30,'Základní list'!$A:$A,0),1)-2)</f>
      </c>
      <c r="N30" s="119">
        <f>INDEX('2. závod'!$A:$CH,$J30+5,INDEX('Základní list'!$B:$B,MATCH($I30,'Základní list'!$A:$A,0),1)-1)</f>
      </c>
    </row>
    <row r="31" spans="2:14" ht="31.5" customHeight="1">
      <c r="B31" s="42">
        <v>72</v>
      </c>
      <c r="C31" s="40" t="s">
        <v>96</v>
      </c>
      <c r="D31" s="40">
        <v>13</v>
      </c>
      <c r="E31" s="43">
        <f>INDEX('1. závod'!$A:$CH,$D31+5,INDEX('Základní list'!$B:$B,MATCH($C31,'Základní list'!$A:$A,0),1))</f>
        <v>0</v>
      </c>
      <c r="F31" s="43">
        <f>INDEX('1. závod'!$A:$CH,$D31+5,INDEX('Základní list'!$B:$B,MATCH($C31,'Základní list'!$A:$A,0),1)+2)</f>
      </c>
      <c r="G31" s="46">
        <f>INDEX('1. závod'!$A:$CH,$D31+5,INDEX('Základní list'!$B:$B,MATCH($C31,'Základní list'!$A:$A,0),1)-2)</f>
      </c>
      <c r="H31" s="119">
        <f>INDEX('1. závod'!$A:$CH,$D31+5,INDEX('Základní list'!$B:$B,MATCH($C31,'Základní list'!$A:$A,0),1)-1)</f>
      </c>
      <c r="I31" s="40" t="s">
        <v>96</v>
      </c>
      <c r="J31" s="40">
        <v>13</v>
      </c>
      <c r="K31" s="43">
        <f>INDEX('2. závod'!$A:$CH,$J31+5,INDEX('Základní list'!$B:$B,MATCH($I31,'Základní list'!$A:$A,0),1))</f>
        <v>0</v>
      </c>
      <c r="L31" s="43">
        <f>INDEX('2. závod'!$A:$CH,$J31+5,INDEX('Základní list'!$B:$B,MATCH($I31,'Základní list'!$A:$A,0),1)+2)</f>
      </c>
      <c r="M31" s="46">
        <f>INDEX('2. závod'!$A:$CH,$J31+5,INDEX('Základní list'!$B:$B,MATCH($I31,'Základní list'!$A:$A,0),1)-2)</f>
      </c>
      <c r="N31" s="119">
        <f>INDEX('2. závod'!$A:$CH,$J31+5,INDEX('Základní list'!$B:$B,MATCH($I31,'Základní list'!$A:$A,0),1)-1)</f>
      </c>
    </row>
    <row r="32" spans="2:14" ht="31.5" customHeight="1">
      <c r="B32" s="42">
        <v>73</v>
      </c>
      <c r="C32" s="40" t="s">
        <v>96</v>
      </c>
      <c r="D32" s="40">
        <v>14</v>
      </c>
      <c r="E32" s="43">
        <f>INDEX('1. závod'!$A:$CH,$D32+5,INDEX('Základní list'!$B:$B,MATCH($C32,'Základní list'!$A:$A,0),1))</f>
        <v>0</v>
      </c>
      <c r="F32" s="43">
        <f>INDEX('1. závod'!$A:$CH,$D32+5,INDEX('Základní list'!$B:$B,MATCH($C32,'Základní list'!$A:$A,0),1)+2)</f>
      </c>
      <c r="G32" s="46">
        <f>INDEX('1. závod'!$A:$CH,$D32+5,INDEX('Základní list'!$B:$B,MATCH($C32,'Základní list'!$A:$A,0),1)-2)</f>
      </c>
      <c r="H32" s="119">
        <f>INDEX('1. závod'!$A:$CH,$D32+5,INDEX('Základní list'!$B:$B,MATCH($C32,'Základní list'!$A:$A,0),1)-1)</f>
      </c>
      <c r="I32" s="40" t="s">
        <v>96</v>
      </c>
      <c r="J32" s="40">
        <v>14</v>
      </c>
      <c r="K32" s="43">
        <f>INDEX('2. závod'!$A:$CH,$J32+5,INDEX('Základní list'!$B:$B,MATCH($I32,'Základní list'!$A:$A,0),1))</f>
        <v>0</v>
      </c>
      <c r="L32" s="43">
        <f>INDEX('2. závod'!$A:$CH,$J32+5,INDEX('Základní list'!$B:$B,MATCH($I32,'Základní list'!$A:$A,0),1)+2)</f>
      </c>
      <c r="M32" s="46">
        <f>INDEX('2. závod'!$A:$CH,$J32+5,INDEX('Základní list'!$B:$B,MATCH($I32,'Základní list'!$A:$A,0),1)-2)</f>
      </c>
      <c r="N32" s="119">
        <f>INDEX('2. závod'!$A:$CH,$J32+5,INDEX('Základní list'!$B:$B,MATCH($I32,'Základní list'!$A:$A,0),1)-1)</f>
      </c>
    </row>
    <row r="33" spans="2:14" ht="31.5" customHeight="1">
      <c r="B33" s="42">
        <v>74</v>
      </c>
      <c r="C33" s="40" t="s">
        <v>60</v>
      </c>
      <c r="D33" s="40">
        <v>1</v>
      </c>
      <c r="E33" s="43">
        <f>INDEX('1. závod'!$A:$CH,$D33+5,INDEX('Základní list'!$B:$B,MATCH($C33,'Základní list'!$A:$A,0),1))</f>
        <v>0</v>
      </c>
      <c r="F33" s="43">
        <f>INDEX('1. závod'!$A:$CH,$D33+5,INDEX('Základní list'!$B:$B,MATCH($C33,'Základní list'!$A:$A,0),1)+2)</f>
      </c>
      <c r="G33" s="46">
        <f>INDEX('1. závod'!$A:$CH,$D33+5,INDEX('Základní list'!$B:$B,MATCH($C33,'Základní list'!$A:$A,0),1)-2)</f>
      </c>
      <c r="H33" s="119">
        <f>INDEX('1. závod'!$A:$CH,$D33+5,INDEX('Základní list'!$B:$B,MATCH($C33,'Základní list'!$A:$A,0),1)-1)</f>
      </c>
      <c r="I33" s="40" t="s">
        <v>60</v>
      </c>
      <c r="J33" s="40">
        <v>1</v>
      </c>
      <c r="K33" s="43">
        <f>INDEX('2. závod'!$A:$CH,$J33+5,INDEX('Základní list'!$B:$B,MATCH($I33,'Základní list'!$A:$A,0),1))</f>
        <v>0</v>
      </c>
      <c r="L33" s="43">
        <f>INDEX('2. závod'!$A:$CH,$J33+5,INDEX('Základní list'!$B:$B,MATCH($I33,'Základní list'!$A:$A,0),1)+2)</f>
      </c>
      <c r="M33" s="46">
        <f>INDEX('2. závod'!$A:$CH,$J33+5,INDEX('Základní list'!$B:$B,MATCH($I33,'Základní list'!$A:$A,0),1)-2)</f>
      </c>
      <c r="N33" s="119">
        <f>INDEX('2. závod'!$A:$CH,$J33+5,INDEX('Základní list'!$B:$B,MATCH($I33,'Základní list'!$A:$A,0),1)-1)</f>
      </c>
    </row>
    <row r="34" spans="2:14" ht="31.5" customHeight="1">
      <c r="B34" s="42">
        <v>75</v>
      </c>
      <c r="C34" s="40" t="s">
        <v>60</v>
      </c>
      <c r="D34" s="40">
        <v>2</v>
      </c>
      <c r="E34" s="43">
        <f>INDEX('1. závod'!$A:$CH,$D34+5,INDEX('Základní list'!$B:$B,MATCH($C34,'Základní list'!$A:$A,0),1))</f>
        <v>0</v>
      </c>
      <c r="F34" s="43">
        <f>INDEX('1. závod'!$A:$CH,$D34+5,INDEX('Základní list'!$B:$B,MATCH($C34,'Základní list'!$A:$A,0),1)+2)</f>
      </c>
      <c r="G34" s="46">
        <f>INDEX('1. závod'!$A:$CH,$D34+5,INDEX('Základní list'!$B:$B,MATCH($C34,'Základní list'!$A:$A,0),1)-2)</f>
      </c>
      <c r="H34" s="119">
        <f>INDEX('1. závod'!$A:$CH,$D34+5,INDEX('Základní list'!$B:$B,MATCH($C34,'Základní list'!$A:$A,0),1)-1)</f>
      </c>
      <c r="I34" s="40" t="s">
        <v>60</v>
      </c>
      <c r="J34" s="40">
        <v>2</v>
      </c>
      <c r="K34" s="43">
        <f>INDEX('2. závod'!$A:$CH,$J34+5,INDEX('Základní list'!$B:$B,MATCH($I34,'Základní list'!$A:$A,0),1))</f>
        <v>0</v>
      </c>
      <c r="L34" s="43">
        <f>INDEX('2. závod'!$A:$CH,$J34+5,INDEX('Základní list'!$B:$B,MATCH($I34,'Základní list'!$A:$A,0),1)+2)</f>
      </c>
      <c r="M34" s="46">
        <f>INDEX('2. závod'!$A:$CH,$J34+5,INDEX('Základní list'!$B:$B,MATCH($I34,'Základní list'!$A:$A,0),1)-2)</f>
      </c>
      <c r="N34" s="119">
        <f>INDEX('2. závod'!$A:$CH,$J34+5,INDEX('Základní list'!$B:$B,MATCH($I34,'Základní list'!$A:$A,0),1)-1)</f>
      </c>
    </row>
    <row r="35" spans="1:14" ht="31.5" customHeight="1">
      <c r="A35" s="83"/>
      <c r="B35" s="42">
        <v>76</v>
      </c>
      <c r="C35" s="40" t="s">
        <v>60</v>
      </c>
      <c r="D35" s="40">
        <v>3</v>
      </c>
      <c r="E35" s="43">
        <f>INDEX('1. závod'!$A:$CH,$D35+5,INDEX('Základní list'!$B:$B,MATCH($C35,'Základní list'!$A:$A,0),1))</f>
        <v>0</v>
      </c>
      <c r="F35" s="43">
        <f>INDEX('1. závod'!$A:$CH,$D35+5,INDEX('Základní list'!$B:$B,MATCH($C35,'Základní list'!$A:$A,0),1)+2)</f>
      </c>
      <c r="G35" s="46">
        <f>INDEX('1. závod'!$A:$CH,$D35+5,INDEX('Základní list'!$B:$B,MATCH($C35,'Základní list'!$A:$A,0),1)-2)</f>
      </c>
      <c r="H35" s="119">
        <f>INDEX('1. závod'!$A:$CH,$D35+5,INDEX('Základní list'!$B:$B,MATCH($C35,'Základní list'!$A:$A,0),1)-1)</f>
      </c>
      <c r="I35" s="40" t="s">
        <v>60</v>
      </c>
      <c r="J35" s="40">
        <v>3</v>
      </c>
      <c r="K35" s="43">
        <f>INDEX('2. závod'!$A:$CH,$J35+5,INDEX('Základní list'!$B:$B,MATCH($I35,'Základní list'!$A:$A,0),1))</f>
        <v>0</v>
      </c>
      <c r="L35" s="43">
        <f>INDEX('2. závod'!$A:$CH,$J35+5,INDEX('Základní list'!$B:$B,MATCH($I35,'Základní list'!$A:$A,0),1)+2)</f>
      </c>
      <c r="M35" s="46">
        <f>INDEX('2. závod'!$A:$CH,$J35+5,INDEX('Základní list'!$B:$B,MATCH($I35,'Základní list'!$A:$A,0),1)-2)</f>
      </c>
      <c r="N35" s="119">
        <f>INDEX('2. závod'!$A:$CH,$J35+5,INDEX('Základní list'!$B:$B,MATCH($I35,'Základní list'!$A:$A,0),1)-1)</f>
      </c>
    </row>
    <row r="36" spans="2:14" ht="31.5" customHeight="1">
      <c r="B36" s="42">
        <v>77</v>
      </c>
      <c r="C36" s="40" t="s">
        <v>60</v>
      </c>
      <c r="D36" s="40">
        <v>4</v>
      </c>
      <c r="E36" s="43">
        <f>INDEX('1. závod'!$A:$CH,$D36+5,INDEX('Základní list'!$B:$B,MATCH($C36,'Základní list'!$A:$A,0),1))</f>
        <v>0</v>
      </c>
      <c r="F36" s="43">
        <f>INDEX('1. závod'!$A:$CH,$D36+5,INDEX('Základní list'!$B:$B,MATCH($C36,'Základní list'!$A:$A,0),1)+2)</f>
      </c>
      <c r="G36" s="46">
        <f>INDEX('1. závod'!$A:$CH,$D36+5,INDEX('Základní list'!$B:$B,MATCH($C36,'Základní list'!$A:$A,0),1)-2)</f>
      </c>
      <c r="H36" s="119">
        <f>INDEX('1. závod'!$A:$CH,$D36+5,INDEX('Základní list'!$B:$B,MATCH($C36,'Základní list'!$A:$A,0),1)-1)</f>
      </c>
      <c r="I36" s="40" t="s">
        <v>60</v>
      </c>
      <c r="J36" s="40">
        <v>4</v>
      </c>
      <c r="K36" s="43">
        <f>INDEX('2. závod'!$A:$CH,$J36+5,INDEX('Základní list'!$B:$B,MATCH($I36,'Základní list'!$A:$A,0),1))</f>
        <v>0</v>
      </c>
      <c r="L36" s="43">
        <f>INDEX('2. závod'!$A:$CH,$J36+5,INDEX('Základní list'!$B:$B,MATCH($I36,'Základní list'!$A:$A,0),1)+2)</f>
      </c>
      <c r="M36" s="46">
        <f>INDEX('2. závod'!$A:$CH,$J36+5,INDEX('Základní list'!$B:$B,MATCH($I36,'Základní list'!$A:$A,0),1)-2)</f>
      </c>
      <c r="N36" s="119">
        <f>INDEX('2. závod'!$A:$CH,$J36+5,INDEX('Základní list'!$B:$B,MATCH($I36,'Základní list'!$A:$A,0),1)-1)</f>
      </c>
    </row>
    <row r="37" spans="2:14" ht="31.5" customHeight="1">
      <c r="B37" s="42">
        <v>78</v>
      </c>
      <c r="C37" s="40" t="s">
        <v>60</v>
      </c>
      <c r="D37" s="40">
        <v>5</v>
      </c>
      <c r="E37" s="43">
        <f>INDEX('1. závod'!$A:$CH,$D37+5,INDEX('Základní list'!$B:$B,MATCH($C37,'Základní list'!$A:$A,0),1))</f>
        <v>0</v>
      </c>
      <c r="F37" s="43">
        <f>INDEX('1. závod'!$A:$CH,$D37+5,INDEX('Základní list'!$B:$B,MATCH($C37,'Základní list'!$A:$A,0),1)+2)</f>
      </c>
      <c r="G37" s="46">
        <f>INDEX('1. závod'!$A:$CH,$D37+5,INDEX('Základní list'!$B:$B,MATCH($C37,'Základní list'!$A:$A,0),1)-2)</f>
      </c>
      <c r="H37" s="119">
        <f>INDEX('1. závod'!$A:$CH,$D37+5,INDEX('Základní list'!$B:$B,MATCH($C37,'Základní list'!$A:$A,0),1)-1)</f>
      </c>
      <c r="I37" s="40" t="s">
        <v>60</v>
      </c>
      <c r="J37" s="40">
        <v>5</v>
      </c>
      <c r="K37" s="43">
        <f>INDEX('2. závod'!$A:$CH,$J37+5,INDEX('Základní list'!$B:$B,MATCH($I37,'Základní list'!$A:$A,0),1))</f>
        <v>0</v>
      </c>
      <c r="L37" s="43">
        <f>INDEX('2. závod'!$A:$CH,$J37+5,INDEX('Základní list'!$B:$B,MATCH($I37,'Základní list'!$A:$A,0),1)+2)</f>
      </c>
      <c r="M37" s="46">
        <f>INDEX('2. závod'!$A:$CH,$J37+5,INDEX('Základní list'!$B:$B,MATCH($I37,'Základní list'!$A:$A,0),1)-2)</f>
      </c>
      <c r="N37" s="119">
        <f>INDEX('2. závod'!$A:$CH,$J37+5,INDEX('Základní list'!$B:$B,MATCH($I37,'Základní list'!$A:$A,0),1)-1)</f>
      </c>
    </row>
    <row r="38" spans="2:14" ht="31.5" customHeight="1">
      <c r="B38" s="42">
        <v>79</v>
      </c>
      <c r="C38" s="40" t="s">
        <v>60</v>
      </c>
      <c r="D38" s="40">
        <v>6</v>
      </c>
      <c r="E38" s="43">
        <f>INDEX('1. závod'!$A:$CH,$D38+5,INDEX('Základní list'!$B:$B,MATCH($C38,'Základní list'!$A:$A,0),1))</f>
        <v>0</v>
      </c>
      <c r="F38" s="43">
        <f>INDEX('1. závod'!$A:$CH,$D38+5,INDEX('Základní list'!$B:$B,MATCH($C38,'Základní list'!$A:$A,0),1)+2)</f>
      </c>
      <c r="G38" s="46">
        <f>INDEX('1. závod'!$A:$CH,$D38+5,INDEX('Základní list'!$B:$B,MATCH($C38,'Základní list'!$A:$A,0),1)-2)</f>
      </c>
      <c r="H38" s="119">
        <f>INDEX('1. závod'!$A:$CH,$D38+5,INDEX('Základní list'!$B:$B,MATCH($C38,'Základní list'!$A:$A,0),1)-1)</f>
      </c>
      <c r="I38" s="40" t="s">
        <v>60</v>
      </c>
      <c r="J38" s="40">
        <v>6</v>
      </c>
      <c r="K38" s="43">
        <f>INDEX('2. závod'!$A:$CH,$J38+5,INDEX('Základní list'!$B:$B,MATCH($I38,'Základní list'!$A:$A,0),1))</f>
        <v>0</v>
      </c>
      <c r="L38" s="43">
        <f>INDEX('2. závod'!$A:$CH,$J38+5,INDEX('Základní list'!$B:$B,MATCH($I38,'Základní list'!$A:$A,0),1)+2)</f>
      </c>
      <c r="M38" s="46">
        <f>INDEX('2. závod'!$A:$CH,$J38+5,INDEX('Základní list'!$B:$B,MATCH($I38,'Základní list'!$A:$A,0),1)-2)</f>
      </c>
      <c r="N38" s="119">
        <f>INDEX('2. závod'!$A:$CH,$J38+5,INDEX('Základní list'!$B:$B,MATCH($I38,'Základní list'!$A:$A,0),1)-1)</f>
      </c>
    </row>
    <row r="39" spans="2:14" ht="31.5" customHeight="1">
      <c r="B39" s="42">
        <v>80</v>
      </c>
      <c r="C39" s="40" t="s">
        <v>60</v>
      </c>
      <c r="D39" s="40">
        <v>7</v>
      </c>
      <c r="E39" s="43">
        <f>INDEX('1. závod'!$A:$CH,$D39+5,INDEX('Základní list'!$B:$B,MATCH($C39,'Základní list'!$A:$A,0),1))</f>
        <v>0</v>
      </c>
      <c r="F39" s="43">
        <f>INDEX('1. závod'!$A:$CH,$D39+5,INDEX('Základní list'!$B:$B,MATCH($C39,'Základní list'!$A:$A,0),1)+2)</f>
      </c>
      <c r="G39" s="46">
        <f>INDEX('1. závod'!$A:$CH,$D39+5,INDEX('Základní list'!$B:$B,MATCH($C39,'Základní list'!$A:$A,0),1)-2)</f>
      </c>
      <c r="H39" s="119">
        <f>INDEX('1. závod'!$A:$CH,$D39+5,INDEX('Základní list'!$B:$B,MATCH($C39,'Základní list'!$A:$A,0),1)-1)</f>
      </c>
      <c r="I39" s="40" t="s">
        <v>60</v>
      </c>
      <c r="J39" s="40">
        <v>7</v>
      </c>
      <c r="K39" s="43">
        <f>INDEX('2. závod'!$A:$CH,$J39+5,INDEX('Základní list'!$B:$B,MATCH($I39,'Základní list'!$A:$A,0),1))</f>
        <v>0</v>
      </c>
      <c r="L39" s="43">
        <f>INDEX('2. závod'!$A:$CH,$J39+5,INDEX('Základní list'!$B:$B,MATCH($I39,'Základní list'!$A:$A,0),1)+2)</f>
      </c>
      <c r="M39" s="46">
        <f>INDEX('2. závod'!$A:$CH,$J39+5,INDEX('Základní list'!$B:$B,MATCH($I39,'Základní list'!$A:$A,0),1)-2)</f>
      </c>
      <c r="N39" s="119">
        <f>INDEX('2. závod'!$A:$CH,$J39+5,INDEX('Základní list'!$B:$B,MATCH($I39,'Základní list'!$A:$A,0),1)-1)</f>
      </c>
    </row>
    <row r="40" spans="2:14" ht="31.5" customHeight="1">
      <c r="B40" s="42">
        <v>81</v>
      </c>
      <c r="C40" s="40" t="s">
        <v>60</v>
      </c>
      <c r="D40" s="40">
        <v>8</v>
      </c>
      <c r="E40" s="43">
        <f>INDEX('1. závod'!$A:$CH,$D40+5,INDEX('Základní list'!$B:$B,MATCH($C40,'Základní list'!$A:$A,0),1))</f>
        <v>0</v>
      </c>
      <c r="F40" s="43">
        <f>INDEX('1. závod'!$A:$CH,$D40+5,INDEX('Základní list'!$B:$B,MATCH($C40,'Základní list'!$A:$A,0),1)+2)</f>
      </c>
      <c r="G40" s="46">
        <f>INDEX('1. závod'!$A:$CH,$D40+5,INDEX('Základní list'!$B:$B,MATCH($C40,'Základní list'!$A:$A,0),1)-2)</f>
      </c>
      <c r="H40" s="119">
        <f>INDEX('1. závod'!$A:$CH,$D40+5,INDEX('Základní list'!$B:$B,MATCH($C40,'Základní list'!$A:$A,0),1)-1)</f>
      </c>
      <c r="I40" s="40" t="s">
        <v>60</v>
      </c>
      <c r="J40" s="40">
        <v>8</v>
      </c>
      <c r="K40" s="43">
        <f>INDEX('2. závod'!$A:$CH,$J40+5,INDEX('Základní list'!$B:$B,MATCH($I40,'Základní list'!$A:$A,0),1))</f>
        <v>0</v>
      </c>
      <c r="L40" s="43">
        <f>INDEX('2. závod'!$A:$CH,$J40+5,INDEX('Základní list'!$B:$B,MATCH($I40,'Základní list'!$A:$A,0),1)+2)</f>
      </c>
      <c r="M40" s="46">
        <f>INDEX('2. závod'!$A:$CH,$J40+5,INDEX('Základní list'!$B:$B,MATCH($I40,'Základní list'!$A:$A,0),1)-2)</f>
      </c>
      <c r="N40" s="119">
        <f>INDEX('2. závod'!$A:$CH,$J40+5,INDEX('Základní list'!$B:$B,MATCH($I40,'Základní list'!$A:$A,0),1)-1)</f>
      </c>
    </row>
    <row r="41" spans="2:14" ht="31.5" customHeight="1">
      <c r="B41" s="42">
        <v>82</v>
      </c>
      <c r="C41" s="40" t="s">
        <v>60</v>
      </c>
      <c r="D41" s="40">
        <v>9</v>
      </c>
      <c r="E41" s="43">
        <f>INDEX('1. závod'!$A:$CH,$D41+5,INDEX('Základní list'!$B:$B,MATCH($C41,'Základní list'!$A:$A,0),1))</f>
        <v>0</v>
      </c>
      <c r="F41" s="43">
        <f>INDEX('1. závod'!$A:$CH,$D41+5,INDEX('Základní list'!$B:$B,MATCH($C41,'Základní list'!$A:$A,0),1)+2)</f>
      </c>
      <c r="G41" s="46">
        <f>INDEX('1. závod'!$A:$CH,$D41+5,INDEX('Základní list'!$B:$B,MATCH($C41,'Základní list'!$A:$A,0),1)-2)</f>
      </c>
      <c r="H41" s="119">
        <f>INDEX('1. závod'!$A:$CH,$D41+5,INDEX('Základní list'!$B:$B,MATCH($C41,'Základní list'!$A:$A,0),1)-1)</f>
      </c>
      <c r="I41" s="40" t="s">
        <v>60</v>
      </c>
      <c r="J41" s="40">
        <v>9</v>
      </c>
      <c r="K41" s="43">
        <f>INDEX('2. závod'!$A:$CH,$J41+5,INDEX('Základní list'!$B:$B,MATCH($I41,'Základní list'!$A:$A,0),1))</f>
        <v>0</v>
      </c>
      <c r="L41" s="43">
        <f>INDEX('2. závod'!$A:$CH,$J41+5,INDEX('Základní list'!$B:$B,MATCH($I41,'Základní list'!$A:$A,0),1)+2)</f>
      </c>
      <c r="M41" s="46">
        <f>INDEX('2. závod'!$A:$CH,$J41+5,INDEX('Základní list'!$B:$B,MATCH($I41,'Základní list'!$A:$A,0),1)-2)</f>
      </c>
      <c r="N41" s="119">
        <f>INDEX('2. závod'!$A:$CH,$J41+5,INDEX('Základní list'!$B:$B,MATCH($I41,'Základní list'!$A:$A,0),1)-1)</f>
      </c>
    </row>
    <row r="42" spans="2:14" ht="31.5" customHeight="1">
      <c r="B42" s="42">
        <v>83</v>
      </c>
      <c r="C42" s="40" t="s">
        <v>60</v>
      </c>
      <c r="D42" s="40">
        <v>10</v>
      </c>
      <c r="E42" s="43">
        <f>INDEX('1. závod'!$A:$CH,$D42+5,INDEX('Základní list'!$B:$B,MATCH($C42,'Základní list'!$A:$A,0),1))</f>
        <v>0</v>
      </c>
      <c r="F42" s="43">
        <f>INDEX('1. závod'!$A:$CH,$D42+5,INDEX('Základní list'!$B:$B,MATCH($C42,'Základní list'!$A:$A,0),1)+2)</f>
      </c>
      <c r="G42" s="46">
        <f>INDEX('1. závod'!$A:$CH,$D42+5,INDEX('Základní list'!$B:$B,MATCH($C42,'Základní list'!$A:$A,0),1)-2)</f>
      </c>
      <c r="H42" s="119">
        <f>INDEX('1. závod'!$A:$CH,$D42+5,INDEX('Základní list'!$B:$B,MATCH($C42,'Základní list'!$A:$A,0),1)-1)</f>
      </c>
      <c r="I42" s="40" t="s">
        <v>60</v>
      </c>
      <c r="J42" s="40">
        <v>10</v>
      </c>
      <c r="K42" s="43">
        <f>INDEX('2. závod'!$A:$CH,$J42+5,INDEX('Základní list'!$B:$B,MATCH($I42,'Základní list'!$A:$A,0),1))</f>
        <v>0</v>
      </c>
      <c r="L42" s="43">
        <f>INDEX('2. závod'!$A:$CH,$J42+5,INDEX('Základní list'!$B:$B,MATCH($I42,'Základní list'!$A:$A,0),1)+2)</f>
      </c>
      <c r="M42" s="46">
        <f>INDEX('2. závod'!$A:$CH,$J42+5,INDEX('Základní list'!$B:$B,MATCH($I42,'Základní list'!$A:$A,0),1)-2)</f>
      </c>
      <c r="N42" s="119">
        <f>INDEX('2. závod'!$A:$CH,$J42+5,INDEX('Základní list'!$B:$B,MATCH($I42,'Základní list'!$A:$A,0),1)-1)</f>
      </c>
    </row>
    <row r="43" spans="2:14" ht="31.5" customHeight="1">
      <c r="B43" s="42">
        <v>84</v>
      </c>
      <c r="C43" s="40" t="s">
        <v>60</v>
      </c>
      <c r="D43" s="40">
        <v>11</v>
      </c>
      <c r="E43" s="43">
        <f>INDEX('1. závod'!$A:$CH,$D43+5,INDEX('Základní list'!$B:$B,MATCH($C43,'Základní list'!$A:$A,0),1))</f>
        <v>0</v>
      </c>
      <c r="F43" s="43">
        <f>INDEX('1. závod'!$A:$CH,$D43+5,INDEX('Základní list'!$B:$B,MATCH($C43,'Základní list'!$A:$A,0),1)+2)</f>
      </c>
      <c r="G43" s="46">
        <f>INDEX('1. závod'!$A:$CH,$D43+5,INDEX('Základní list'!$B:$B,MATCH($C43,'Základní list'!$A:$A,0),1)-2)</f>
      </c>
      <c r="H43" s="119">
        <f>INDEX('1. závod'!$A:$CH,$D43+5,INDEX('Základní list'!$B:$B,MATCH($C43,'Základní list'!$A:$A,0),1)-1)</f>
      </c>
      <c r="I43" s="40" t="s">
        <v>60</v>
      </c>
      <c r="J43" s="40">
        <v>11</v>
      </c>
      <c r="K43" s="43">
        <f>INDEX('2. závod'!$A:$CH,$J43+5,INDEX('Základní list'!$B:$B,MATCH($I43,'Základní list'!$A:$A,0),1))</f>
        <v>0</v>
      </c>
      <c r="L43" s="43">
        <f>INDEX('2. závod'!$A:$CH,$J43+5,INDEX('Základní list'!$B:$B,MATCH($I43,'Základní list'!$A:$A,0),1)+2)</f>
      </c>
      <c r="M43" s="46">
        <f>INDEX('2. závod'!$A:$CH,$J43+5,INDEX('Základní list'!$B:$B,MATCH($I43,'Základní list'!$A:$A,0),1)-2)</f>
      </c>
      <c r="N43" s="119">
        <f>INDEX('2. závod'!$A:$CH,$J43+5,INDEX('Základní list'!$B:$B,MATCH($I43,'Základní list'!$A:$A,0),1)-1)</f>
      </c>
    </row>
    <row r="44" spans="2:14" ht="31.5" customHeight="1">
      <c r="B44" s="42">
        <v>85</v>
      </c>
      <c r="C44" s="40" t="s">
        <v>60</v>
      </c>
      <c r="D44" s="40">
        <v>12</v>
      </c>
      <c r="E44" s="43">
        <f>INDEX('1. závod'!$A:$CH,$D44+5,INDEX('Základní list'!$B:$B,MATCH($C44,'Základní list'!$A:$A,0),1))</f>
        <v>0</v>
      </c>
      <c r="F44" s="43">
        <f>INDEX('1. závod'!$A:$CH,$D44+5,INDEX('Základní list'!$B:$B,MATCH($C44,'Základní list'!$A:$A,0),1)+2)</f>
      </c>
      <c r="G44" s="46">
        <f>INDEX('1. závod'!$A:$CH,$D44+5,INDEX('Základní list'!$B:$B,MATCH($C44,'Základní list'!$A:$A,0),1)-2)</f>
      </c>
      <c r="H44" s="119">
        <f>INDEX('1. závod'!$A:$CH,$D44+5,INDEX('Základní list'!$B:$B,MATCH($C44,'Základní list'!$A:$A,0),1)-1)</f>
      </c>
      <c r="I44" s="40" t="s">
        <v>60</v>
      </c>
      <c r="J44" s="40">
        <v>12</v>
      </c>
      <c r="K44" s="43">
        <f>INDEX('2. závod'!$A:$CH,$J44+5,INDEX('Základní list'!$B:$B,MATCH($I44,'Základní list'!$A:$A,0),1))</f>
        <v>0</v>
      </c>
      <c r="L44" s="43">
        <f>INDEX('2. závod'!$A:$CH,$J44+5,INDEX('Základní list'!$B:$B,MATCH($I44,'Základní list'!$A:$A,0),1)+2)</f>
      </c>
      <c r="M44" s="46">
        <f>INDEX('2. závod'!$A:$CH,$J44+5,INDEX('Základní list'!$B:$B,MATCH($I44,'Základní list'!$A:$A,0),1)-2)</f>
      </c>
      <c r="N44" s="119">
        <f>INDEX('2. závod'!$A:$CH,$J44+5,INDEX('Základní list'!$B:$B,MATCH($I44,'Základní list'!$A:$A,0),1)-1)</f>
      </c>
    </row>
    <row r="45" spans="2:14" ht="31.5" customHeight="1">
      <c r="B45" s="42">
        <v>86</v>
      </c>
      <c r="C45" s="40" t="s">
        <v>60</v>
      </c>
      <c r="D45" s="40">
        <v>13</v>
      </c>
      <c r="E45" s="43">
        <f>INDEX('1. závod'!$A:$CH,$D45+5,INDEX('Základní list'!$B:$B,MATCH($C45,'Základní list'!$A:$A,0),1))</f>
        <v>0</v>
      </c>
      <c r="F45" s="43">
        <f>INDEX('1. závod'!$A:$CH,$D45+5,INDEX('Základní list'!$B:$B,MATCH($C45,'Základní list'!$A:$A,0),1)+2)</f>
      </c>
      <c r="G45" s="46">
        <f>INDEX('1. závod'!$A:$CH,$D45+5,INDEX('Základní list'!$B:$B,MATCH($C45,'Základní list'!$A:$A,0),1)-2)</f>
      </c>
      <c r="H45" s="119">
        <f>INDEX('1. závod'!$A:$CH,$D45+5,INDEX('Základní list'!$B:$B,MATCH($C45,'Základní list'!$A:$A,0),1)-1)</f>
      </c>
      <c r="I45" s="40" t="s">
        <v>60</v>
      </c>
      <c r="J45" s="40">
        <v>13</v>
      </c>
      <c r="K45" s="43">
        <f>INDEX('2. závod'!$A:$CH,$J45+5,INDEX('Základní list'!$B:$B,MATCH($I45,'Základní list'!$A:$A,0),1))</f>
        <v>0</v>
      </c>
      <c r="L45" s="43">
        <f>INDEX('2. závod'!$A:$CH,$J45+5,INDEX('Základní list'!$B:$B,MATCH($I45,'Základní list'!$A:$A,0),1)+2)</f>
      </c>
      <c r="M45" s="46">
        <f>INDEX('2. závod'!$A:$CH,$J45+5,INDEX('Základní list'!$B:$B,MATCH($I45,'Základní list'!$A:$A,0),1)-2)</f>
      </c>
      <c r="N45" s="119">
        <f>INDEX('2. závod'!$A:$CH,$J45+5,INDEX('Základní list'!$B:$B,MATCH($I45,'Základní list'!$A:$A,0),1)-1)</f>
      </c>
    </row>
    <row r="46" spans="2:14" ht="31.5" customHeight="1">
      <c r="B46" s="42">
        <v>87</v>
      </c>
      <c r="C46" s="40" t="s">
        <v>60</v>
      </c>
      <c r="D46" s="40">
        <v>14</v>
      </c>
      <c r="E46" s="43">
        <f>INDEX('1. závod'!$A:$CH,$D46+5,INDEX('Základní list'!$B:$B,MATCH($C46,'Základní list'!$A:$A,0),1))</f>
        <v>0</v>
      </c>
      <c r="F46" s="43">
        <f>INDEX('1. závod'!$A:$CH,$D46+5,INDEX('Základní list'!$B:$B,MATCH($C46,'Základní list'!$A:$A,0),1)+2)</f>
      </c>
      <c r="G46" s="46">
        <f>INDEX('1. závod'!$A:$CH,$D46+5,INDEX('Základní list'!$B:$B,MATCH($C46,'Základní list'!$A:$A,0),1)-2)</f>
      </c>
      <c r="H46" s="119">
        <f>INDEX('1. závod'!$A:$CH,$D46+5,INDEX('Základní list'!$B:$B,MATCH($C46,'Základní list'!$A:$A,0),1)-1)</f>
      </c>
      <c r="I46" s="40" t="s">
        <v>60</v>
      </c>
      <c r="J46" s="40">
        <v>14</v>
      </c>
      <c r="K46" s="43">
        <f>INDEX('2. závod'!$A:$CH,$J46+5,INDEX('Základní list'!$B:$B,MATCH($I46,'Základní list'!$A:$A,0),1))</f>
        <v>0</v>
      </c>
      <c r="L46" s="43">
        <f>INDEX('2. závod'!$A:$CH,$J46+5,INDEX('Základní list'!$B:$B,MATCH($I46,'Základní list'!$A:$A,0),1)+2)</f>
      </c>
      <c r="M46" s="46">
        <f>INDEX('2. závod'!$A:$CH,$J46+5,INDEX('Základní list'!$B:$B,MATCH($I46,'Základní list'!$A:$A,0),1)-2)</f>
      </c>
      <c r="N46" s="119">
        <f>INDEX('2. závod'!$A:$CH,$J46+5,INDEX('Základní list'!$B:$B,MATCH($I46,'Základní list'!$A:$A,0),1)-1)</f>
      </c>
    </row>
    <row r="47" spans="2:14" ht="31.5" customHeight="1">
      <c r="B47" s="42">
        <v>88</v>
      </c>
      <c r="C47" s="40" t="s">
        <v>97</v>
      </c>
      <c r="D47" s="40">
        <v>1</v>
      </c>
      <c r="E47" s="43">
        <f>INDEX('1. závod'!$A:$CH,$D47+5,INDEX('Základní list'!$B:$B,MATCH($C47,'Základní list'!$A:$A,0),1))</f>
        <v>0</v>
      </c>
      <c r="F47" s="43">
        <f>INDEX('1. závod'!$A:$CH,$D47+5,INDEX('Základní list'!$B:$B,MATCH($C47,'Základní list'!$A:$A,0),1)+2)</f>
      </c>
      <c r="G47" s="46">
        <f>INDEX('1. závod'!$A:$CH,$D47+5,INDEX('Základní list'!$B:$B,MATCH($C47,'Základní list'!$A:$A,0),1)-2)</f>
      </c>
      <c r="H47" s="119">
        <f>INDEX('1. závod'!$A:$CH,$D47+5,INDEX('Základní list'!$B:$B,MATCH($C47,'Základní list'!$A:$A,0),1)-1)</f>
      </c>
      <c r="I47" s="40" t="s">
        <v>97</v>
      </c>
      <c r="J47" s="40">
        <v>1</v>
      </c>
      <c r="K47" s="43">
        <f>INDEX('2. závod'!$A:$CH,$J47+5,INDEX('Základní list'!$B:$B,MATCH($I47,'Základní list'!$A:$A,0),1))</f>
        <v>0</v>
      </c>
      <c r="L47" s="43">
        <f>INDEX('2. závod'!$A:$CH,$J47+5,INDEX('Základní list'!$B:$B,MATCH($I47,'Základní list'!$A:$A,0),1)+2)</f>
      </c>
      <c r="M47" s="46">
        <f>INDEX('2. závod'!$A:$CH,$J47+5,INDEX('Základní list'!$B:$B,MATCH($I47,'Základní list'!$A:$A,0),1)-2)</f>
      </c>
      <c r="N47" s="119">
        <f>INDEX('2. závod'!$A:$CH,$J47+5,INDEX('Základní list'!$B:$B,MATCH($I47,'Základní list'!$A:$A,0),1)-1)</f>
      </c>
    </row>
    <row r="48" spans="2:14" ht="31.5" customHeight="1">
      <c r="B48" s="42">
        <v>89</v>
      </c>
      <c r="C48" s="40" t="s">
        <v>97</v>
      </c>
      <c r="D48" s="40">
        <v>2</v>
      </c>
      <c r="E48" s="43">
        <f>INDEX('1. závod'!$A:$CH,$D48+5,INDEX('Základní list'!$B:$B,MATCH($C48,'Základní list'!$A:$A,0),1))</f>
        <v>0</v>
      </c>
      <c r="F48" s="43">
        <f>INDEX('1. závod'!$A:$CH,$D48+5,INDEX('Základní list'!$B:$B,MATCH($C48,'Základní list'!$A:$A,0),1)+2)</f>
      </c>
      <c r="G48" s="46">
        <f>INDEX('1. závod'!$A:$CH,$D48+5,INDEX('Základní list'!$B:$B,MATCH($C48,'Základní list'!$A:$A,0),1)-2)</f>
      </c>
      <c r="H48" s="119">
        <f>INDEX('1. závod'!$A:$CH,$D48+5,INDEX('Základní list'!$B:$B,MATCH($C48,'Základní list'!$A:$A,0),1)-1)</f>
      </c>
      <c r="I48" s="40" t="s">
        <v>97</v>
      </c>
      <c r="J48" s="40">
        <v>2</v>
      </c>
      <c r="K48" s="43">
        <f>INDEX('2. závod'!$A:$CH,$J48+5,INDEX('Základní list'!$B:$B,MATCH($I48,'Základní list'!$A:$A,0),1))</f>
        <v>0</v>
      </c>
      <c r="L48" s="43">
        <f>INDEX('2. závod'!$A:$CH,$J48+5,INDEX('Základní list'!$B:$B,MATCH($I48,'Základní list'!$A:$A,0),1)+2)</f>
      </c>
      <c r="M48" s="46">
        <f>INDEX('2. závod'!$A:$CH,$J48+5,INDEX('Základní list'!$B:$B,MATCH($I48,'Základní list'!$A:$A,0),1)-2)</f>
      </c>
      <c r="N48" s="119">
        <f>INDEX('2. závod'!$A:$CH,$J48+5,INDEX('Základní list'!$B:$B,MATCH($I48,'Základní list'!$A:$A,0),1)-1)</f>
      </c>
    </row>
    <row r="49" spans="1:14" ht="31.5" customHeight="1">
      <c r="A49" s="83"/>
      <c r="B49" s="42">
        <v>90</v>
      </c>
      <c r="C49" s="40" t="s">
        <v>97</v>
      </c>
      <c r="D49" s="40">
        <v>3</v>
      </c>
      <c r="E49" s="43">
        <f>INDEX('1. závod'!$A:$CH,$D49+5,INDEX('Základní list'!$B:$B,MATCH($C49,'Základní list'!$A:$A,0),1))</f>
        <v>0</v>
      </c>
      <c r="F49" s="43">
        <f>INDEX('1. závod'!$A:$CH,$D49+5,INDEX('Základní list'!$B:$B,MATCH($C49,'Základní list'!$A:$A,0),1)+2)</f>
      </c>
      <c r="G49" s="46">
        <f>INDEX('1. závod'!$A:$CH,$D49+5,INDEX('Základní list'!$B:$B,MATCH($C49,'Základní list'!$A:$A,0),1)-2)</f>
      </c>
      <c r="H49" s="119">
        <f>INDEX('1. závod'!$A:$CH,$D49+5,INDEX('Základní list'!$B:$B,MATCH($C49,'Základní list'!$A:$A,0),1)-1)</f>
      </c>
      <c r="I49" s="40" t="s">
        <v>97</v>
      </c>
      <c r="J49" s="40">
        <v>3</v>
      </c>
      <c r="K49" s="43">
        <f>INDEX('2. závod'!$A:$CH,$J49+5,INDEX('Základní list'!$B:$B,MATCH($I49,'Základní list'!$A:$A,0),1))</f>
        <v>0</v>
      </c>
      <c r="L49" s="43">
        <f>INDEX('2. závod'!$A:$CH,$J49+5,INDEX('Základní list'!$B:$B,MATCH($I49,'Základní list'!$A:$A,0),1)+2)</f>
      </c>
      <c r="M49" s="46">
        <f>INDEX('2. závod'!$A:$CH,$J49+5,INDEX('Základní list'!$B:$B,MATCH($I49,'Základní list'!$A:$A,0),1)-2)</f>
      </c>
      <c r="N49" s="119">
        <f>INDEX('2. závod'!$A:$CH,$J49+5,INDEX('Základní list'!$B:$B,MATCH($I49,'Základní list'!$A:$A,0),1)-1)</f>
      </c>
    </row>
    <row r="50" spans="2:14" ht="31.5" customHeight="1">
      <c r="B50" s="42">
        <v>91</v>
      </c>
      <c r="C50" s="40" t="s">
        <v>97</v>
      </c>
      <c r="D50" s="40">
        <v>4</v>
      </c>
      <c r="E50" s="43">
        <f>INDEX('1. závod'!$A:$CH,$D50+5,INDEX('Základní list'!$B:$B,MATCH($C50,'Základní list'!$A:$A,0),1))</f>
        <v>0</v>
      </c>
      <c r="F50" s="43">
        <f>INDEX('1. závod'!$A:$CH,$D50+5,INDEX('Základní list'!$B:$B,MATCH($C50,'Základní list'!$A:$A,0),1)+2)</f>
      </c>
      <c r="G50" s="46">
        <f>INDEX('1. závod'!$A:$CH,$D50+5,INDEX('Základní list'!$B:$B,MATCH($C50,'Základní list'!$A:$A,0),1)-2)</f>
      </c>
      <c r="H50" s="119">
        <f>INDEX('1. závod'!$A:$CH,$D50+5,INDEX('Základní list'!$B:$B,MATCH($C50,'Základní list'!$A:$A,0),1)-1)</f>
      </c>
      <c r="I50" s="40" t="s">
        <v>97</v>
      </c>
      <c r="J50" s="40">
        <v>4</v>
      </c>
      <c r="K50" s="43">
        <f>INDEX('2. závod'!$A:$CH,$J50+5,INDEX('Základní list'!$B:$B,MATCH($I50,'Základní list'!$A:$A,0),1))</f>
        <v>0</v>
      </c>
      <c r="L50" s="43">
        <f>INDEX('2. závod'!$A:$CH,$J50+5,INDEX('Základní list'!$B:$B,MATCH($I50,'Základní list'!$A:$A,0),1)+2)</f>
      </c>
      <c r="M50" s="46">
        <f>INDEX('2. závod'!$A:$CH,$J50+5,INDEX('Základní list'!$B:$B,MATCH($I50,'Základní list'!$A:$A,0),1)-2)</f>
      </c>
      <c r="N50" s="119">
        <f>INDEX('2. závod'!$A:$CH,$J50+5,INDEX('Základní list'!$B:$B,MATCH($I50,'Základní list'!$A:$A,0),1)-1)</f>
      </c>
    </row>
    <row r="51" spans="2:14" ht="31.5" customHeight="1">
      <c r="B51" s="42">
        <v>92</v>
      </c>
      <c r="C51" s="40" t="s">
        <v>97</v>
      </c>
      <c r="D51" s="40">
        <v>5</v>
      </c>
      <c r="E51" s="43">
        <f>INDEX('1. závod'!$A:$CH,$D51+5,INDEX('Základní list'!$B:$B,MATCH($C51,'Základní list'!$A:$A,0),1))</f>
        <v>0</v>
      </c>
      <c r="F51" s="43">
        <f>INDEX('1. závod'!$A:$CH,$D51+5,INDEX('Základní list'!$B:$B,MATCH($C51,'Základní list'!$A:$A,0),1)+2)</f>
      </c>
      <c r="G51" s="46">
        <f>INDEX('1. závod'!$A:$CH,$D51+5,INDEX('Základní list'!$B:$B,MATCH($C51,'Základní list'!$A:$A,0),1)-2)</f>
      </c>
      <c r="H51" s="119">
        <f>INDEX('1. závod'!$A:$CH,$D51+5,INDEX('Základní list'!$B:$B,MATCH($C51,'Základní list'!$A:$A,0),1)-1)</f>
      </c>
      <c r="I51" s="40" t="s">
        <v>97</v>
      </c>
      <c r="J51" s="40">
        <v>5</v>
      </c>
      <c r="K51" s="43">
        <f>INDEX('2. závod'!$A:$CH,$J51+5,INDEX('Základní list'!$B:$B,MATCH($I51,'Základní list'!$A:$A,0),1))</f>
        <v>0</v>
      </c>
      <c r="L51" s="43">
        <f>INDEX('2. závod'!$A:$CH,$J51+5,INDEX('Základní list'!$B:$B,MATCH($I51,'Základní list'!$A:$A,0),1)+2)</f>
      </c>
      <c r="M51" s="46">
        <f>INDEX('2. závod'!$A:$CH,$J51+5,INDEX('Základní list'!$B:$B,MATCH($I51,'Základní list'!$A:$A,0),1)-2)</f>
      </c>
      <c r="N51" s="119">
        <f>INDEX('2. závod'!$A:$CH,$J51+5,INDEX('Základní list'!$B:$B,MATCH($I51,'Základní list'!$A:$A,0),1)-1)</f>
      </c>
    </row>
    <row r="52" spans="2:14" ht="31.5" customHeight="1">
      <c r="B52" s="42">
        <v>93</v>
      </c>
      <c r="C52" s="40" t="s">
        <v>97</v>
      </c>
      <c r="D52" s="40">
        <v>6</v>
      </c>
      <c r="E52" s="43">
        <f>INDEX('1. závod'!$A:$CH,$D52+5,INDEX('Základní list'!$B:$B,MATCH($C52,'Základní list'!$A:$A,0),1))</f>
        <v>0</v>
      </c>
      <c r="F52" s="43">
        <f>INDEX('1. závod'!$A:$CH,$D52+5,INDEX('Základní list'!$B:$B,MATCH($C52,'Základní list'!$A:$A,0),1)+2)</f>
      </c>
      <c r="G52" s="46">
        <f>INDEX('1. závod'!$A:$CH,$D52+5,INDEX('Základní list'!$B:$B,MATCH($C52,'Základní list'!$A:$A,0),1)-2)</f>
      </c>
      <c r="H52" s="119">
        <f>INDEX('1. závod'!$A:$CH,$D52+5,INDEX('Základní list'!$B:$B,MATCH($C52,'Základní list'!$A:$A,0),1)-1)</f>
      </c>
      <c r="I52" s="40" t="s">
        <v>97</v>
      </c>
      <c r="J52" s="40">
        <v>6</v>
      </c>
      <c r="K52" s="43">
        <f>INDEX('2. závod'!$A:$CH,$J52+5,INDEX('Základní list'!$B:$B,MATCH($I52,'Základní list'!$A:$A,0),1))</f>
        <v>0</v>
      </c>
      <c r="L52" s="43">
        <f>INDEX('2. závod'!$A:$CH,$J52+5,INDEX('Základní list'!$B:$B,MATCH($I52,'Základní list'!$A:$A,0),1)+2)</f>
      </c>
      <c r="M52" s="46">
        <f>INDEX('2. závod'!$A:$CH,$J52+5,INDEX('Základní list'!$B:$B,MATCH($I52,'Základní list'!$A:$A,0),1)-2)</f>
      </c>
      <c r="N52" s="119">
        <f>INDEX('2. závod'!$A:$CH,$J52+5,INDEX('Základní list'!$B:$B,MATCH($I52,'Základní list'!$A:$A,0),1)-1)</f>
      </c>
    </row>
    <row r="53" spans="2:14" ht="31.5" customHeight="1">
      <c r="B53" s="42">
        <v>94</v>
      </c>
      <c r="C53" s="40" t="s">
        <v>97</v>
      </c>
      <c r="D53" s="40">
        <v>7</v>
      </c>
      <c r="E53" s="43">
        <f>INDEX('1. závod'!$A:$CH,$D53+5,INDEX('Základní list'!$B:$B,MATCH($C53,'Základní list'!$A:$A,0),1))</f>
        <v>0</v>
      </c>
      <c r="F53" s="43">
        <f>INDEX('1. závod'!$A:$CH,$D53+5,INDEX('Základní list'!$B:$B,MATCH($C53,'Základní list'!$A:$A,0),1)+2)</f>
      </c>
      <c r="G53" s="46">
        <f>INDEX('1. závod'!$A:$CH,$D53+5,INDEX('Základní list'!$B:$B,MATCH($C53,'Základní list'!$A:$A,0),1)-2)</f>
      </c>
      <c r="H53" s="119">
        <f>INDEX('1. závod'!$A:$CH,$D53+5,INDEX('Základní list'!$B:$B,MATCH($C53,'Základní list'!$A:$A,0),1)-1)</f>
      </c>
      <c r="I53" s="40" t="s">
        <v>97</v>
      </c>
      <c r="J53" s="40">
        <v>7</v>
      </c>
      <c r="K53" s="43">
        <f>INDEX('2. závod'!$A:$CH,$J53+5,INDEX('Základní list'!$B:$B,MATCH($I53,'Základní list'!$A:$A,0),1))</f>
        <v>0</v>
      </c>
      <c r="L53" s="43">
        <f>INDEX('2. závod'!$A:$CH,$J53+5,INDEX('Základní list'!$B:$B,MATCH($I53,'Základní list'!$A:$A,0),1)+2)</f>
      </c>
      <c r="M53" s="46">
        <f>INDEX('2. závod'!$A:$CH,$J53+5,INDEX('Základní list'!$B:$B,MATCH($I53,'Základní list'!$A:$A,0),1)-2)</f>
      </c>
      <c r="N53" s="119">
        <f>INDEX('2. závod'!$A:$CH,$J53+5,INDEX('Základní list'!$B:$B,MATCH($I53,'Základní list'!$A:$A,0),1)-1)</f>
      </c>
    </row>
    <row r="54" spans="2:14" ht="31.5" customHeight="1">
      <c r="B54" s="42">
        <v>95</v>
      </c>
      <c r="C54" s="40" t="s">
        <v>97</v>
      </c>
      <c r="D54" s="40">
        <v>8</v>
      </c>
      <c r="E54" s="43">
        <f>INDEX('1. závod'!$A:$CH,$D54+5,INDEX('Základní list'!$B:$B,MATCH($C54,'Základní list'!$A:$A,0),1))</f>
        <v>0</v>
      </c>
      <c r="F54" s="43">
        <f>INDEX('1. závod'!$A:$CH,$D54+5,INDEX('Základní list'!$B:$B,MATCH($C54,'Základní list'!$A:$A,0),1)+2)</f>
      </c>
      <c r="G54" s="46">
        <f>INDEX('1. závod'!$A:$CH,$D54+5,INDEX('Základní list'!$B:$B,MATCH($C54,'Základní list'!$A:$A,0),1)-2)</f>
      </c>
      <c r="H54" s="119">
        <f>INDEX('1. závod'!$A:$CH,$D54+5,INDEX('Základní list'!$B:$B,MATCH($C54,'Základní list'!$A:$A,0),1)-1)</f>
      </c>
      <c r="I54" s="40" t="s">
        <v>97</v>
      </c>
      <c r="J54" s="40">
        <v>8</v>
      </c>
      <c r="K54" s="43">
        <f>INDEX('2. závod'!$A:$CH,$J54+5,INDEX('Základní list'!$B:$B,MATCH($I54,'Základní list'!$A:$A,0),1))</f>
        <v>0</v>
      </c>
      <c r="L54" s="43">
        <f>INDEX('2. závod'!$A:$CH,$J54+5,INDEX('Základní list'!$B:$B,MATCH($I54,'Základní list'!$A:$A,0),1)+2)</f>
      </c>
      <c r="M54" s="46">
        <f>INDEX('2. závod'!$A:$CH,$J54+5,INDEX('Základní list'!$B:$B,MATCH($I54,'Základní list'!$A:$A,0),1)-2)</f>
      </c>
      <c r="N54" s="119">
        <f>INDEX('2. závod'!$A:$CH,$J54+5,INDEX('Základní list'!$B:$B,MATCH($I54,'Základní list'!$A:$A,0),1)-1)</f>
      </c>
    </row>
    <row r="55" spans="2:14" ht="31.5" customHeight="1">
      <c r="B55" s="42">
        <v>96</v>
      </c>
      <c r="C55" s="40" t="s">
        <v>97</v>
      </c>
      <c r="D55" s="40">
        <v>9</v>
      </c>
      <c r="E55" s="43">
        <f>INDEX('1. závod'!$A:$CH,$D55+5,INDEX('Základní list'!$B:$B,MATCH($C55,'Základní list'!$A:$A,0),1))</f>
        <v>0</v>
      </c>
      <c r="F55" s="43">
        <f>INDEX('1. závod'!$A:$CH,$D55+5,INDEX('Základní list'!$B:$B,MATCH($C55,'Základní list'!$A:$A,0),1)+2)</f>
      </c>
      <c r="G55" s="46">
        <f>INDEX('1. závod'!$A:$CH,$D55+5,INDEX('Základní list'!$B:$B,MATCH($C55,'Základní list'!$A:$A,0),1)-2)</f>
      </c>
      <c r="H55" s="119">
        <f>INDEX('1. závod'!$A:$CH,$D55+5,INDEX('Základní list'!$B:$B,MATCH($C55,'Základní list'!$A:$A,0),1)-1)</f>
      </c>
      <c r="I55" s="40" t="s">
        <v>97</v>
      </c>
      <c r="J55" s="40">
        <v>9</v>
      </c>
      <c r="K55" s="43">
        <f>INDEX('2. závod'!$A:$CH,$J55+5,INDEX('Základní list'!$B:$B,MATCH($I55,'Základní list'!$A:$A,0),1))</f>
        <v>0</v>
      </c>
      <c r="L55" s="43">
        <f>INDEX('2. závod'!$A:$CH,$J55+5,INDEX('Základní list'!$B:$B,MATCH($I55,'Základní list'!$A:$A,0),1)+2)</f>
      </c>
      <c r="M55" s="46">
        <f>INDEX('2. závod'!$A:$CH,$J55+5,INDEX('Základní list'!$B:$B,MATCH($I55,'Základní list'!$A:$A,0),1)-2)</f>
      </c>
      <c r="N55" s="119">
        <f>INDEX('2. závod'!$A:$CH,$J55+5,INDEX('Základní list'!$B:$B,MATCH($I55,'Základní list'!$A:$A,0),1)-1)</f>
      </c>
    </row>
    <row r="56" spans="2:14" ht="31.5" customHeight="1">
      <c r="B56" s="42">
        <v>97</v>
      </c>
      <c r="C56" s="40" t="s">
        <v>97</v>
      </c>
      <c r="D56" s="40">
        <v>10</v>
      </c>
      <c r="E56" s="43">
        <f>INDEX('1. závod'!$A:$CH,$D56+5,INDEX('Základní list'!$B:$B,MATCH($C56,'Základní list'!$A:$A,0),1))</f>
        <v>0</v>
      </c>
      <c r="F56" s="43">
        <f>INDEX('1. závod'!$A:$CH,$D56+5,INDEX('Základní list'!$B:$B,MATCH($C56,'Základní list'!$A:$A,0),1)+2)</f>
      </c>
      <c r="G56" s="46">
        <f>INDEX('1. závod'!$A:$CH,$D56+5,INDEX('Základní list'!$B:$B,MATCH($C56,'Základní list'!$A:$A,0),1)-2)</f>
      </c>
      <c r="H56" s="119">
        <f>INDEX('1. závod'!$A:$CH,$D56+5,INDEX('Základní list'!$B:$B,MATCH($C56,'Základní list'!$A:$A,0),1)-1)</f>
      </c>
      <c r="I56" s="40" t="s">
        <v>97</v>
      </c>
      <c r="J56" s="40">
        <v>10</v>
      </c>
      <c r="K56" s="43">
        <f>INDEX('2. závod'!$A:$CH,$J56+5,INDEX('Základní list'!$B:$B,MATCH($I56,'Základní list'!$A:$A,0),1))</f>
        <v>0</v>
      </c>
      <c r="L56" s="43">
        <f>INDEX('2. závod'!$A:$CH,$J56+5,INDEX('Základní list'!$B:$B,MATCH($I56,'Základní list'!$A:$A,0),1)+2)</f>
      </c>
      <c r="M56" s="46">
        <f>INDEX('2. závod'!$A:$CH,$J56+5,INDEX('Základní list'!$B:$B,MATCH($I56,'Základní list'!$A:$A,0),1)-2)</f>
      </c>
      <c r="N56" s="119">
        <f>INDEX('2. závod'!$A:$CH,$J56+5,INDEX('Základní list'!$B:$B,MATCH($I56,'Základní list'!$A:$A,0),1)-1)</f>
      </c>
    </row>
    <row r="57" spans="2:14" ht="31.5" customHeight="1">
      <c r="B57" s="42">
        <v>98</v>
      </c>
      <c r="C57" s="40" t="s">
        <v>97</v>
      </c>
      <c r="D57" s="40">
        <v>11</v>
      </c>
      <c r="E57" s="43">
        <f>INDEX('1. závod'!$A:$CH,$D57+5,INDEX('Základní list'!$B:$B,MATCH($C57,'Základní list'!$A:$A,0),1))</f>
        <v>0</v>
      </c>
      <c r="F57" s="43">
        <f>INDEX('1. závod'!$A:$CH,$D57+5,INDEX('Základní list'!$B:$B,MATCH($C57,'Základní list'!$A:$A,0),1)+2)</f>
      </c>
      <c r="G57" s="46">
        <f>INDEX('1. závod'!$A:$CH,$D57+5,INDEX('Základní list'!$B:$B,MATCH($C57,'Základní list'!$A:$A,0),1)-2)</f>
      </c>
      <c r="H57" s="119">
        <f>INDEX('1. závod'!$A:$CH,$D57+5,INDEX('Základní list'!$B:$B,MATCH($C57,'Základní list'!$A:$A,0),1)-1)</f>
      </c>
      <c r="I57" s="40" t="s">
        <v>97</v>
      </c>
      <c r="J57" s="40">
        <v>11</v>
      </c>
      <c r="K57" s="43">
        <f>INDEX('2. závod'!$A:$CH,$J57+5,INDEX('Základní list'!$B:$B,MATCH($I57,'Základní list'!$A:$A,0),1))</f>
        <v>0</v>
      </c>
      <c r="L57" s="43">
        <f>INDEX('2. závod'!$A:$CH,$J57+5,INDEX('Základní list'!$B:$B,MATCH($I57,'Základní list'!$A:$A,0),1)+2)</f>
      </c>
      <c r="M57" s="46">
        <f>INDEX('2. závod'!$A:$CH,$J57+5,INDEX('Základní list'!$B:$B,MATCH($I57,'Základní list'!$A:$A,0),1)-2)</f>
      </c>
      <c r="N57" s="119">
        <f>INDEX('2. závod'!$A:$CH,$J57+5,INDEX('Základní list'!$B:$B,MATCH($I57,'Základní list'!$A:$A,0),1)-1)</f>
      </c>
    </row>
    <row r="58" spans="2:14" ht="31.5" customHeight="1">
      <c r="B58" s="42">
        <v>99</v>
      </c>
      <c r="C58" s="40" t="s">
        <v>97</v>
      </c>
      <c r="D58" s="40">
        <v>12</v>
      </c>
      <c r="E58" s="43">
        <f>INDEX('1. závod'!$A:$CH,$D58+5,INDEX('Základní list'!$B:$B,MATCH($C58,'Základní list'!$A:$A,0),1))</f>
        <v>0</v>
      </c>
      <c r="F58" s="43">
        <f>INDEX('1. závod'!$A:$CH,$D58+5,INDEX('Základní list'!$B:$B,MATCH($C58,'Základní list'!$A:$A,0),1)+2)</f>
      </c>
      <c r="G58" s="46">
        <f>INDEX('1. závod'!$A:$CH,$D58+5,INDEX('Základní list'!$B:$B,MATCH($C58,'Základní list'!$A:$A,0),1)-2)</f>
      </c>
      <c r="H58" s="119">
        <f>INDEX('1. závod'!$A:$CH,$D58+5,INDEX('Základní list'!$B:$B,MATCH($C58,'Základní list'!$A:$A,0),1)-1)</f>
      </c>
      <c r="I58" s="40" t="s">
        <v>97</v>
      </c>
      <c r="J58" s="40">
        <v>12</v>
      </c>
      <c r="K58" s="43">
        <f>INDEX('2. závod'!$A:$CH,$J58+5,INDEX('Základní list'!$B:$B,MATCH($I58,'Základní list'!$A:$A,0),1))</f>
        <v>0</v>
      </c>
      <c r="L58" s="43">
        <f>INDEX('2. závod'!$A:$CH,$J58+5,INDEX('Základní list'!$B:$B,MATCH($I58,'Základní list'!$A:$A,0),1)+2)</f>
      </c>
      <c r="M58" s="46">
        <f>INDEX('2. závod'!$A:$CH,$J58+5,INDEX('Základní list'!$B:$B,MATCH($I58,'Základní list'!$A:$A,0),1)-2)</f>
      </c>
      <c r="N58" s="119">
        <f>INDEX('2. závod'!$A:$CH,$J58+5,INDEX('Základní list'!$B:$B,MATCH($I58,'Základní list'!$A:$A,0),1)-1)</f>
      </c>
    </row>
    <row r="59" spans="2:14" ht="31.5" customHeight="1">
      <c r="B59" s="42">
        <v>100</v>
      </c>
      <c r="C59" s="40" t="s">
        <v>97</v>
      </c>
      <c r="D59" s="40">
        <v>13</v>
      </c>
      <c r="E59" s="43">
        <f>INDEX('1. závod'!$A:$CH,$D59+5,INDEX('Základní list'!$B:$B,MATCH($C59,'Základní list'!$A:$A,0),1))</f>
        <v>0</v>
      </c>
      <c r="F59" s="43">
        <f>INDEX('1. závod'!$A:$CH,$D59+5,INDEX('Základní list'!$B:$B,MATCH($C59,'Základní list'!$A:$A,0),1)+2)</f>
      </c>
      <c r="G59" s="46">
        <f>INDEX('1. závod'!$A:$CH,$D59+5,INDEX('Základní list'!$B:$B,MATCH($C59,'Základní list'!$A:$A,0),1)-2)</f>
      </c>
      <c r="H59" s="119">
        <f>INDEX('1. závod'!$A:$CH,$D59+5,INDEX('Základní list'!$B:$B,MATCH($C59,'Základní list'!$A:$A,0),1)-1)</f>
      </c>
      <c r="I59" s="40" t="s">
        <v>97</v>
      </c>
      <c r="J59" s="40">
        <v>13</v>
      </c>
      <c r="K59" s="43">
        <f>INDEX('2. závod'!$A:$CH,$J59+5,INDEX('Základní list'!$B:$B,MATCH($I59,'Základní list'!$A:$A,0),1))</f>
        <v>0</v>
      </c>
      <c r="L59" s="43">
        <f>INDEX('2. závod'!$A:$CH,$J59+5,INDEX('Základní list'!$B:$B,MATCH($I59,'Základní list'!$A:$A,0),1)+2)</f>
      </c>
      <c r="M59" s="46">
        <f>INDEX('2. závod'!$A:$CH,$J59+5,INDEX('Základní list'!$B:$B,MATCH($I59,'Základní list'!$A:$A,0),1)-2)</f>
      </c>
      <c r="N59" s="119">
        <f>INDEX('2. závod'!$A:$CH,$J59+5,INDEX('Základní list'!$B:$B,MATCH($I59,'Základní list'!$A:$A,0),1)-1)</f>
      </c>
    </row>
    <row r="60" spans="2:14" ht="31.5" customHeight="1">
      <c r="B60" s="42">
        <v>101</v>
      </c>
      <c r="C60" s="40" t="s">
        <v>97</v>
      </c>
      <c r="D60" s="40">
        <v>14</v>
      </c>
      <c r="E60" s="43">
        <f>INDEX('1. závod'!$A:$CH,$D60+5,INDEX('Základní list'!$B:$B,MATCH($C60,'Základní list'!$A:$A,0),1))</f>
        <v>0</v>
      </c>
      <c r="F60" s="43">
        <f>INDEX('1. závod'!$A:$CH,$D60+5,INDEX('Základní list'!$B:$B,MATCH($C60,'Základní list'!$A:$A,0),1)+2)</f>
      </c>
      <c r="G60" s="46">
        <f>INDEX('1. závod'!$A:$CH,$D60+5,INDEX('Základní list'!$B:$B,MATCH($C60,'Základní list'!$A:$A,0),1)-2)</f>
      </c>
      <c r="H60" s="119">
        <f>INDEX('1. závod'!$A:$CH,$D60+5,INDEX('Základní list'!$B:$B,MATCH($C60,'Základní list'!$A:$A,0),1)-1)</f>
      </c>
      <c r="I60" s="40" t="s">
        <v>97</v>
      </c>
      <c r="J60" s="40">
        <v>14</v>
      </c>
      <c r="K60" s="43">
        <f>INDEX('2. závod'!$A:$CH,$J60+5,INDEX('Základní list'!$B:$B,MATCH($I60,'Základní list'!$A:$A,0),1))</f>
        <v>0</v>
      </c>
      <c r="L60" s="43">
        <f>INDEX('2. závod'!$A:$CH,$J60+5,INDEX('Základní list'!$B:$B,MATCH($I60,'Základní list'!$A:$A,0),1)+2)</f>
      </c>
      <c r="M60" s="46">
        <f>INDEX('2. závod'!$A:$CH,$J60+5,INDEX('Základní list'!$B:$B,MATCH($I60,'Základní list'!$A:$A,0),1)-2)</f>
      </c>
      <c r="N60" s="119">
        <f>INDEX('2. závod'!$A:$CH,$J60+5,INDEX('Základní list'!$B:$B,MATCH($I60,'Základní list'!$A:$A,0),1)-1)</f>
      </c>
    </row>
    <row r="61" spans="3:10" ht="12.75">
      <c r="C61" s="39"/>
      <c r="D61" s="39"/>
      <c r="I61" s="39"/>
      <c r="J61" s="39"/>
    </row>
    <row r="62" spans="3:4" ht="12.75">
      <c r="C62" s="39"/>
      <c r="D62" s="39"/>
    </row>
    <row r="63" spans="3:4" ht="12.75">
      <c r="C63" s="39"/>
      <c r="D63" s="39"/>
    </row>
    <row r="64" spans="3:4" ht="12.75">
      <c r="C64" s="39"/>
      <c r="D64" s="39"/>
    </row>
    <row r="65" spans="3:4" ht="12.75">
      <c r="C65" s="39"/>
      <c r="D65" s="39"/>
    </row>
    <row r="66" spans="3:4" ht="12.75">
      <c r="C66" s="39"/>
      <c r="D66" s="39"/>
    </row>
    <row r="67" spans="3:4" ht="12.75">
      <c r="C67" s="39"/>
      <c r="D67" s="39"/>
    </row>
    <row r="68" spans="3:4" ht="12.75">
      <c r="C68" s="39"/>
      <c r="D68" s="39"/>
    </row>
    <row r="69" spans="3:4" ht="12.75">
      <c r="C69" s="39"/>
      <c r="D69" s="39"/>
    </row>
    <row r="70" spans="3:4" ht="12.75">
      <c r="C70" s="39"/>
      <c r="D70" s="39"/>
    </row>
    <row r="71" spans="3:4" ht="12.75">
      <c r="C71" s="39"/>
      <c r="D71" s="39"/>
    </row>
    <row r="72" spans="3:4" ht="12.75">
      <c r="C72" s="39"/>
      <c r="D72" s="39"/>
    </row>
  </sheetData>
  <sheetProtection/>
  <autoFilter ref="C4:N60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4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P.Hnízdilová</cp:lastModifiedBy>
  <cp:lastPrinted>2019-08-07T05:30:12Z</cp:lastPrinted>
  <dcterms:created xsi:type="dcterms:W3CDTF">2001-02-19T07:45:56Z</dcterms:created>
  <dcterms:modified xsi:type="dcterms:W3CDTF">2019-08-07T05:41:14Z</dcterms:modified>
  <cp:category/>
  <cp:version/>
  <cp:contentType/>
  <cp:contentStatus/>
</cp:coreProperties>
</file>