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závod'!$A$1:$AQ$26</definedName>
    <definedName name="_xlnm.Print_Area" localSheetId="4">'2. závod'!$A$1:$AQ$26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<sst xmlns="http://schemas.openxmlformats.org/spreadsheetml/2006/main" count="840" uniqueCount="222">
  <si>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</si>
  <si>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</si>
  <si>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</si>
  <si>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</si>
  <si>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</si>
  <si>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</si>
  <si>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</si>
  <si>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</si>
  <si>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</si>
  <si>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</si>
  <si>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</si>
  <si>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</si>
  <si>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</si>
  <si>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</si>
  <si>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</si>
  <si>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</si>
  <si>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</si>
  <si>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</si>
  <si>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</si>
  <si>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</si>
  <si>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</si>
  <si>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</si>
  <si>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</si>
  <si>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</si>
  <si>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</si>
  <si>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</si>
  <si>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</si>
  <si>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</si>
  <si>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</si>
  <si>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</si>
  <si>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</si>
  <si>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</si>
  <si>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</si>
  <si>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</si>
  <si>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</si>
  <si>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</si>
  <si>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</si>
  <si>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</si>
  <si>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</si>
  <si>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</si>
  <si>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</si>
  <si>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</si>
  <si>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</si>
  <si>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</si>
  <si>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</si>
  <si>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</si>
  <si>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</si>
  <si>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</si>
  <si>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</si>
  <si>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</si>
  <si>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</si>
  <si>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</si>
  <si>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</si>
  <si>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</si>
  <si>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</si>
  <si>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</si>
  <si>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</si>
  <si>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</si>
  <si>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</si>
  <si>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</si>
  <si>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</si>
  <si>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</si>
  <si>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</si>
  <si>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</si>
  <si>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</si>
  <si>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</si>
  <si>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</si>
  <si>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</si>
  <si>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</si>
  <si>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</si>
  <si>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</si>
  <si>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</si>
  <si>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</si>
  <si>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</si>
  <si>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</si>
  <si>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</si>
  <si>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</si>
  <si>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</si>
  <si>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</si>
  <si>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</si>
  <si>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</si>
  <si>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</si>
  <si>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</si>
  <si>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</si>
  <si>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</si>
  <si>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</si>
  <si>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</si>
  <si>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</si>
  <si>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</si>
  <si>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</si>
  <si>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</si>
  <si>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</si>
  <si>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</si>
  <si>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</si>
  <si>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</si>
  <si>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</si>
  <si>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</si>
  <si>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</si>
  <si>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</si>
  <si>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</si>
  <si>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</si>
  <si>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</si>
  <si>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</si>
  <si>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</si>
  <si>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</si>
  <si>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</si>
  <si>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</si>
  <si>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</si>
  <si>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</si>
  <si>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</si>
  <si>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</si>
  <si>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</si>
  <si>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</si>
  <si>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</si>
  <si>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</si>
  <si>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</si>
  <si>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</si>
  <si>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</si>
  <si>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</si>
  <si>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Flagman and Rive feeder team</t>
  </si>
  <si>
    <t>Štěpán Bartoň, Jaroslav Stupka</t>
  </si>
  <si>
    <t>Feeder team Zelenáči ČRS</t>
  </si>
  <si>
    <t>Jan Řezáč st., Jan Řezáč ml.</t>
  </si>
  <si>
    <t>Radek Lang, Josef Šitina</t>
  </si>
  <si>
    <t>Řezka team</t>
  </si>
  <si>
    <t>Na Feeder Cz MO Brandýs nad Labam</t>
  </si>
  <si>
    <t>Miroslav Koucký, Andrea Pechalová</t>
  </si>
  <si>
    <t>MAVER Feeder team Moravia A</t>
  </si>
  <si>
    <t>Petr Ondráček, Jan Tomšík</t>
  </si>
  <si>
    <t>Maver Feeder team Moravia B</t>
  </si>
  <si>
    <t>Marek Šmitmajer, Jiří Svoboda</t>
  </si>
  <si>
    <t>ČRS JČ feeder team</t>
  </si>
  <si>
    <t>Pavel Vosáhlo, Jaroslav Svoboda</t>
  </si>
  <si>
    <t>LK Baits sever</t>
  </si>
  <si>
    <t>Martin Vondra, Stanislav Vacek</t>
  </si>
  <si>
    <t>FT Mechováci</t>
  </si>
  <si>
    <t>Martin Raniak, Ivan Peťovský</t>
  </si>
  <si>
    <t>Team feeder Vysočina</t>
  </si>
  <si>
    <t>Petr Kuchař, Jan Matouš</t>
  </si>
  <si>
    <t>Tomáš Černý st., Tomáš Černý ml.</t>
  </si>
  <si>
    <t>Viktor Stříbrský, Michal Soukup</t>
  </si>
  <si>
    <t>Ostrá Plzeň</t>
  </si>
  <si>
    <t>Roman Hladík, Pavel Richter</t>
  </si>
  <si>
    <t>Plzeňské Hérečky</t>
  </si>
  <si>
    <t>Jaroslav Buriánek, Petr Reichert</t>
  </si>
  <si>
    <t>Barbus Feeder team</t>
  </si>
  <si>
    <t>Roman Baloun ml., Jakub Mergl</t>
  </si>
  <si>
    <t>R&amp;K Fedeer Team</t>
  </si>
  <si>
    <t>Pavel Sičák, Martin Komora</t>
  </si>
  <si>
    <t>Browning team</t>
  </si>
  <si>
    <t>Petr Bromovský, Milan Štěpnička</t>
  </si>
  <si>
    <t>Radek Štěpnička, Martin Štěpnička</t>
  </si>
  <si>
    <t>Jan Prepsl, Patrik Vele</t>
  </si>
  <si>
    <t>Lukáš Strnad, Jakub Strnad</t>
  </si>
  <si>
    <t>FEEDER BROTHER´s</t>
  </si>
  <si>
    <t>Dominik Dvořák, Pavel Mikeš</t>
  </si>
  <si>
    <t>DM Feeder Team</t>
  </si>
  <si>
    <t>Jan Vacek, Martin Vavřina</t>
  </si>
  <si>
    <t>LK Baits team</t>
  </si>
  <si>
    <t>Zdeněk Pecka, Aleš Řípa</t>
  </si>
  <si>
    <t>Marcel Van Den Ende team</t>
  </si>
  <si>
    <t>Michal Fiala, Stanislav Mareček</t>
  </si>
  <si>
    <t>Carabus feeder team</t>
  </si>
  <si>
    <t>Serhiy Bulak, Oleg Burak</t>
  </si>
  <si>
    <t>Dnister 1</t>
  </si>
  <si>
    <t>Jan Bank, Josef Urbánek</t>
  </si>
  <si>
    <t>Drennan Feeder</t>
  </si>
  <si>
    <t>Jan Mareš, Petr Pudil</t>
  </si>
  <si>
    <t>PuMa feeder team</t>
  </si>
  <si>
    <t>Dnister 2 MO Praha Pankrác</t>
  </si>
  <si>
    <t>Jiří Jirsa, Jiří Hanousek</t>
  </si>
  <si>
    <t>HaJi Feeder</t>
  </si>
  <si>
    <t>Lenka Grofová, Milan Špánek</t>
  </si>
  <si>
    <t>Kefas FT</t>
  </si>
  <si>
    <t>Nella Králová, Víťa Král st.</t>
  </si>
  <si>
    <t>Feeder team Králící</t>
  </si>
  <si>
    <t>Karel Staněk, Antonín Kunst</t>
  </si>
  <si>
    <t>Komíny K+K</t>
  </si>
  <si>
    <t xml:space="preserve">Patrik Semrád, Jakub Lukášek </t>
  </si>
  <si>
    <t>Třebechováci</t>
  </si>
  <si>
    <t>Kamil Šerý, Vladimír Vančata</t>
  </si>
  <si>
    <t>ŠeVan</t>
  </si>
  <si>
    <t>Jan Brzobohatý, Jiří Hofta</t>
  </si>
  <si>
    <t>Jiří Ludvík, Rudolf Tichý</t>
  </si>
  <si>
    <t>Petr Poskočil, Jan Tichý</t>
  </si>
  <si>
    <t>Míra Radil, Jartoslav Rajdl</t>
  </si>
  <si>
    <t>Abramis Feeder team</t>
  </si>
  <si>
    <t>Jaroslav Peterka, Ladislav Varga</t>
  </si>
  <si>
    <t>Wargins feeder team</t>
  </si>
  <si>
    <t>Zdeněk Novák, Vladimíra Nováková</t>
  </si>
  <si>
    <t>Karel Plzák, David Sigmund</t>
  </si>
  <si>
    <t>Pavel Velebný, Milan Štěpnička st.</t>
  </si>
  <si>
    <t>Jiří Cuhorka, Aleš Cuhorka</t>
  </si>
  <si>
    <t>Cukr</t>
  </si>
  <si>
    <t>Roman Zahradník, Tomáš Hubička</t>
  </si>
  <si>
    <t>Chyť a mraž</t>
  </si>
  <si>
    <t>Černý Král</t>
  </si>
  <si>
    <t>Petr Fodor, Jiří Hruška</t>
  </si>
  <si>
    <t>F.H.Feeder team</t>
  </si>
  <si>
    <t>Kotva feeder team HK</t>
  </si>
  <si>
    <t>Martin Černohlávek, Jan Dušek</t>
  </si>
  <si>
    <t>František Herink, Milan Rada</t>
  </si>
  <si>
    <t>VIPA Trabucco A</t>
  </si>
  <si>
    <t>Jiří Klement, Lukáš Rozumný</t>
  </si>
  <si>
    <t>VIPA Trabucco B</t>
  </si>
  <si>
    <t>Vladimír Dědík, Jan Kosprt</t>
  </si>
  <si>
    <t>Radek Štastný, Jan Douša</t>
  </si>
  <si>
    <t>Úplně jiný feeder team</t>
  </si>
  <si>
    <t>Petr Kabát, František Koubek</t>
  </si>
  <si>
    <t>Jan Novák, Jiří Kuba</t>
  </si>
  <si>
    <t>Black Bass</t>
  </si>
  <si>
    <t>Josef Valha, Alois Jurkovič</t>
  </si>
  <si>
    <t>Egerfish Senior MO Žatec</t>
  </si>
  <si>
    <t>MO ČRS PRAHA 9 KYJE</t>
  </si>
  <si>
    <t>Rosta Nerad, Víťa Král ml.</t>
  </si>
  <si>
    <t>Marian Nimko, Viktor Pushkar</t>
  </si>
  <si>
    <t>Labe 25 Týnec nad Labem</t>
  </si>
  <si>
    <t>náborový</t>
  </si>
  <si>
    <t>20.7.2019</t>
  </si>
  <si>
    <t>21.7.2019</t>
  </si>
  <si>
    <t>Jan Prepsl</t>
  </si>
  <si>
    <t>Jaroslav Buriánek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</si>
</sst>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8" fillId="0" borderId="13" xfId="0" applyFont="1" applyBorder="1" applyAlignment="1" applyProtection="1" quotePrefix="1">
      <alignment horizontal="left" vertical="center" wrapText="1"/>
      <protection hidden="1"/>
    </xf>
    <xf numFmtId="0" fontId="8" fillId="0" borderId="16" xfId="0" applyFont="1" applyBorder="1" applyAlignment="1" applyProtection="1" quotePrefix="1">
      <alignment horizontal="left" vertical="center" wrapText="1"/>
      <protection hidden="1"/>
    </xf>
    <xf numFmtId="0" fontId="9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2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left" vertical="center" wrapText="1" shrinkToFit="1"/>
      <protection hidden="1" locked="0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0" fontId="18" fillId="0" borderId="0" xfId="0" applyFont="1" applyAlignment="1" applyProtection="1">
      <alignment/>
      <protection locked="0"/>
    </xf>
    <xf numFmtId="0" fontId="0" fillId="35" borderId="17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3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788738"/>
        <c:axId val="52098643"/>
      </c:barChart>
      <c:catAx>
        <c:axId val="57887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098643"/>
        <c:crosses val="autoZero"/>
        <c:auto val="1"/>
        <c:lblOffset val="100"/>
        <c:tickLblSkip val="1"/>
        <c:noMultiLvlLbl val="0"/>
      </c:catAx>
      <c:valAx>
        <c:axId val="52098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788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07"/>
          <c:w val="0.866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66234604"/>
        <c:axId val="59240525"/>
      </c:barChart>
      <c:catAx>
        <c:axId val="6623460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240525"/>
        <c:crosses val="autoZero"/>
        <c:auto val="1"/>
        <c:lblOffset val="100"/>
        <c:tickLblSkip val="1"/>
        <c:noMultiLvlLbl val="0"/>
      </c:catAx>
      <c:valAx>
        <c:axId val="592405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34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04775"/>
          <c:w val="0.1132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63402678"/>
        <c:axId val="33753191"/>
      </c:barChart>
      <c:catAx>
        <c:axId val="63402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753191"/>
        <c:crosses val="autoZero"/>
        <c:auto val="1"/>
        <c:lblOffset val="100"/>
        <c:tickLblSkip val="1"/>
        <c:noMultiLvlLbl val="0"/>
      </c:catAx>
      <c:valAx>
        <c:axId val="33753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402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5343264"/>
        <c:axId val="49653921"/>
      </c:barChart>
      <c:catAx>
        <c:axId val="3534326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653921"/>
        <c:crosses val="autoZero"/>
        <c:auto val="1"/>
        <c:lblOffset val="100"/>
        <c:tickLblSkip val="1"/>
        <c:noMultiLvlLbl val="0"/>
      </c:catAx>
      <c:valAx>
        <c:axId val="49653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072"/>
          <c:w val="0.118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733425</xdr:colOff>
      <xdr:row>31</xdr:row>
      <xdr:rowOff>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343275"/>
          <a:ext cx="2276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133350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104775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1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1866900</xdr:colOff>
      <xdr:row>1</xdr:row>
      <xdr:rowOff>133350</xdr:rowOff>
    </xdr:from>
    <xdr:to>
      <xdr:col>39</xdr:col>
      <xdr:colOff>266700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706225" y="333375"/>
        <a:ext cx="7810500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80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1724025</xdr:colOff>
      <xdr:row>2</xdr:row>
      <xdr:rowOff>95250</xdr:rowOff>
    </xdr:from>
    <xdr:to>
      <xdr:col>38</xdr:col>
      <xdr:colOff>190500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77600" y="457200"/>
        <a:ext cx="7581900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D4" sqref="D4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3:14" ht="12.75">
      <c r="C2" s="184" t="s">
        <v>7</v>
      </c>
      <c r="D2" s="184"/>
      <c r="E2" s="25" t="s">
        <v>216</v>
      </c>
      <c r="J2" s="27"/>
      <c r="K2" s="27"/>
      <c r="L2" s="27"/>
      <c r="M2" s="27"/>
      <c r="N2" s="83"/>
    </row>
    <row r="3" spans="3:14" ht="12.75">
      <c r="C3" s="184" t="s">
        <v>8</v>
      </c>
      <c r="D3" s="184"/>
      <c r="E3" s="25" t="s">
        <v>217</v>
      </c>
      <c r="J3" s="27"/>
      <c r="K3" s="27"/>
      <c r="L3" s="27"/>
      <c r="M3" s="27"/>
      <c r="N3" s="83"/>
    </row>
    <row r="4" spans="3:14" ht="12.75">
      <c r="C4" s="54" t="s">
        <v>51</v>
      </c>
      <c r="D4" s="76" t="s">
        <v>218</v>
      </c>
      <c r="E4" s="75" t="s">
        <v>52</v>
      </c>
      <c r="F4" s="76" t="s">
        <v>219</v>
      </c>
      <c r="J4" s="27"/>
      <c r="K4" s="27"/>
      <c r="L4" s="27"/>
      <c r="M4" s="27"/>
      <c r="N4" s="83"/>
    </row>
    <row r="5" spans="3:14" ht="12.75">
      <c r="C5" s="184" t="s">
        <v>9</v>
      </c>
      <c r="D5" s="184"/>
      <c r="E5" s="153" t="s">
        <v>221</v>
      </c>
      <c r="J5" s="27"/>
      <c r="K5" s="27"/>
      <c r="L5" s="27"/>
      <c r="M5" s="27"/>
      <c r="N5" s="83"/>
    </row>
    <row r="6" spans="3:14" ht="12.75">
      <c r="C6" s="184" t="s">
        <v>21</v>
      </c>
      <c r="D6" s="184"/>
      <c r="E6" s="153" t="s">
        <v>220</v>
      </c>
      <c r="J6" s="27"/>
      <c r="K6" s="27"/>
      <c r="L6" s="27"/>
      <c r="M6" s="27"/>
      <c r="N6" s="83"/>
    </row>
    <row r="7" spans="2:14" ht="12.75">
      <c r="B7" s="13"/>
      <c r="C7" s="182"/>
      <c r="D7" s="182"/>
      <c r="E7" s="182"/>
      <c r="J7" s="27"/>
      <c r="K7" s="27"/>
      <c r="L7" s="27"/>
      <c r="M7" s="27"/>
      <c r="N7" s="83"/>
    </row>
    <row r="8" spans="1:14" ht="12.75" customHeight="1">
      <c r="A8" s="175" t="s">
        <v>17</v>
      </c>
      <c r="B8" s="175" t="s">
        <v>19</v>
      </c>
      <c r="C8" s="179" t="s">
        <v>22</v>
      </c>
      <c r="D8" s="180"/>
      <c r="E8" s="175" t="s">
        <v>25</v>
      </c>
      <c r="F8" s="175"/>
      <c r="G8" s="175"/>
      <c r="H8" s="175"/>
      <c r="I8" s="181" t="s">
        <v>26</v>
      </c>
      <c r="J8" s="181"/>
      <c r="K8" s="181" t="s">
        <v>27</v>
      </c>
      <c r="L8" s="181"/>
      <c r="M8" s="181" t="s">
        <v>33</v>
      </c>
      <c r="N8" s="181"/>
    </row>
    <row r="9" spans="1:14" s="19" customFormat="1" ht="25.5">
      <c r="A9" s="175"/>
      <c r="B9" s="175"/>
      <c r="C9" s="20" t="s">
        <v>38</v>
      </c>
      <c r="D9" s="20" t="s">
        <v>39</v>
      </c>
      <c r="E9" s="175"/>
      <c r="F9" s="175"/>
      <c r="G9" s="175"/>
      <c r="H9" s="175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4" t="s">
        <v>23</v>
      </c>
      <c r="B10" s="174"/>
      <c r="C10" s="22">
        <f>SUM(C11:C25)</f>
        <v>54</v>
      </c>
      <c r="D10" s="22">
        <f>SUM(D11:D25)</f>
        <v>54</v>
      </c>
      <c r="E10" s="176" t="s">
        <v>23</v>
      </c>
      <c r="F10" s="177"/>
      <c r="G10" s="177"/>
      <c r="H10" s="178"/>
      <c r="I10" s="23">
        <f>SUM(I11:I18)</f>
        <v>447195</v>
      </c>
      <c r="J10" s="24">
        <f aca="true" t="shared" si="0" ref="J10:J25">IF(I10&gt;0,I10/$C10,"")</f>
        <v>8281.388888888889</v>
      </c>
      <c r="K10" s="24">
        <f>SUM(K11:K18)</f>
        <v>568660</v>
      </c>
      <c r="L10" s="24">
        <f aca="true" t="shared" si="1" ref="L10:L25">IF(K10&gt;0,K10/$D10,"")</f>
        <v>10530.74074074074</v>
      </c>
      <c r="M10" s="24">
        <f>SUM(M11:M18)</f>
        <v>1015855</v>
      </c>
      <c r="N10" s="24">
        <f>IF(M10&gt;0,M10/($C10+$D10),"")</f>
        <v>9406.064814814816</v>
      </c>
    </row>
    <row r="11" spans="1:14" ht="15.75">
      <c r="A11" s="26" t="s">
        <v>56</v>
      </c>
      <c r="B11" s="21">
        <v>4</v>
      </c>
      <c r="C11" s="46">
        <f>IF(ISBLANK($A11),"",COUNTA('1. závod'!D$6:D$35))</f>
        <v>18</v>
      </c>
      <c r="D11" s="77">
        <f>IF(ISBLANK($A11),"",COUNTA('2. závod'!D$6:D$35))</f>
        <v>18</v>
      </c>
      <c r="E11" s="172"/>
      <c r="F11" s="172"/>
      <c r="G11" s="172"/>
      <c r="H11" s="172"/>
      <c r="I11" s="78">
        <f>SUM('1. závod'!D$6:D$35)</f>
        <v>143890</v>
      </c>
      <c r="J11" s="24">
        <f t="shared" si="0"/>
        <v>7993.888888888889</v>
      </c>
      <c r="K11" s="78">
        <f>SUM('2. závod'!D$6:D$35)</f>
        <v>179910</v>
      </c>
      <c r="L11" s="24">
        <f t="shared" si="1"/>
        <v>9995</v>
      </c>
      <c r="M11" s="78">
        <f aca="true" t="shared" si="2" ref="M11:M18">SUM(I11,K11)</f>
        <v>323800</v>
      </c>
      <c r="N11" s="24">
        <f>IF(M11&gt;0,M11/($C11+$D11),"")</f>
        <v>8994.444444444445</v>
      </c>
    </row>
    <row r="12" spans="1:14" ht="15.75">
      <c r="A12" s="26" t="s">
        <v>57</v>
      </c>
      <c r="B12" s="21">
        <f>IF(ISBLANK(A12),"",B11+6)</f>
        <v>10</v>
      </c>
      <c r="C12" s="46">
        <f>IF(ISBLANK($A12),"",COUNTA('1. závod'!J$6:J$35))</f>
        <v>18</v>
      </c>
      <c r="D12" s="77">
        <f>IF(ISBLANK($A12),"",COUNTA('2. závod'!J$6:J$35))</f>
        <v>18</v>
      </c>
      <c r="E12" s="172"/>
      <c r="F12" s="172"/>
      <c r="G12" s="172"/>
      <c r="H12" s="172"/>
      <c r="I12" s="78">
        <f>SUM('1. závod'!J$6:J$35)</f>
        <v>139655</v>
      </c>
      <c r="J12" s="24">
        <f t="shared" si="0"/>
        <v>7758.611111111111</v>
      </c>
      <c r="K12" s="78">
        <f>SUM('2. závod'!J$6:J$35)</f>
        <v>170430</v>
      </c>
      <c r="L12" s="24">
        <f t="shared" si="1"/>
        <v>9468.333333333334</v>
      </c>
      <c r="M12" s="78">
        <f t="shared" si="2"/>
        <v>310085</v>
      </c>
      <c r="N12" s="24">
        <f aca="true" t="shared" si="3" ref="N12:N25">IF(M12&gt;0,M12/($C12+$D12),"")</f>
        <v>8613.472222222223</v>
      </c>
    </row>
    <row r="13" spans="1:14" ht="15.75">
      <c r="A13" s="26" t="s">
        <v>58</v>
      </c>
      <c r="B13" s="21">
        <f aca="true" t="shared" si="4" ref="B13:B25">IF(ISBLANK(A13),"",B12+6)</f>
        <v>16</v>
      </c>
      <c r="C13" s="46">
        <f>IF(ISBLANK($A13),"",COUNTA('1. závod'!P$6:P$35))</f>
        <v>18</v>
      </c>
      <c r="D13" s="77">
        <f>IF(ISBLANK($A13),"",COUNTA('2. závod'!P$6:P$35))</f>
        <v>18</v>
      </c>
      <c r="E13" s="172"/>
      <c r="F13" s="172"/>
      <c r="G13" s="172"/>
      <c r="H13" s="172"/>
      <c r="I13" s="78">
        <f>SUM('1. závod'!P$6:P$35)</f>
        <v>163650</v>
      </c>
      <c r="J13" s="24">
        <f t="shared" si="0"/>
        <v>9091.666666666666</v>
      </c>
      <c r="K13" s="78">
        <f>SUM('2. závod'!P$6:P$35)</f>
        <v>218320</v>
      </c>
      <c r="L13" s="24">
        <f t="shared" si="1"/>
        <v>12128.888888888889</v>
      </c>
      <c r="M13" s="78">
        <f t="shared" si="2"/>
        <v>381970</v>
      </c>
      <c r="N13" s="24">
        <f t="shared" si="3"/>
        <v>10610.277777777777</v>
      </c>
    </row>
    <row r="14" spans="1:14" ht="15.75">
      <c r="A14" s="26" t="s">
        <v>59</v>
      </c>
      <c r="B14" s="21">
        <f t="shared" si="4"/>
        <v>22</v>
      </c>
      <c r="C14" s="46">
        <f>IF(ISBLANK($A14),"",COUNTA('1. závod'!V$6:V$35))</f>
        <v>0</v>
      </c>
      <c r="D14" s="77">
        <f>IF(ISBLANK($A14),"",COUNTA('2. závod'!V$6:V$35))</f>
        <v>0</v>
      </c>
      <c r="E14" s="172"/>
      <c r="F14" s="172"/>
      <c r="G14" s="172"/>
      <c r="H14" s="172"/>
      <c r="I14" s="78">
        <f>SUM('1. závod'!V$6:V$35)</f>
        <v>0</v>
      </c>
      <c r="J14" s="24">
        <f t="shared" si="0"/>
      </c>
      <c r="K14" s="78">
        <f>SUM('2. závod'!V$6:V$35)</f>
        <v>0</v>
      </c>
      <c r="L14" s="24">
        <f t="shared" si="1"/>
      </c>
      <c r="M14" s="78">
        <f t="shared" si="2"/>
        <v>0</v>
      </c>
      <c r="N14" s="24">
        <f t="shared" si="3"/>
      </c>
    </row>
    <row r="15" spans="1:14" ht="15.75">
      <c r="A15" s="26" t="s">
        <v>79</v>
      </c>
      <c r="B15" s="21">
        <f t="shared" si="4"/>
        <v>28</v>
      </c>
      <c r="C15" s="46">
        <f>IF(ISBLANK($A15),"",COUNTA('1. závod'!AB$6:AB$35))</f>
        <v>0</v>
      </c>
      <c r="D15" s="77">
        <f>IF(ISBLANK($A15),"",COUNTA('2. závod'!AB$6:AB$35))</f>
        <v>0</v>
      </c>
      <c r="E15" s="172"/>
      <c r="F15" s="172"/>
      <c r="G15" s="172"/>
      <c r="H15" s="172"/>
      <c r="I15" s="78">
        <f>SUM('1. závod'!AB$6:AB$35)</f>
        <v>0</v>
      </c>
      <c r="J15" s="24">
        <f t="shared" si="0"/>
      </c>
      <c r="K15" s="78">
        <f>SUM('2. závod'!AB$6:AB$35)</f>
        <v>0</v>
      </c>
      <c r="L15" s="24">
        <f t="shared" si="1"/>
      </c>
      <c r="M15" s="78">
        <f t="shared" si="2"/>
        <v>0</v>
      </c>
      <c r="N15" s="24">
        <f t="shared" si="3"/>
      </c>
    </row>
    <row r="16" spans="1:14" ht="15.75" hidden="1" outlineLevel="1">
      <c r="A16" s="26" t="s">
        <v>80</v>
      </c>
      <c r="B16" s="21">
        <f t="shared" si="4"/>
        <v>34</v>
      </c>
      <c r="C16" s="46">
        <f>IF(ISBLANK($A16),"",COUNTA('1. závod'!AH$6:AH$35))</f>
        <v>0</v>
      </c>
      <c r="D16" s="77">
        <f>IF(ISBLANK($A16),"",COUNTA('2. závod'!AH$6:AH$35))</f>
        <v>0</v>
      </c>
      <c r="E16" s="172"/>
      <c r="F16" s="172"/>
      <c r="G16" s="172"/>
      <c r="H16" s="172"/>
      <c r="I16" s="78">
        <f>SUM('1. závod'!AH$6:AH$35)</f>
        <v>0</v>
      </c>
      <c r="J16" s="24">
        <f t="shared" si="0"/>
      </c>
      <c r="K16" s="78">
        <f>SUM('2. závod'!AH$6:AH$35)</f>
        <v>0</v>
      </c>
      <c r="L16" s="24">
        <f t="shared" si="1"/>
      </c>
      <c r="M16" s="78">
        <f t="shared" si="2"/>
        <v>0</v>
      </c>
      <c r="N16" s="24">
        <f t="shared" si="3"/>
      </c>
    </row>
    <row r="17" spans="1:14" ht="15.75" hidden="1" outlineLevel="1">
      <c r="A17" s="26" t="s">
        <v>98</v>
      </c>
      <c r="B17" s="21">
        <f t="shared" si="4"/>
        <v>40</v>
      </c>
      <c r="C17" s="46">
        <f>IF(ISBLANK($A17),"",COUNTA('1. závod'!AN$6:AN$35))</f>
        <v>0</v>
      </c>
      <c r="D17" s="77">
        <f>IF(ISBLANK($A17),"",COUNTA('2. závod'!AN$6:AN$35))</f>
        <v>0</v>
      </c>
      <c r="E17" s="172"/>
      <c r="F17" s="172"/>
      <c r="G17" s="172"/>
      <c r="H17" s="172"/>
      <c r="I17" s="78">
        <f>SUM('1. závod'!AN$6:AN$35)</f>
        <v>0</v>
      </c>
      <c r="J17" s="24">
        <f t="shared" si="0"/>
      </c>
      <c r="K17" s="78">
        <f>SUM('2. závod'!AN$6:AN$35)</f>
        <v>0</v>
      </c>
      <c r="L17" s="24">
        <f t="shared" si="1"/>
      </c>
      <c r="M17" s="78">
        <f t="shared" si="2"/>
        <v>0</v>
      </c>
      <c r="N17" s="24">
        <f t="shared" si="3"/>
      </c>
    </row>
    <row r="18" spans="1:14" ht="15.75" hidden="1" outlineLevel="1">
      <c r="A18" s="26" t="s">
        <v>60</v>
      </c>
      <c r="B18" s="21">
        <f t="shared" si="4"/>
        <v>46</v>
      </c>
      <c r="C18" s="46">
        <f>IF(ISBLANK($A18),"",COUNTA('1. závod'!AT$6:AT$35))</f>
        <v>0</v>
      </c>
      <c r="D18" s="77">
        <f>IF(ISBLANK($A18),"",COUNTA('2. závod'!AT$6:AT$35))</f>
        <v>0</v>
      </c>
      <c r="E18" s="172"/>
      <c r="F18" s="172"/>
      <c r="G18" s="172"/>
      <c r="H18" s="172"/>
      <c r="I18" s="78">
        <f>SUM('1. závod'!AT$6:AT$35)</f>
        <v>0</v>
      </c>
      <c r="J18" s="24">
        <f t="shared" si="0"/>
      </c>
      <c r="K18" s="78">
        <f>SUM('2. závod'!AT$6:AT$35)</f>
        <v>0</v>
      </c>
      <c r="L18" s="24">
        <f t="shared" si="1"/>
      </c>
      <c r="M18" s="78">
        <f t="shared" si="2"/>
        <v>0</v>
      </c>
      <c r="N18" s="24">
        <f t="shared" si="3"/>
      </c>
    </row>
    <row r="19" spans="1:14" ht="15.75" hidden="1" outlineLevel="1">
      <c r="A19" s="26" t="s">
        <v>99</v>
      </c>
      <c r="B19" s="21">
        <f t="shared" si="4"/>
        <v>52</v>
      </c>
      <c r="C19" s="46">
        <f>IF(ISBLANK($A19),"",COUNTA('1. závod'!AZ$6:AZ$35))</f>
        <v>0</v>
      </c>
      <c r="D19" s="77">
        <f>IF(ISBLANK($A19),"",COUNTA('2. závod'!AZ$6:AZ$35))</f>
        <v>0</v>
      </c>
      <c r="E19" s="172"/>
      <c r="F19" s="172"/>
      <c r="G19" s="172"/>
      <c r="H19" s="172"/>
      <c r="I19" s="78">
        <f>SUM('1. závod'!AZ$6:AZ$35)</f>
        <v>0</v>
      </c>
      <c r="J19" s="24">
        <f t="shared" si="0"/>
      </c>
      <c r="K19" s="78">
        <f>SUM('2. závod'!AZ$6:AZ$35)</f>
        <v>0</v>
      </c>
      <c r="L19" s="24">
        <f t="shared" si="1"/>
      </c>
      <c r="M19" s="78">
        <f aca="true" t="shared" si="5" ref="M19:M25">SUM(I19,K19)</f>
        <v>0</v>
      </c>
      <c r="N19" s="24">
        <f t="shared" si="3"/>
      </c>
    </row>
    <row r="20" spans="1:14" ht="15.75" hidden="1" outlineLevel="1">
      <c r="A20" s="26" t="s">
        <v>100</v>
      </c>
      <c r="B20" s="21">
        <f t="shared" si="4"/>
        <v>58</v>
      </c>
      <c r="C20" s="46">
        <f>IF(ISBLANK($A20),"",COUNTA('1. závod'!BF$6:BF$35))</f>
        <v>0</v>
      </c>
      <c r="D20" s="77">
        <f>IF(ISBLANK($A20),"",COUNTA('2. závod'!BF$6:BF$35))</f>
        <v>0</v>
      </c>
      <c r="E20" s="172"/>
      <c r="F20" s="172"/>
      <c r="G20" s="172"/>
      <c r="H20" s="172"/>
      <c r="I20" s="78">
        <f>SUM('1. závod'!BF$6:BF$35)</f>
        <v>0</v>
      </c>
      <c r="J20" s="24">
        <f t="shared" si="0"/>
      </c>
      <c r="K20" s="78">
        <f>SUM('2. závod'!BF$6:BF$35)</f>
        <v>0</v>
      </c>
      <c r="L20" s="24">
        <f t="shared" si="1"/>
      </c>
      <c r="M20" s="78">
        <f t="shared" si="5"/>
        <v>0</v>
      </c>
      <c r="N20" s="24">
        <f t="shared" si="3"/>
      </c>
    </row>
    <row r="21" spans="1:14" ht="15.75" hidden="1" outlineLevel="1">
      <c r="A21" s="26" t="s">
        <v>81</v>
      </c>
      <c r="B21" s="21">
        <f t="shared" si="4"/>
        <v>64</v>
      </c>
      <c r="C21" s="46">
        <f>IF(ISBLANK($A21),"",COUNTA('1. závod'!BL$6:BL$35))</f>
        <v>0</v>
      </c>
      <c r="D21" s="77">
        <f>IF(ISBLANK($A21),"",COUNTA('2. závod'!BL$6:BL$35))</f>
        <v>0</v>
      </c>
      <c r="E21" s="172"/>
      <c r="F21" s="172"/>
      <c r="G21" s="172"/>
      <c r="H21" s="172"/>
      <c r="I21" s="78">
        <f>SUM('1. závod'!BL$6:BL$35)</f>
        <v>0</v>
      </c>
      <c r="J21" s="24">
        <f t="shared" si="0"/>
      </c>
      <c r="K21" s="78">
        <f>SUM('2. závod'!BL$6:BL$35)</f>
        <v>0</v>
      </c>
      <c r="L21" s="24">
        <f t="shared" si="1"/>
      </c>
      <c r="M21" s="78">
        <f t="shared" si="5"/>
        <v>0</v>
      </c>
      <c r="N21" s="24">
        <f t="shared" si="3"/>
      </c>
    </row>
    <row r="22" spans="1:14" ht="15.75" hidden="1" outlineLevel="1">
      <c r="A22" s="26" t="s">
        <v>82</v>
      </c>
      <c r="B22" s="21">
        <f t="shared" si="4"/>
        <v>70</v>
      </c>
      <c r="C22" s="46">
        <f>IF(ISBLANK($A22),"",COUNTA('1. závod'!BQ$6:BQ$35))</f>
        <v>0</v>
      </c>
      <c r="D22" s="77">
        <f>IF(ISBLANK($A22),"",COUNTA('2. závod'!BQ$6:BQ$35))</f>
        <v>0</v>
      </c>
      <c r="E22" s="172"/>
      <c r="F22" s="172"/>
      <c r="G22" s="172"/>
      <c r="H22" s="172"/>
      <c r="I22" s="78">
        <f>SUM('1. závod'!BQ$6:BQ$35)</f>
        <v>0</v>
      </c>
      <c r="J22" s="24">
        <f t="shared" si="0"/>
      </c>
      <c r="K22" s="78">
        <f>SUM('2. závod'!BQ$6:BQ$35)</f>
        <v>0</v>
      </c>
      <c r="L22" s="24">
        <f t="shared" si="1"/>
      </c>
      <c r="M22" s="78">
        <f t="shared" si="5"/>
        <v>0</v>
      </c>
      <c r="N22" s="24">
        <f t="shared" si="3"/>
      </c>
    </row>
    <row r="23" spans="1:14" ht="15.75" hidden="1" outlineLevel="1">
      <c r="A23" s="26" t="s">
        <v>83</v>
      </c>
      <c r="B23" s="21">
        <f t="shared" si="4"/>
        <v>76</v>
      </c>
      <c r="C23" s="46">
        <f>IF(ISBLANK($A23),"",COUNTA('1. závod'!BV$6:BV$35))</f>
        <v>0</v>
      </c>
      <c r="D23" s="77">
        <f>IF(ISBLANK($A23),"",COUNTA('2. závod'!BV$6:BV$35))</f>
        <v>0</v>
      </c>
      <c r="E23" s="172"/>
      <c r="F23" s="172"/>
      <c r="G23" s="172"/>
      <c r="H23" s="172"/>
      <c r="I23" s="78">
        <f>SUM('1. závod'!BV$6:BV$35)</f>
        <v>0</v>
      </c>
      <c r="J23" s="24">
        <f t="shared" si="0"/>
      </c>
      <c r="K23" s="78">
        <f>SUM('2. závod'!BV$6:BV$35)</f>
        <v>0</v>
      </c>
      <c r="L23" s="24">
        <f t="shared" si="1"/>
      </c>
      <c r="M23" s="78">
        <f t="shared" si="5"/>
        <v>0</v>
      </c>
      <c r="N23" s="24">
        <f t="shared" si="3"/>
      </c>
    </row>
    <row r="24" spans="1:14" ht="15.75" hidden="1" outlineLevel="1">
      <c r="A24" s="26" t="s">
        <v>84</v>
      </c>
      <c r="B24" s="21">
        <f t="shared" si="4"/>
        <v>82</v>
      </c>
      <c r="C24" s="46">
        <f>IF(ISBLANK($A24),"",COUNTA('1. závod'!CA$6:CA$35))</f>
        <v>0</v>
      </c>
      <c r="D24" s="77">
        <f>IF(ISBLANK($A24),"",COUNTA('2. závod'!CA$6:CA$35))</f>
        <v>0</v>
      </c>
      <c r="E24" s="172"/>
      <c r="F24" s="172"/>
      <c r="G24" s="172"/>
      <c r="H24" s="172"/>
      <c r="I24" s="78">
        <f>SUM('1. závod'!CA$6:CA$35)</f>
        <v>0</v>
      </c>
      <c r="J24" s="24">
        <f t="shared" si="0"/>
      </c>
      <c r="K24" s="78">
        <f>SUM('2. závod'!CA$6:CA$35)</f>
        <v>0</v>
      </c>
      <c r="L24" s="24">
        <f t="shared" si="1"/>
      </c>
      <c r="M24" s="78">
        <f t="shared" si="5"/>
        <v>0</v>
      </c>
      <c r="N24" s="24">
        <f t="shared" si="3"/>
      </c>
    </row>
    <row r="25" spans="1:14" ht="15.75" hidden="1" outlineLevel="1">
      <c r="A25" s="26" t="s">
        <v>85</v>
      </c>
      <c r="B25" s="21">
        <f t="shared" si="4"/>
        <v>88</v>
      </c>
      <c r="C25" s="46">
        <f>IF(ISBLANK($A25),"",COUNTA('1. závod'!CF$6:CF$35))</f>
        <v>0</v>
      </c>
      <c r="D25" s="77">
        <f>IF(ISBLANK($A25),"",COUNTA('2. závod'!CF$6:CF$35))</f>
        <v>0</v>
      </c>
      <c r="E25" s="172"/>
      <c r="F25" s="172"/>
      <c r="G25" s="172"/>
      <c r="H25" s="172"/>
      <c r="I25" s="78">
        <f>SUM('1. závod'!CF$6:CF$35)</f>
        <v>0</v>
      </c>
      <c r="J25" s="24">
        <f t="shared" si="0"/>
      </c>
      <c r="K25" s="78">
        <f>SUM('2. závod'!CF$6:CF$35)</f>
        <v>0</v>
      </c>
      <c r="L25" s="24">
        <f t="shared" si="1"/>
      </c>
      <c r="M25" s="78">
        <f t="shared" si="5"/>
        <v>0</v>
      </c>
      <c r="N25" s="24">
        <f t="shared" si="3"/>
      </c>
    </row>
    <row r="26" spans="1:14" ht="15.75" collapsed="1">
      <c r="A26" s="81"/>
      <c r="B26" s="28"/>
      <c r="C26" s="81"/>
      <c r="D26" s="162" t="s">
        <v>35</v>
      </c>
      <c r="E26" s="162"/>
      <c r="F26" s="162"/>
      <c r="G26" s="162"/>
      <c r="H26" s="82"/>
      <c r="I26" s="79">
        <f>MAX('1. závod'!$D$6:$CF$35)</f>
        <v>24690</v>
      </c>
      <c r="J26" s="29"/>
      <c r="K26" s="79">
        <f>MAX('2. závod'!$D$6:$CF$35)</f>
        <v>19210</v>
      </c>
      <c r="L26" s="29"/>
      <c r="M26" s="79">
        <f>MAX(I26,K26)</f>
        <v>24690</v>
      </c>
      <c r="N26" s="29"/>
    </row>
    <row r="27" spans="10:14" ht="12.75">
      <c r="J27" s="83"/>
      <c r="K27" s="83"/>
      <c r="L27" s="110" t="s">
        <v>103</v>
      </c>
      <c r="M27" s="83"/>
      <c r="N27" s="83"/>
    </row>
    <row r="28" spans="4:14" ht="12.75">
      <c r="D28" s="14" t="s">
        <v>47</v>
      </c>
      <c r="I28" s="14">
        <f>COUNTIF('Výsledková listina'!$D:$D,"*M*")</f>
        <v>0</v>
      </c>
      <c r="J28" s="83"/>
      <c r="K28" s="83"/>
      <c r="L28" s="83"/>
      <c r="M28" s="83"/>
      <c r="N28" s="83"/>
    </row>
    <row r="29" spans="4:14" ht="12.75">
      <c r="D29" s="14" t="s">
        <v>110</v>
      </c>
      <c r="I29" s="14">
        <f>COUNTIF('Výsledková listina'!$D:$D,"*23*")</f>
        <v>0</v>
      </c>
      <c r="J29" s="83"/>
      <c r="K29" s="83"/>
      <c r="L29" s="83"/>
      <c r="M29" s="83"/>
      <c r="N29" s="83"/>
    </row>
    <row r="30" spans="4:14" ht="12.75">
      <c r="D30" s="14" t="s">
        <v>96</v>
      </c>
      <c r="I30" s="14">
        <f>COUNTIF('Výsledková listina'!$D:$D,"*18*")</f>
        <v>0</v>
      </c>
      <c r="J30" s="83"/>
      <c r="K30" s="83"/>
      <c r="L30" s="83"/>
      <c r="M30" s="83"/>
      <c r="N30" s="83"/>
    </row>
    <row r="31" spans="4:14" ht="12.75">
      <c r="D31" s="14" t="s">
        <v>97</v>
      </c>
      <c r="I31" s="14">
        <f>COUNTIF('Výsledková listina'!$D:$D,"*14*")</f>
        <v>0</v>
      </c>
      <c r="J31" s="83"/>
      <c r="K31" s="83"/>
      <c r="L31" s="83"/>
      <c r="M31" s="83"/>
      <c r="N31" s="83"/>
    </row>
    <row r="32" spans="4:14" ht="12.75">
      <c r="D32" s="14" t="s">
        <v>111</v>
      </c>
      <c r="I32" s="14">
        <f>COUNTIF('Výsledková listina'!$D:$D,"*Ž*")</f>
        <v>0</v>
      </c>
      <c r="J32" s="83"/>
      <c r="K32" s="83"/>
      <c r="L32" s="83"/>
      <c r="M32" s="83"/>
      <c r="N32" s="83"/>
    </row>
    <row r="33" spans="4:14" ht="12.75">
      <c r="D33" s="14" t="s">
        <v>48</v>
      </c>
      <c r="I33" s="14">
        <f>COUNTIF('Výsledková listina'!$D:$D,"*H*")</f>
        <v>0</v>
      </c>
      <c r="J33" s="83"/>
      <c r="K33" s="83"/>
      <c r="L33" s="83"/>
      <c r="M33" s="83"/>
      <c r="N33" s="83"/>
    </row>
    <row r="34" spans="1:14" ht="15" customHeight="1">
      <c r="A34" s="173" t="s">
        <v>112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s="27" customFormat="1" ht="12.75">
      <c r="A35" s="104" t="s">
        <v>101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s="27" customFormat="1" ht="12.75">
      <c r="A36" s="109" t="s">
        <v>102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s="27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pans="1:14" s="27" customFormat="1" ht="12.7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s="27" customFormat="1" ht="18">
      <c r="A39" s="155" t="s">
        <v>109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1:14" s="27" customFormat="1" ht="12.75">
      <c r="A40" s="13"/>
      <c r="B40" s="13"/>
      <c r="C40" s="113" t="s">
        <v>26</v>
      </c>
      <c r="D40" s="14"/>
      <c r="E40" s="14"/>
      <c r="F40" s="14"/>
      <c r="G40" s="14"/>
      <c r="H40" s="14"/>
      <c r="I40" s="14"/>
      <c r="J40" s="83"/>
      <c r="K40" s="83"/>
      <c r="L40" s="83"/>
      <c r="M40" s="156"/>
      <c r="N40" s="157"/>
    </row>
    <row r="41" spans="3:14" ht="12.75">
      <c r="C41" s="166" t="s">
        <v>105</v>
      </c>
      <c r="D41" s="166"/>
      <c r="E41" s="167" t="s">
        <v>106</v>
      </c>
      <c r="F41" s="168"/>
      <c r="G41" s="169"/>
      <c r="H41" s="114" t="s">
        <v>104</v>
      </c>
      <c r="I41" s="114" t="s">
        <v>31</v>
      </c>
      <c r="J41" s="170" t="s">
        <v>107</v>
      </c>
      <c r="K41" s="170"/>
      <c r="L41" s="170"/>
      <c r="M41" s="170"/>
      <c r="N41" s="115" t="s">
        <v>108</v>
      </c>
    </row>
    <row r="42" spans="3:14" ht="12.75">
      <c r="C42" s="160"/>
      <c r="D42" s="161"/>
      <c r="E42" s="163"/>
      <c r="F42" s="164"/>
      <c r="G42" s="165"/>
      <c r="H42" s="116"/>
      <c r="I42" s="116"/>
      <c r="J42" s="171"/>
      <c r="K42" s="171"/>
      <c r="L42" s="171"/>
      <c r="M42" s="171"/>
      <c r="N42" s="117"/>
    </row>
    <row r="43" spans="3:14" ht="12.75">
      <c r="C43" s="160"/>
      <c r="D43" s="161"/>
      <c r="E43" s="163"/>
      <c r="F43" s="164"/>
      <c r="G43" s="165"/>
      <c r="H43" s="116"/>
      <c r="I43" s="116"/>
      <c r="J43" s="171"/>
      <c r="K43" s="171"/>
      <c r="L43" s="171"/>
      <c r="M43" s="171"/>
      <c r="N43" s="117"/>
    </row>
    <row r="44" spans="3:14" ht="12.75">
      <c r="C44" s="160"/>
      <c r="D44" s="161"/>
      <c r="E44" s="163"/>
      <c r="F44" s="164"/>
      <c r="G44" s="165"/>
      <c r="H44" s="116"/>
      <c r="I44" s="116"/>
      <c r="J44" s="171"/>
      <c r="K44" s="171"/>
      <c r="L44" s="171"/>
      <c r="M44" s="171"/>
      <c r="N44" s="117"/>
    </row>
    <row r="45" spans="3:14" ht="12.75">
      <c r="C45" s="160"/>
      <c r="D45" s="161"/>
      <c r="E45" s="163"/>
      <c r="F45" s="164"/>
      <c r="G45" s="165"/>
      <c r="H45" s="116"/>
      <c r="I45" s="116"/>
      <c r="J45" s="171"/>
      <c r="K45" s="171"/>
      <c r="L45" s="171"/>
      <c r="M45" s="171"/>
      <c r="N45" s="117"/>
    </row>
    <row r="46" spans="3:14" ht="12.75">
      <c r="C46" s="160"/>
      <c r="D46" s="161"/>
      <c r="E46" s="163"/>
      <c r="F46" s="164"/>
      <c r="G46" s="165"/>
      <c r="H46" s="116"/>
      <c r="I46" s="116"/>
      <c r="J46" s="171"/>
      <c r="K46" s="171"/>
      <c r="L46" s="171"/>
      <c r="M46" s="171"/>
      <c r="N46" s="117"/>
    </row>
    <row r="47" spans="3:14" ht="12.75">
      <c r="C47" s="160"/>
      <c r="D47" s="161"/>
      <c r="E47" s="163"/>
      <c r="F47" s="164"/>
      <c r="G47" s="165"/>
      <c r="H47" s="116"/>
      <c r="I47" s="116"/>
      <c r="J47" s="171"/>
      <c r="K47" s="171"/>
      <c r="L47" s="171"/>
      <c r="M47" s="171"/>
      <c r="N47" s="117"/>
    </row>
    <row r="48" spans="3:14" ht="12.75">
      <c r="C48" s="160"/>
      <c r="D48" s="161"/>
      <c r="E48" s="163"/>
      <c r="F48" s="164"/>
      <c r="G48" s="165"/>
      <c r="H48" s="116"/>
      <c r="I48" s="116"/>
      <c r="J48" s="171"/>
      <c r="K48" s="171"/>
      <c r="L48" s="171"/>
      <c r="M48" s="171"/>
      <c r="N48" s="117"/>
    </row>
    <row r="49" spans="3:14" ht="12.75">
      <c r="C49" s="160"/>
      <c r="D49" s="161"/>
      <c r="E49" s="163"/>
      <c r="F49" s="164"/>
      <c r="G49" s="165"/>
      <c r="H49" s="116"/>
      <c r="I49" s="116"/>
      <c r="J49" s="171"/>
      <c r="K49" s="171"/>
      <c r="L49" s="171"/>
      <c r="M49" s="171"/>
      <c r="N49" s="117"/>
    </row>
    <row r="50" spans="3:14" ht="12.75">
      <c r="C50" s="160"/>
      <c r="D50" s="161"/>
      <c r="E50" s="163"/>
      <c r="F50" s="164"/>
      <c r="G50" s="165"/>
      <c r="H50" s="116"/>
      <c r="I50" s="116"/>
      <c r="J50" s="171"/>
      <c r="K50" s="171"/>
      <c r="L50" s="171"/>
      <c r="M50" s="171"/>
      <c r="N50" s="117"/>
    </row>
    <row r="51" spans="3:14" ht="12.75">
      <c r="C51" s="160"/>
      <c r="D51" s="161"/>
      <c r="E51" s="163"/>
      <c r="F51" s="164"/>
      <c r="G51" s="165"/>
      <c r="H51" s="116"/>
      <c r="I51" s="116"/>
      <c r="J51" s="171"/>
      <c r="K51" s="171"/>
      <c r="L51" s="171"/>
      <c r="M51" s="171"/>
      <c r="N51" s="117"/>
    </row>
    <row r="52" spans="3:14" ht="12.75">
      <c r="C52" s="160"/>
      <c r="D52" s="161"/>
      <c r="E52" s="163"/>
      <c r="F52" s="164"/>
      <c r="G52" s="165"/>
      <c r="H52" s="116"/>
      <c r="I52" s="116"/>
      <c r="J52" s="171"/>
      <c r="K52" s="171"/>
      <c r="L52" s="171"/>
      <c r="M52" s="171"/>
      <c r="N52" s="117"/>
    </row>
    <row r="53" spans="3:14" ht="12.75">
      <c r="C53" s="160"/>
      <c r="D53" s="161"/>
      <c r="E53" s="163"/>
      <c r="F53" s="164"/>
      <c r="G53" s="165"/>
      <c r="H53" s="116"/>
      <c r="I53" s="116"/>
      <c r="J53" s="171"/>
      <c r="K53" s="171"/>
      <c r="L53" s="171"/>
      <c r="M53" s="171"/>
      <c r="N53" s="117"/>
    </row>
    <row r="54" spans="3:14" ht="12.75">
      <c r="C54" s="160"/>
      <c r="D54" s="161"/>
      <c r="E54" s="163"/>
      <c r="F54" s="164"/>
      <c r="G54" s="165"/>
      <c r="H54" s="116"/>
      <c r="I54" s="116"/>
      <c r="J54" s="171"/>
      <c r="K54" s="171"/>
      <c r="L54" s="171"/>
      <c r="M54" s="171"/>
      <c r="N54" s="117"/>
    </row>
    <row r="55" spans="3:14" ht="12.75">
      <c r="C55" s="160"/>
      <c r="D55" s="161"/>
      <c r="E55" s="163"/>
      <c r="F55" s="164"/>
      <c r="G55" s="165"/>
      <c r="H55" s="116"/>
      <c r="I55" s="116"/>
      <c r="J55" s="171"/>
      <c r="K55" s="171"/>
      <c r="L55" s="171"/>
      <c r="M55" s="171"/>
      <c r="N55" s="117"/>
    </row>
    <row r="56" spans="3:14" ht="12.75">
      <c r="C56" s="160"/>
      <c r="D56" s="161"/>
      <c r="E56" s="163"/>
      <c r="F56" s="164"/>
      <c r="G56" s="165"/>
      <c r="H56" s="116"/>
      <c r="I56" s="116"/>
      <c r="J56" s="171"/>
      <c r="K56" s="171"/>
      <c r="L56" s="171"/>
      <c r="M56" s="171"/>
      <c r="N56" s="117"/>
    </row>
    <row r="57" spans="3:14" ht="12.75">
      <c r="C57" s="160"/>
      <c r="D57" s="161"/>
      <c r="E57" s="163"/>
      <c r="F57" s="164"/>
      <c r="G57" s="165"/>
      <c r="H57" s="116"/>
      <c r="I57" s="116"/>
      <c r="J57" s="171"/>
      <c r="K57" s="171"/>
      <c r="L57" s="171"/>
      <c r="M57" s="171"/>
      <c r="N57" s="117"/>
    </row>
    <row r="58" spans="3:14" ht="12.75">
      <c r="C58" s="160"/>
      <c r="D58" s="161"/>
      <c r="E58" s="163"/>
      <c r="F58" s="164"/>
      <c r="G58" s="165"/>
      <c r="H58" s="116"/>
      <c r="I58" s="116"/>
      <c r="J58" s="171"/>
      <c r="K58" s="171"/>
      <c r="L58" s="171"/>
      <c r="M58" s="171"/>
      <c r="N58" s="117"/>
    </row>
    <row r="59" spans="3:14" ht="12.75">
      <c r="C59" s="160"/>
      <c r="D59" s="161"/>
      <c r="E59" s="163"/>
      <c r="F59" s="164"/>
      <c r="G59" s="165"/>
      <c r="H59" s="116"/>
      <c r="I59" s="116"/>
      <c r="J59" s="171"/>
      <c r="K59" s="171"/>
      <c r="L59" s="171"/>
      <c r="M59" s="171"/>
      <c r="N59" s="117"/>
    </row>
    <row r="60" spans="3:14" ht="12.75">
      <c r="C60" s="160"/>
      <c r="D60" s="161"/>
      <c r="E60" s="163"/>
      <c r="F60" s="164"/>
      <c r="G60" s="165"/>
      <c r="H60" s="116"/>
      <c r="I60" s="116"/>
      <c r="J60" s="171"/>
      <c r="K60" s="171"/>
      <c r="L60" s="171"/>
      <c r="M60" s="171"/>
      <c r="N60" s="117"/>
    </row>
    <row r="61" spans="3:14" ht="12.75">
      <c r="C61" s="160"/>
      <c r="D61" s="161"/>
      <c r="E61" s="163"/>
      <c r="F61" s="164"/>
      <c r="G61" s="165"/>
      <c r="H61" s="116"/>
      <c r="I61" s="116"/>
      <c r="J61" s="171"/>
      <c r="K61" s="171"/>
      <c r="L61" s="171"/>
      <c r="M61" s="171"/>
      <c r="N61" s="117"/>
    </row>
    <row r="62" spans="9:14" ht="12.75">
      <c r="I62" s="14"/>
      <c r="J62" s="83"/>
      <c r="K62" s="83"/>
      <c r="L62" s="83"/>
      <c r="M62" s="83"/>
      <c r="N62" s="83"/>
    </row>
    <row r="63" spans="3:14" ht="12.75">
      <c r="C63" s="113" t="s">
        <v>27</v>
      </c>
      <c r="I63" s="14"/>
      <c r="J63" s="83"/>
      <c r="K63" s="83"/>
      <c r="L63" s="83"/>
      <c r="M63" s="83"/>
      <c r="N63" s="83"/>
    </row>
    <row r="64" spans="3:14" ht="12.75">
      <c r="C64" s="166" t="s">
        <v>105</v>
      </c>
      <c r="D64" s="166"/>
      <c r="E64" s="167" t="s">
        <v>106</v>
      </c>
      <c r="F64" s="168"/>
      <c r="G64" s="169"/>
      <c r="H64" s="114" t="s">
        <v>104</v>
      </c>
      <c r="I64" s="114" t="s">
        <v>31</v>
      </c>
      <c r="J64" s="170" t="s">
        <v>107</v>
      </c>
      <c r="K64" s="170"/>
      <c r="L64" s="170"/>
      <c r="M64" s="170"/>
      <c r="N64" s="115" t="s">
        <v>108</v>
      </c>
    </row>
    <row r="65" spans="3:14" ht="12.75">
      <c r="C65" s="160"/>
      <c r="D65" s="161"/>
      <c r="E65" s="163"/>
      <c r="F65" s="164"/>
      <c r="G65" s="165"/>
      <c r="H65" s="118"/>
      <c r="I65" s="116"/>
      <c r="J65" s="171"/>
      <c r="K65" s="171"/>
      <c r="L65" s="171"/>
      <c r="M65" s="171"/>
      <c r="N65" s="117"/>
    </row>
    <row r="66" spans="3:14" ht="12.75">
      <c r="C66" s="186"/>
      <c r="D66" s="186"/>
      <c r="E66" s="185"/>
      <c r="F66" s="185"/>
      <c r="G66" s="185"/>
      <c r="H66" s="118"/>
      <c r="I66" s="116"/>
      <c r="J66" s="171"/>
      <c r="K66" s="171"/>
      <c r="L66" s="171"/>
      <c r="M66" s="171"/>
      <c r="N66" s="117"/>
    </row>
    <row r="67" spans="3:14" ht="12.75">
      <c r="C67" s="186"/>
      <c r="D67" s="186"/>
      <c r="E67" s="185"/>
      <c r="F67" s="185"/>
      <c r="G67" s="185"/>
      <c r="H67" s="118"/>
      <c r="I67" s="116"/>
      <c r="J67" s="171"/>
      <c r="K67" s="171"/>
      <c r="L67" s="171"/>
      <c r="M67" s="171"/>
      <c r="N67" s="117"/>
    </row>
    <row r="68" spans="3:14" ht="12.75">
      <c r="C68" s="186"/>
      <c r="D68" s="186"/>
      <c r="E68" s="185"/>
      <c r="F68" s="185"/>
      <c r="G68" s="185"/>
      <c r="H68" s="118"/>
      <c r="I68" s="116"/>
      <c r="J68" s="171"/>
      <c r="K68" s="171"/>
      <c r="L68" s="171"/>
      <c r="M68" s="171"/>
      <c r="N68" s="117"/>
    </row>
    <row r="69" spans="3:14" ht="12.75">
      <c r="C69" s="186"/>
      <c r="D69" s="186"/>
      <c r="E69" s="185"/>
      <c r="F69" s="185"/>
      <c r="G69" s="185"/>
      <c r="H69" s="118"/>
      <c r="I69" s="116"/>
      <c r="J69" s="171"/>
      <c r="K69" s="171"/>
      <c r="L69" s="171"/>
      <c r="M69" s="171"/>
      <c r="N69" s="117"/>
    </row>
    <row r="70" spans="3:14" ht="12.75">
      <c r="C70" s="186"/>
      <c r="D70" s="186"/>
      <c r="E70" s="185"/>
      <c r="F70" s="185"/>
      <c r="G70" s="185"/>
      <c r="H70" s="118"/>
      <c r="I70" s="116"/>
      <c r="J70" s="171"/>
      <c r="K70" s="171"/>
      <c r="L70" s="171"/>
      <c r="M70" s="171"/>
      <c r="N70" s="117"/>
    </row>
    <row r="71" spans="3:14" ht="12.75">
      <c r="C71" s="186"/>
      <c r="D71" s="186"/>
      <c r="E71" s="185"/>
      <c r="F71" s="185"/>
      <c r="G71" s="185"/>
      <c r="H71" s="118"/>
      <c r="I71" s="116"/>
      <c r="J71" s="171"/>
      <c r="K71" s="171"/>
      <c r="L71" s="171"/>
      <c r="M71" s="171"/>
      <c r="N71" s="117"/>
    </row>
    <row r="72" spans="3:14" ht="12.75">
      <c r="C72" s="186"/>
      <c r="D72" s="186"/>
      <c r="E72" s="185"/>
      <c r="F72" s="185"/>
      <c r="G72" s="185"/>
      <c r="H72" s="118"/>
      <c r="I72" s="116"/>
      <c r="J72" s="171"/>
      <c r="K72" s="171"/>
      <c r="L72" s="171"/>
      <c r="M72" s="171"/>
      <c r="N72" s="117"/>
    </row>
    <row r="73" spans="3:14" ht="12.75">
      <c r="C73" s="186"/>
      <c r="D73" s="186"/>
      <c r="E73" s="185"/>
      <c r="F73" s="185"/>
      <c r="G73" s="185"/>
      <c r="H73" s="118"/>
      <c r="I73" s="116"/>
      <c r="J73" s="171"/>
      <c r="K73" s="171"/>
      <c r="L73" s="171"/>
      <c r="M73" s="171"/>
      <c r="N73" s="117"/>
    </row>
    <row r="74" spans="3:14" ht="12.75">
      <c r="C74" s="186"/>
      <c r="D74" s="186"/>
      <c r="E74" s="185"/>
      <c r="F74" s="185"/>
      <c r="G74" s="185"/>
      <c r="H74" s="118"/>
      <c r="I74" s="116"/>
      <c r="J74" s="171"/>
      <c r="K74" s="171"/>
      <c r="L74" s="171"/>
      <c r="M74" s="171"/>
      <c r="N74" s="117"/>
    </row>
    <row r="75" spans="3:14" ht="12.75">
      <c r="C75" s="186"/>
      <c r="D75" s="186"/>
      <c r="E75" s="185"/>
      <c r="F75" s="185"/>
      <c r="G75" s="185"/>
      <c r="H75" s="118"/>
      <c r="I75" s="116"/>
      <c r="J75" s="171"/>
      <c r="K75" s="171"/>
      <c r="L75" s="171"/>
      <c r="M75" s="171"/>
      <c r="N75" s="117"/>
    </row>
    <row r="76" spans="3:14" ht="12.75">
      <c r="C76" s="186"/>
      <c r="D76" s="186"/>
      <c r="E76" s="185"/>
      <c r="F76" s="185"/>
      <c r="G76" s="185"/>
      <c r="H76" s="118"/>
      <c r="I76" s="116"/>
      <c r="J76" s="171"/>
      <c r="K76" s="171"/>
      <c r="L76" s="171"/>
      <c r="M76" s="171"/>
      <c r="N76" s="117"/>
    </row>
    <row r="77" spans="3:14" ht="12.75">
      <c r="C77" s="186"/>
      <c r="D77" s="186"/>
      <c r="E77" s="185"/>
      <c r="F77" s="185"/>
      <c r="G77" s="185"/>
      <c r="H77" s="118"/>
      <c r="I77" s="116"/>
      <c r="J77" s="171"/>
      <c r="K77" s="171"/>
      <c r="L77" s="171"/>
      <c r="M77" s="171"/>
      <c r="N77" s="117"/>
    </row>
    <row r="78" spans="3:14" ht="12.75">
      <c r="C78" s="186"/>
      <c r="D78" s="186"/>
      <c r="E78" s="185"/>
      <c r="F78" s="185"/>
      <c r="G78" s="185"/>
      <c r="H78" s="118"/>
      <c r="I78" s="116"/>
      <c r="J78" s="171"/>
      <c r="K78" s="171"/>
      <c r="L78" s="171"/>
      <c r="M78" s="171"/>
      <c r="N78" s="117"/>
    </row>
    <row r="79" spans="3:14" ht="12.75">
      <c r="C79" s="186"/>
      <c r="D79" s="186"/>
      <c r="E79" s="185"/>
      <c r="F79" s="185"/>
      <c r="G79" s="185"/>
      <c r="H79" s="118"/>
      <c r="I79" s="116"/>
      <c r="J79" s="171"/>
      <c r="K79" s="171"/>
      <c r="L79" s="171"/>
      <c r="M79" s="171"/>
      <c r="N79" s="117"/>
    </row>
    <row r="80" spans="3:14" ht="12.75">
      <c r="C80" s="186"/>
      <c r="D80" s="186"/>
      <c r="E80" s="185"/>
      <c r="F80" s="185"/>
      <c r="G80" s="185"/>
      <c r="H80" s="118"/>
      <c r="I80" s="116"/>
      <c r="J80" s="171"/>
      <c r="K80" s="171"/>
      <c r="L80" s="171"/>
      <c r="M80" s="171"/>
      <c r="N80" s="117"/>
    </row>
    <row r="81" spans="3:14" ht="12.75">
      <c r="C81" s="186"/>
      <c r="D81" s="186"/>
      <c r="E81" s="185"/>
      <c r="F81" s="185"/>
      <c r="G81" s="185"/>
      <c r="H81" s="118"/>
      <c r="I81" s="116"/>
      <c r="J81" s="171"/>
      <c r="K81" s="171"/>
      <c r="L81" s="171"/>
      <c r="M81" s="171"/>
      <c r="N81" s="117"/>
    </row>
    <row r="82" spans="3:14" ht="12.75">
      <c r="C82" s="186"/>
      <c r="D82" s="186"/>
      <c r="E82" s="185"/>
      <c r="F82" s="185"/>
      <c r="G82" s="185"/>
      <c r="H82" s="118"/>
      <c r="I82" s="116"/>
      <c r="J82" s="171"/>
      <c r="K82" s="171"/>
      <c r="L82" s="171"/>
      <c r="M82" s="171"/>
      <c r="N82" s="117"/>
    </row>
    <row r="83" spans="3:14" ht="12.75">
      <c r="C83" s="186"/>
      <c r="D83" s="186"/>
      <c r="E83" s="185"/>
      <c r="F83" s="185"/>
      <c r="G83" s="185"/>
      <c r="H83" s="118"/>
      <c r="I83" s="116"/>
      <c r="J83" s="171"/>
      <c r="K83" s="171"/>
      <c r="L83" s="171"/>
      <c r="M83" s="171"/>
      <c r="N83" s="117"/>
    </row>
    <row r="84" spans="3:14" ht="12.75">
      <c r="C84" s="186"/>
      <c r="D84" s="186"/>
      <c r="E84" s="185"/>
      <c r="F84" s="185"/>
      <c r="G84" s="185"/>
      <c r="H84" s="118"/>
      <c r="I84" s="116"/>
      <c r="J84" s="171"/>
      <c r="K84" s="171"/>
      <c r="L84" s="171"/>
      <c r="M84" s="171"/>
      <c r="N84" s="117"/>
    </row>
    <row r="85" spans="1:14" s="27" customFormat="1" ht="12.7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s="27" customFormat="1" ht="12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s="27" customFormat="1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1:14" s="27" customFormat="1" ht="12.7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</row>
    <row r="89" spans="1:14" s="27" customFormat="1" ht="12.7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</row>
    <row r="90" spans="1:14" s="27" customFormat="1" ht="12.7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</row>
    <row r="91" spans="1:14" s="27" customFormat="1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4" s="27" customFormat="1" ht="12.7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</row>
    <row r="93" spans="1:14" s="27" customFormat="1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s="27" customFormat="1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8" s="27" customFormat="1" ht="12.75">
      <c r="A95" s="85" t="s">
        <v>61</v>
      </c>
      <c r="B95" s="13"/>
      <c r="C95" s="13"/>
      <c r="D95" s="13"/>
      <c r="E95" s="13"/>
      <c r="F95" s="13"/>
      <c r="G95" s="13"/>
      <c r="H95" s="13"/>
    </row>
    <row r="96" spans="1:8" s="27" customFormat="1" ht="12.75">
      <c r="A96" s="86" t="s">
        <v>62</v>
      </c>
      <c r="B96" s="13"/>
      <c r="C96" s="13"/>
      <c r="D96" s="13"/>
      <c r="E96" s="13"/>
      <c r="F96" s="13"/>
      <c r="G96" s="13"/>
      <c r="H96" s="13"/>
    </row>
    <row r="97" spans="1:8" s="27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7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7" customFormat="1" ht="18" customHeight="1">
      <c r="A99" s="86" t="s">
        <v>64</v>
      </c>
      <c r="B99" s="13"/>
      <c r="C99" s="13"/>
      <c r="D99" s="13"/>
      <c r="E99" s="13"/>
      <c r="F99" s="13"/>
      <c r="G99" s="13"/>
      <c r="H99" s="13"/>
    </row>
    <row r="100" spans="1:8" s="27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7" customFormat="1" ht="12.75">
      <c r="A101" s="91" t="s">
        <v>66</v>
      </c>
      <c r="B101" s="13"/>
      <c r="C101" s="13"/>
      <c r="D101" s="13"/>
      <c r="E101" s="13"/>
      <c r="F101" s="13"/>
      <c r="G101" s="13"/>
      <c r="H101" s="13"/>
    </row>
    <row r="102" spans="1:8" s="27" customFormat="1" ht="12.75">
      <c r="A102" s="91" t="s">
        <v>67</v>
      </c>
      <c r="B102" s="13"/>
      <c r="C102" s="13"/>
      <c r="D102" s="13"/>
      <c r="E102" s="13"/>
      <c r="F102" s="13"/>
      <c r="G102" s="13"/>
      <c r="H102" s="13"/>
    </row>
    <row r="103" spans="1:8" s="27" customFormat="1" ht="12.75">
      <c r="A103" s="91" t="s">
        <v>68</v>
      </c>
      <c r="B103" s="13"/>
      <c r="C103" s="13"/>
      <c r="D103" s="13"/>
      <c r="E103" s="13"/>
      <c r="F103" s="13"/>
      <c r="G103" s="13"/>
      <c r="H103" s="13"/>
    </row>
    <row r="104" spans="1:8" s="92" customFormat="1" ht="12.75">
      <c r="A104" s="86" t="s">
        <v>69</v>
      </c>
      <c r="B104" s="86"/>
      <c r="C104" s="86"/>
      <c r="D104" s="86"/>
      <c r="E104" s="86"/>
      <c r="F104" s="86"/>
      <c r="G104" s="86"/>
      <c r="H104" s="86"/>
    </row>
    <row r="105" spans="1:8" s="27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7" customFormat="1" ht="18.75" customHeight="1">
      <c r="A106" s="86" t="s">
        <v>71</v>
      </c>
      <c r="B106" s="13"/>
      <c r="C106" s="13"/>
      <c r="D106" s="13"/>
      <c r="E106" s="13"/>
      <c r="F106" s="13"/>
      <c r="G106" s="13"/>
      <c r="H106" s="13"/>
    </row>
    <row r="107" spans="1:8" s="27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7" customFormat="1" ht="12.75">
      <c r="A108" s="93" t="s">
        <v>72</v>
      </c>
      <c r="B108" s="13"/>
      <c r="C108" s="13"/>
      <c r="D108" s="13"/>
      <c r="E108" s="13"/>
      <c r="F108" s="13"/>
      <c r="G108" s="13"/>
      <c r="H108" s="13"/>
    </row>
    <row r="109" spans="1:8" s="27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7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5" customFormat="1" ht="11.25" customHeight="1">
      <c r="A111" s="94" t="s">
        <v>77</v>
      </c>
      <c r="B111" s="94"/>
      <c r="C111" s="94"/>
      <c r="D111" s="94"/>
      <c r="E111" s="94"/>
      <c r="F111" s="94"/>
      <c r="G111" s="94"/>
      <c r="H111" s="94"/>
    </row>
    <row r="112" ht="20.25" customHeight="1">
      <c r="A112" s="97" t="s">
        <v>75</v>
      </c>
    </row>
    <row r="113" ht="12.75">
      <c r="A113" s="14" t="s">
        <v>86</v>
      </c>
    </row>
    <row r="114" spans="1:8" s="100" customFormat="1" ht="12.75">
      <c r="A114" s="97" t="s">
        <v>93</v>
      </c>
      <c r="B114" s="99"/>
      <c r="C114" s="99"/>
      <c r="D114" s="99"/>
      <c r="E114" s="99"/>
      <c r="F114" s="99"/>
      <c r="G114" s="99"/>
      <c r="H114" s="99"/>
    </row>
    <row r="115" spans="1:8" s="101" customFormat="1" ht="12.75">
      <c r="A115" s="97" t="s">
        <v>94</v>
      </c>
      <c r="B115" s="97"/>
      <c r="C115" s="97"/>
      <c r="D115" s="97"/>
      <c r="E115" s="97"/>
      <c r="F115" s="97"/>
      <c r="G115" s="97"/>
      <c r="H115" s="97"/>
    </row>
    <row r="116" spans="1:8" s="101" customFormat="1" ht="12.75">
      <c r="A116" s="97" t="s">
        <v>95</v>
      </c>
      <c r="B116" s="97"/>
      <c r="C116" s="97"/>
      <c r="D116" s="97"/>
      <c r="E116" s="97"/>
      <c r="F116" s="97"/>
      <c r="G116" s="97"/>
      <c r="H116" s="97"/>
    </row>
    <row r="117" ht="12.75">
      <c r="A117" s="14" t="s">
        <v>76</v>
      </c>
    </row>
    <row r="118" ht="20.25" customHeight="1">
      <c r="A118" s="97" t="s">
        <v>92</v>
      </c>
    </row>
    <row r="119" ht="12.75">
      <c r="A119" s="14" t="s">
        <v>87</v>
      </c>
    </row>
    <row r="120" ht="12.75">
      <c r="A120" s="98" t="s">
        <v>88</v>
      </c>
    </row>
    <row r="121" ht="12.75">
      <c r="A121" s="98" t="s">
        <v>89</v>
      </c>
    </row>
    <row r="122" ht="20.25" customHeight="1">
      <c r="A122" s="97" t="s">
        <v>91</v>
      </c>
    </row>
    <row r="123" ht="12.75">
      <c r="A123" s="14" t="s">
        <v>90</v>
      </c>
    </row>
    <row r="124" spans="1:8" s="27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7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65:M65"/>
    <mergeCell ref="J67:M67"/>
    <mergeCell ref="J57:M57"/>
    <mergeCell ref="J46:M46"/>
    <mergeCell ref="J60:M60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8:D58"/>
    <mergeCell ref="C56:D56"/>
    <mergeCell ref="J47:M47"/>
    <mergeCell ref="J48:M48"/>
    <mergeCell ref="J59:M59"/>
    <mergeCell ref="J55:M55"/>
    <mergeCell ref="E58:G58"/>
    <mergeCell ref="J52:M52"/>
    <mergeCell ref="J51:M51"/>
    <mergeCell ref="J50:M50"/>
    <mergeCell ref="J61:M61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77:M77"/>
    <mergeCell ref="J78:M78"/>
    <mergeCell ref="J73:M73"/>
    <mergeCell ref="J74:M74"/>
    <mergeCell ref="J75:M75"/>
    <mergeCell ref="E78:G78"/>
    <mergeCell ref="J70:M70"/>
    <mergeCell ref="J71:M71"/>
    <mergeCell ref="J72:M72"/>
    <mergeCell ref="J76:M76"/>
    <mergeCell ref="C48:D48"/>
    <mergeCell ref="E48:G48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E73:G73"/>
    <mergeCell ref="E75:G75"/>
    <mergeCell ref="C76:D76"/>
    <mergeCell ref="C57:D57"/>
    <mergeCell ref="E57:G57"/>
    <mergeCell ref="C68:D68"/>
    <mergeCell ref="E68:G68"/>
    <mergeCell ref="E66:G66"/>
    <mergeCell ref="C74:D74"/>
    <mergeCell ref="C75:D75"/>
    <mergeCell ref="C71:D71"/>
    <mergeCell ref="E71:G71"/>
    <mergeCell ref="J49:M49"/>
    <mergeCell ref="E49:G49"/>
    <mergeCell ref="C54:D54"/>
    <mergeCell ref="J53:M53"/>
    <mergeCell ref="C50:D50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E51:G51"/>
    <mergeCell ref="C52:D52"/>
    <mergeCell ref="E52:G52"/>
    <mergeCell ref="C51:D51"/>
    <mergeCell ref="J66:M66"/>
    <mergeCell ref="J58:M58"/>
    <mergeCell ref="J69:M69"/>
    <mergeCell ref="J54:M54"/>
    <mergeCell ref="J68:M68"/>
    <mergeCell ref="J64:M64"/>
    <mergeCell ref="E74:G74"/>
    <mergeCell ref="C78:D78"/>
    <mergeCell ref="E76:G76"/>
    <mergeCell ref="C70:D70"/>
    <mergeCell ref="E70:G70"/>
    <mergeCell ref="J83:M83"/>
    <mergeCell ref="J84:M84"/>
    <mergeCell ref="C84:D84"/>
    <mergeCell ref="E84:G84"/>
    <mergeCell ref="C83:D83"/>
    <mergeCell ref="E83:G83"/>
    <mergeCell ref="A94:N94"/>
    <mergeCell ref="A89:N89"/>
    <mergeCell ref="A90:N90"/>
    <mergeCell ref="A91:N91"/>
    <mergeCell ref="A92:N92"/>
    <mergeCell ref="A93:N93"/>
    <mergeCell ref="A88:N88"/>
    <mergeCell ref="A85:N85"/>
    <mergeCell ref="A86:N86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E25:H25"/>
    <mergeCell ref="A34:N34"/>
    <mergeCell ref="A39:N39"/>
    <mergeCell ref="M40:N40"/>
    <mergeCell ref="A37:N37"/>
    <mergeCell ref="A38:N38"/>
    <mergeCell ref="C42:D42"/>
    <mergeCell ref="D26:G26"/>
    <mergeCell ref="C47:D47"/>
    <mergeCell ref="C45:D45"/>
    <mergeCell ref="E45:G45"/>
    <mergeCell ref="C46:D46"/>
    <mergeCell ref="E46:G46"/>
    <mergeCell ref="E47:G47"/>
    <mergeCell ref="C41:D41"/>
    <mergeCell ref="E41:G41"/>
    <mergeCell ref="C44:D44"/>
    <mergeCell ref="E44:G44"/>
    <mergeCell ref="C43:D43"/>
    <mergeCell ref="E43:G43"/>
    <mergeCell ref="E42:G42"/>
    <mergeCell ref="J41:M41"/>
    <mergeCell ref="J42:M42"/>
    <mergeCell ref="J43:M43"/>
    <mergeCell ref="J44:M44"/>
    <mergeCell ref="J45:M45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E13" sqref="E13"/>
    </sheetView>
  </sheetViews>
  <sheetFormatPr defaultColWidth="9.125" defaultRowHeight="12.75"/>
  <cols>
    <col min="1" max="2" width="5.125" style="45" customWidth="1"/>
    <col min="3" max="3" width="26.25390625" style="45" customWidth="1"/>
    <col min="4" max="4" width="5.25390625" style="45" customWidth="1"/>
    <col min="5" max="5" width="21.375" style="45" customWidth="1"/>
    <col min="6" max="6" width="3.625" style="31" customWidth="1"/>
    <col min="7" max="7" width="3.875" style="31" customWidth="1"/>
    <col min="8" max="8" width="6.625" style="38" customWidth="1"/>
    <col min="9" max="9" width="5.875" style="31" customWidth="1"/>
    <col min="10" max="10" width="3.625" style="31" customWidth="1"/>
    <col min="11" max="11" width="3.75390625" style="31" customWidth="1"/>
    <col min="12" max="12" width="6.875" style="38" customWidth="1"/>
    <col min="13" max="13" width="6.75390625" style="31" customWidth="1"/>
    <col min="14" max="15" width="5.125" style="31" hidden="1" customWidth="1"/>
    <col min="16" max="16" width="9.125" style="32" hidden="1" customWidth="1"/>
    <col min="17" max="17" width="4.375" style="31" customWidth="1"/>
    <col min="18" max="18" width="6.00390625" style="38" bestFit="1" customWidth="1"/>
    <col min="19" max="19" width="5.625" style="31" bestFit="1" customWidth="1"/>
    <col min="20" max="20" width="5.125" style="31" bestFit="1" customWidth="1"/>
    <col min="21" max="16384" width="9.125" style="31" customWidth="1"/>
  </cols>
  <sheetData>
    <row r="1" spans="1:20" ht="18">
      <c r="A1" s="187" t="s">
        <v>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16" s="33" customFormat="1" ht="15">
      <c r="A2" s="200" t="str">
        <f>CONCATENATE("Místo konání: ",'Základní list'!E2)</f>
        <v>Místo konání: Labe 25 Týnec nad Labem</v>
      </c>
      <c r="B2" s="200"/>
      <c r="C2" s="200"/>
      <c r="D2" s="200"/>
      <c r="E2" s="200"/>
      <c r="F2" s="34"/>
      <c r="G2" s="34"/>
      <c r="H2" s="34"/>
      <c r="I2" s="34"/>
      <c r="J2" s="35"/>
      <c r="K2" s="35"/>
      <c r="L2" s="33" t="str">
        <f>CONCATENATE("Pořadatel: ",'Základní list'!E5)</f>
        <v>Pořadatel: Jaroslav Buriánek</v>
      </c>
      <c r="P2" s="35"/>
    </row>
    <row r="3" spans="1:16" s="33" customFormat="1" ht="15">
      <c r="A3" s="200" t="str">
        <f>CONCATENATE("Druh závodu: ",'Základní list'!E3)</f>
        <v>Druh závodu: náborový</v>
      </c>
      <c r="B3" s="200"/>
      <c r="C3" s="200"/>
      <c r="D3" s="200"/>
      <c r="E3" s="200"/>
      <c r="F3" s="34"/>
      <c r="G3" s="34"/>
      <c r="H3" s="34"/>
      <c r="I3" s="34"/>
      <c r="J3" s="35"/>
      <c r="K3" s="35"/>
      <c r="L3" s="33" t="str">
        <f>CONCATENATE("Hlavní rozhodčí: ",'Základní list'!E6)</f>
        <v>Hlavní rozhodčí: Jan Prepsl</v>
      </c>
      <c r="P3" s="35"/>
    </row>
    <row r="4" spans="1:20" s="33" customFormat="1" ht="12.75">
      <c r="A4" s="188" t="str">
        <f>CONCATENATE("Datum konání: ",'Základní list'!D4," - ",'Základní list'!F4)</f>
        <v>Datum konání: 20.7.2019 - 21.7.2019</v>
      </c>
      <c r="B4" s="188"/>
      <c r="C4" s="188"/>
      <c r="D4" s="188"/>
      <c r="E4" s="188"/>
      <c r="F4" s="121"/>
      <c r="G4" s="121"/>
      <c r="H4" s="121"/>
      <c r="I4" s="121"/>
      <c r="J4" s="121"/>
      <c r="K4" s="121"/>
      <c r="L4" s="121"/>
      <c r="M4" s="121"/>
      <c r="N4" s="126"/>
      <c r="O4" s="126"/>
      <c r="P4" s="121"/>
      <c r="Q4" s="121"/>
      <c r="R4" s="121"/>
      <c r="S4" s="121"/>
      <c r="T4" s="121"/>
    </row>
    <row r="5" spans="1:20" s="33" customFormat="1" ht="9" customHeight="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4"/>
      <c r="P5" s="123"/>
      <c r="Q5" s="123"/>
      <c r="R5" s="123"/>
      <c r="S5" s="123"/>
      <c r="T5" s="125"/>
    </row>
    <row r="6" spans="1:20" s="37" customFormat="1" ht="12.75">
      <c r="A6" s="203" t="s">
        <v>43</v>
      </c>
      <c r="B6" s="189" t="s">
        <v>50</v>
      </c>
      <c r="C6" s="189"/>
      <c r="D6" s="189"/>
      <c r="E6" s="190"/>
      <c r="F6" s="197" t="s">
        <v>40</v>
      </c>
      <c r="G6" s="198"/>
      <c r="H6" s="198"/>
      <c r="I6" s="199"/>
      <c r="J6" s="197" t="s">
        <v>41</v>
      </c>
      <c r="K6" s="198"/>
      <c r="L6" s="198"/>
      <c r="M6" s="199"/>
      <c r="N6" s="36" t="s">
        <v>14</v>
      </c>
      <c r="O6" s="36" t="s">
        <v>15</v>
      </c>
      <c r="P6" s="60" t="s">
        <v>37</v>
      </c>
      <c r="Q6" s="197" t="s">
        <v>33</v>
      </c>
      <c r="R6" s="198"/>
      <c r="S6" s="198"/>
      <c r="T6" s="199"/>
    </row>
    <row r="7" spans="1:20" s="37" customFormat="1" ht="12.75" customHeight="1">
      <c r="A7" s="204"/>
      <c r="B7" s="191"/>
      <c r="C7" s="191"/>
      <c r="D7" s="191"/>
      <c r="E7" s="192"/>
      <c r="F7" s="65" t="s">
        <v>0</v>
      </c>
      <c r="G7" s="74"/>
      <c r="H7" s="193" t="s">
        <v>1</v>
      </c>
      <c r="I7" s="195" t="s">
        <v>45</v>
      </c>
      <c r="J7" s="65" t="str">
        <f>F7</f>
        <v>Sektor</v>
      </c>
      <c r="K7" s="61"/>
      <c r="L7" s="193" t="s">
        <v>1</v>
      </c>
      <c r="M7" s="195" t="s">
        <v>45</v>
      </c>
      <c r="N7" s="36"/>
      <c r="O7" s="36"/>
      <c r="P7" s="60"/>
      <c r="Q7" s="207" t="s">
        <v>55</v>
      </c>
      <c r="R7" s="193" t="s">
        <v>1</v>
      </c>
      <c r="S7" s="193" t="s">
        <v>3</v>
      </c>
      <c r="T7" s="201" t="s">
        <v>2</v>
      </c>
    </row>
    <row r="8" spans="1:20" s="37" customFormat="1" ht="13.5" customHeight="1" thickBot="1">
      <c r="A8" s="205"/>
      <c r="B8" s="63" t="s">
        <v>53</v>
      </c>
      <c r="C8" s="63" t="s">
        <v>24</v>
      </c>
      <c r="D8" s="63" t="s">
        <v>46</v>
      </c>
      <c r="E8" s="64" t="s">
        <v>54</v>
      </c>
      <c r="F8" s="66" t="s">
        <v>5</v>
      </c>
      <c r="G8" s="63" t="s">
        <v>4</v>
      </c>
      <c r="H8" s="194"/>
      <c r="I8" s="196"/>
      <c r="J8" s="66" t="str">
        <f>F8</f>
        <v>sk</v>
      </c>
      <c r="K8" s="63" t="str">
        <f>G8</f>
        <v>čís</v>
      </c>
      <c r="L8" s="194"/>
      <c r="M8" s="196"/>
      <c r="N8" s="36"/>
      <c r="O8" s="36"/>
      <c r="P8" s="60"/>
      <c r="Q8" s="208"/>
      <c r="R8" s="194"/>
      <c r="S8" s="194"/>
      <c r="T8" s="202"/>
    </row>
    <row r="9" spans="1:20" s="37" customFormat="1" ht="25.5" customHeight="1">
      <c r="A9" s="80">
        <v>41</v>
      </c>
      <c r="B9" s="111"/>
      <c r="C9" s="146" t="s">
        <v>187</v>
      </c>
      <c r="D9" s="112"/>
      <c r="E9" s="84" t="s">
        <v>188</v>
      </c>
      <c r="F9" s="105" t="s">
        <v>56</v>
      </c>
      <c r="G9" s="102">
        <v>8</v>
      </c>
      <c r="H9" s="59">
        <f>IF($G9="","",INDEX('1. závod'!$A:$CH,$G9+5,INDEX('Základní list'!$B:$B,MATCH($F9,'Základní list'!$A:$A,0),1)))</f>
        <v>14510</v>
      </c>
      <c r="I9" s="58">
        <f>IF($G9="","",INDEX('1. závod'!$A:$CH,$G9+5,INDEX('Základní list'!$B:$B,MATCH($F9,'Základní list'!$A:$A,0),1)+2))</f>
        <v>1</v>
      </c>
      <c r="J9" s="105" t="s">
        <v>57</v>
      </c>
      <c r="K9" s="102">
        <v>13</v>
      </c>
      <c r="L9" s="59">
        <f>IF($K9="","",INDEX('2. závod'!$A:$CH,$K9+5,INDEX('Základní list'!$B:$B,MATCH($J9,'Základní list'!$A:$A,0),1)))</f>
        <v>16900</v>
      </c>
      <c r="M9" s="58">
        <f>IF($K9="","",INDEX('2. závod'!$A:$CH,$K9+5,INDEX('Základní list'!$B:$B,MATCH($J9,'Základní list'!$A:$A,0),1)+2))</f>
        <v>1</v>
      </c>
      <c r="N9" s="119" t="str">
        <f aca="true" t="shared" si="0" ref="N9:N40">CONCATENATE(F9,G9)</f>
        <v>A8</v>
      </c>
      <c r="O9" s="119" t="str">
        <f aca="true" t="shared" si="1" ref="O9:O40">CONCATENATE(J9,K9)</f>
        <v>B13</v>
      </c>
      <c r="P9" s="60" t="str">
        <f aca="true" t="shared" si="2" ref="P9:P40">IF(ISBLANK(E9),"",E9)</f>
        <v>Wargins feeder team</v>
      </c>
      <c r="Q9" s="70">
        <f aca="true" t="shared" si="3" ref="Q9:Q40">IF(ISBLANK($C9),"",COUNT(I9,M9))</f>
        <v>2</v>
      </c>
      <c r="R9" s="71">
        <f aca="true" t="shared" si="4" ref="R9:R40">IF(ISBLANK($C9),"",SUM(H9,L9))</f>
        <v>31410</v>
      </c>
      <c r="S9" s="72">
        <f aca="true" t="shared" si="5" ref="S9:S40">IF(ISBLANK($C9),"",SUM(I9,M9))</f>
        <v>2</v>
      </c>
      <c r="T9" s="73">
        <f aca="true" t="shared" si="6" ref="T9:T40">IF(ISBLANK($C9),"",IF(ISTEXT(T8),1,T8+1))</f>
        <v>1</v>
      </c>
    </row>
    <row r="10" spans="1:20" s="37" customFormat="1" ht="25.5" customHeight="1">
      <c r="A10" s="80">
        <v>6</v>
      </c>
      <c r="B10" s="111"/>
      <c r="C10" s="148" t="s">
        <v>128</v>
      </c>
      <c r="D10" s="112"/>
      <c r="E10" s="84" t="s">
        <v>129</v>
      </c>
      <c r="F10" s="105" t="s">
        <v>56</v>
      </c>
      <c r="G10" s="102">
        <v>9</v>
      </c>
      <c r="H10" s="59">
        <f>IF($G10="","",INDEX('1. závod'!$A:$CH,$G10+5,INDEX('Základní list'!$B:$B,MATCH($F10,'Základní list'!$A:$A,0),1)))</f>
        <v>11870</v>
      </c>
      <c r="I10" s="58">
        <f>IF($G10="","",INDEX('1. závod'!$A:$CH,$G10+5,INDEX('Základní list'!$B:$B,MATCH($F10,'Základní list'!$A:$A,0),1)+2))</f>
        <v>4</v>
      </c>
      <c r="J10" s="105" t="s">
        <v>56</v>
      </c>
      <c r="K10" s="102">
        <v>11</v>
      </c>
      <c r="L10" s="59">
        <f>IF($K10="","",INDEX('2. závod'!$A:$CH,$K10+5,INDEX('Základní list'!$B:$B,MATCH($J10,'Základní list'!$A:$A,0),1)))</f>
        <v>19210</v>
      </c>
      <c r="M10" s="58">
        <f>IF($K10="","",INDEX('2. závod'!$A:$CH,$K10+5,INDEX('Základní list'!$B:$B,MATCH($J10,'Základní list'!$A:$A,0),1)+2))</f>
        <v>1</v>
      </c>
      <c r="N10" s="119" t="str">
        <f t="shared" si="0"/>
        <v>A9</v>
      </c>
      <c r="O10" s="119" t="str">
        <f t="shared" si="1"/>
        <v>A11</v>
      </c>
      <c r="P10" s="60" t="str">
        <f t="shared" si="2"/>
        <v>Maver Feeder team Moravia B</v>
      </c>
      <c r="Q10" s="70">
        <f t="shared" si="3"/>
        <v>2</v>
      </c>
      <c r="R10" s="71">
        <f t="shared" si="4"/>
        <v>31080</v>
      </c>
      <c r="S10" s="72">
        <f t="shared" si="5"/>
        <v>5</v>
      </c>
      <c r="T10" s="73">
        <f t="shared" si="6"/>
        <v>2</v>
      </c>
    </row>
    <row r="11" spans="1:20" s="37" customFormat="1" ht="25.5" customHeight="1">
      <c r="A11" s="80">
        <v>12</v>
      </c>
      <c r="B11" s="111"/>
      <c r="C11" s="148" t="s">
        <v>139</v>
      </c>
      <c r="D11" s="112"/>
      <c r="E11" s="84"/>
      <c r="F11" s="105" t="s">
        <v>57</v>
      </c>
      <c r="G11" s="102">
        <v>1</v>
      </c>
      <c r="H11" s="59">
        <f>IF($G11="","",INDEX('1. závod'!$A:$CH,$G11+5,INDEX('Základní list'!$B:$B,MATCH($F11,'Základní list'!$A:$A,0),1)))</f>
        <v>9540</v>
      </c>
      <c r="I11" s="58">
        <f>IF($G11="","",INDEX('1. závod'!$A:$CH,$G11+5,INDEX('Základní list'!$B:$B,MATCH($F11,'Základní list'!$A:$A,0),1)+2))</f>
        <v>5</v>
      </c>
      <c r="J11" s="105" t="s">
        <v>58</v>
      </c>
      <c r="K11" s="102">
        <v>16</v>
      </c>
      <c r="L11" s="59">
        <f>IF($K11="","",INDEX('2. závod'!$A:$CH,$K11+5,INDEX('Základní list'!$B:$B,MATCH($J11,'Základní list'!$A:$A,0),1)))</f>
        <v>18990</v>
      </c>
      <c r="M11" s="58">
        <f>IF($K11="","",INDEX('2. závod'!$A:$CH,$K11+5,INDEX('Základní list'!$B:$B,MATCH($J11,'Základní list'!$A:$A,0),1)+2))</f>
        <v>1</v>
      </c>
      <c r="N11" s="119" t="str">
        <f t="shared" si="0"/>
        <v>B1</v>
      </c>
      <c r="O11" s="119" t="str">
        <f t="shared" si="1"/>
        <v>C16</v>
      </c>
      <c r="P11" s="60">
        <f t="shared" si="2"/>
      </c>
      <c r="Q11" s="70">
        <f t="shared" si="3"/>
        <v>2</v>
      </c>
      <c r="R11" s="71">
        <f t="shared" si="4"/>
        <v>28530</v>
      </c>
      <c r="S11" s="72">
        <f t="shared" si="5"/>
        <v>6</v>
      </c>
      <c r="T11" s="73">
        <f t="shared" si="6"/>
        <v>3</v>
      </c>
    </row>
    <row r="12" spans="1:20" s="37" customFormat="1" ht="25.5" customHeight="1">
      <c r="A12" s="80">
        <v>38</v>
      </c>
      <c r="B12" s="111"/>
      <c r="C12" s="148" t="s">
        <v>183</v>
      </c>
      <c r="D12" s="112"/>
      <c r="E12" s="84"/>
      <c r="F12" s="105" t="s">
        <v>57</v>
      </c>
      <c r="G12" s="102">
        <v>17</v>
      </c>
      <c r="H12" s="59">
        <f>IF($G12="","",INDEX('1. závod'!$A:$CH,$G12+5,INDEX('Základní list'!$B:$B,MATCH($F12,'Základní list'!$A:$A,0),1)))</f>
        <v>11240</v>
      </c>
      <c r="I12" s="58">
        <f>IF($G12="","",INDEX('1. závod'!$A:$CH,$G12+5,INDEX('Základní list'!$B:$B,MATCH($F12,'Základní list'!$A:$A,0),1)+2))</f>
        <v>3</v>
      </c>
      <c r="J12" s="105" t="s">
        <v>56</v>
      </c>
      <c r="K12" s="102">
        <v>10</v>
      </c>
      <c r="L12" s="59">
        <f>IF($K12="","",INDEX('2. závod'!$A:$CH,$K12+5,INDEX('Základní list'!$B:$B,MATCH($J12,'Základní list'!$A:$A,0),1)))</f>
        <v>15410</v>
      </c>
      <c r="M12" s="58">
        <f>IF($K12="","",INDEX('2. závod'!$A:$CH,$K12+5,INDEX('Základní list'!$B:$B,MATCH($J12,'Základní list'!$A:$A,0),1)+2))</f>
        <v>3</v>
      </c>
      <c r="N12" s="119" t="str">
        <f t="shared" si="0"/>
        <v>B17</v>
      </c>
      <c r="O12" s="119" t="str">
        <f t="shared" si="1"/>
        <v>A10</v>
      </c>
      <c r="P12" s="60">
        <f t="shared" si="2"/>
      </c>
      <c r="Q12" s="70">
        <f t="shared" si="3"/>
        <v>2</v>
      </c>
      <c r="R12" s="71">
        <f t="shared" si="4"/>
        <v>26650</v>
      </c>
      <c r="S12" s="72">
        <f t="shared" si="5"/>
        <v>6</v>
      </c>
      <c r="T12" s="73">
        <f t="shared" si="6"/>
        <v>4</v>
      </c>
    </row>
    <row r="13" spans="1:20" s="37" customFormat="1" ht="25.5" customHeight="1">
      <c r="A13" s="80">
        <v>40</v>
      </c>
      <c r="B13" s="111"/>
      <c r="C13" s="152" t="s">
        <v>185</v>
      </c>
      <c r="D13" s="112"/>
      <c r="E13" s="84" t="s">
        <v>186</v>
      </c>
      <c r="F13" s="105" t="s">
        <v>58</v>
      </c>
      <c r="G13" s="102">
        <v>18</v>
      </c>
      <c r="H13" s="59">
        <f>IF($G13="","",INDEX('1. závod'!$A:$CH,$G13+5,INDEX('Základní list'!$B:$B,MATCH($F13,'Základní list'!$A:$A,0),1)))</f>
        <v>24690</v>
      </c>
      <c r="I13" s="58">
        <f>IF($G13="","",INDEX('1. závod'!$A:$CH,$G13+5,INDEX('Základní list'!$B:$B,MATCH($F13,'Základní list'!$A:$A,0),1)+2))</f>
        <v>1</v>
      </c>
      <c r="J13" s="105" t="s">
        <v>58</v>
      </c>
      <c r="K13" s="102">
        <v>8</v>
      </c>
      <c r="L13" s="59">
        <f>IF($K13="","",INDEX('2. závod'!$A:$CH,$K13+5,INDEX('Základní list'!$B:$B,MATCH($J13,'Základní list'!$A:$A,0),1)))</f>
        <v>14470</v>
      </c>
      <c r="M13" s="58">
        <f>IF($K13="","",INDEX('2. závod'!$A:$CH,$K13+5,INDEX('Základní list'!$B:$B,MATCH($J13,'Základní list'!$A:$A,0),1)+2))</f>
        <v>6</v>
      </c>
      <c r="N13" s="119" t="str">
        <f t="shared" si="0"/>
        <v>C18</v>
      </c>
      <c r="O13" s="119" t="str">
        <f t="shared" si="1"/>
        <v>C8</v>
      </c>
      <c r="P13" s="60" t="str">
        <f t="shared" si="2"/>
        <v>Abramis Feeder team</v>
      </c>
      <c r="Q13" s="70">
        <f t="shared" si="3"/>
        <v>2</v>
      </c>
      <c r="R13" s="71">
        <f t="shared" si="4"/>
        <v>39160</v>
      </c>
      <c r="S13" s="72">
        <f t="shared" si="5"/>
        <v>7</v>
      </c>
      <c r="T13" s="73">
        <f t="shared" si="6"/>
        <v>5</v>
      </c>
    </row>
    <row r="14" spans="1:20" s="37" customFormat="1" ht="25.5" customHeight="1">
      <c r="A14" s="80">
        <v>19</v>
      </c>
      <c r="B14" s="111"/>
      <c r="C14" s="148" t="s">
        <v>151</v>
      </c>
      <c r="D14" s="112"/>
      <c r="E14" s="84"/>
      <c r="F14" s="105" t="s">
        <v>58</v>
      </c>
      <c r="G14" s="102">
        <v>11</v>
      </c>
      <c r="H14" s="59">
        <f>IF($G14="","",INDEX('1. závod'!$A:$CH,$G14+5,INDEX('Základní list'!$B:$B,MATCH($F14,'Základní list'!$A:$A,0),1)))</f>
        <v>13970</v>
      </c>
      <c r="I14" s="58">
        <f>IF($G14="","",INDEX('1. závod'!$A:$CH,$G14+5,INDEX('Základní list'!$B:$B,MATCH($F14,'Základní list'!$A:$A,0),1)+2))</f>
        <v>4</v>
      </c>
      <c r="J14" s="105" t="s">
        <v>58</v>
      </c>
      <c r="K14" s="102">
        <v>1</v>
      </c>
      <c r="L14" s="59">
        <f>IF($K14="","",INDEX('2. závod'!$A:$CH,$K14+5,INDEX('Základní list'!$B:$B,MATCH($J14,'Základní list'!$A:$A,0),1)))</f>
        <v>17540</v>
      </c>
      <c r="M14" s="58">
        <f>IF($K14="","",INDEX('2. závod'!$A:$CH,$K14+5,INDEX('Základní list'!$B:$B,MATCH($J14,'Základní list'!$A:$A,0),1)+2))</f>
        <v>3</v>
      </c>
      <c r="N14" s="119" t="str">
        <f t="shared" si="0"/>
        <v>C11</v>
      </c>
      <c r="O14" s="119" t="str">
        <f t="shared" si="1"/>
        <v>C1</v>
      </c>
      <c r="P14" s="60">
        <f t="shared" si="2"/>
      </c>
      <c r="Q14" s="70">
        <f t="shared" si="3"/>
        <v>2</v>
      </c>
      <c r="R14" s="71">
        <f t="shared" si="4"/>
        <v>31510</v>
      </c>
      <c r="S14" s="72">
        <f t="shared" si="5"/>
        <v>7</v>
      </c>
      <c r="T14" s="73">
        <f t="shared" si="6"/>
        <v>6</v>
      </c>
    </row>
    <row r="15" spans="1:20" s="37" customFormat="1" ht="25.5" customHeight="1">
      <c r="A15" s="80">
        <v>1</v>
      </c>
      <c r="B15" s="111"/>
      <c r="C15" s="148" t="s">
        <v>208</v>
      </c>
      <c r="D15" s="112"/>
      <c r="E15" s="84" t="s">
        <v>119</v>
      </c>
      <c r="F15" s="105" t="s">
        <v>56</v>
      </c>
      <c r="G15" s="102">
        <v>11</v>
      </c>
      <c r="H15" s="59">
        <f>IF($G15="","",INDEX('1. závod'!$A:$CH,$G15+5,INDEX('Základní list'!$B:$B,MATCH($F15,'Základní list'!$A:$A,0),1)))</f>
        <v>12010</v>
      </c>
      <c r="I15" s="58">
        <f>IF($G15="","",INDEX('1. závod'!$A:$CH,$G15+5,INDEX('Základní list'!$B:$B,MATCH($F15,'Základní list'!$A:$A,0),1)+2))</f>
        <v>3</v>
      </c>
      <c r="J15" s="105" t="s">
        <v>56</v>
      </c>
      <c r="K15" s="102">
        <v>6</v>
      </c>
      <c r="L15" s="59">
        <f>IF($K15="","",INDEX('2. závod'!$A:$CH,$K15+5,INDEX('Základní list'!$B:$B,MATCH($J15,'Základní list'!$A:$A,0),1)))</f>
        <v>14270</v>
      </c>
      <c r="M15" s="58">
        <f>IF($K15="","",INDEX('2. závod'!$A:$CH,$K15+5,INDEX('Základní list'!$B:$B,MATCH($J15,'Základní list'!$A:$A,0),1)+2))</f>
        <v>4</v>
      </c>
      <c r="N15" s="119" t="str">
        <f t="shared" si="0"/>
        <v>A11</v>
      </c>
      <c r="O15" s="119" t="str">
        <f t="shared" si="1"/>
        <v>A6</v>
      </c>
      <c r="P15" s="60" t="str">
        <f t="shared" si="2"/>
        <v>Flagman and Rive feeder team</v>
      </c>
      <c r="Q15" s="70">
        <f t="shared" si="3"/>
        <v>2</v>
      </c>
      <c r="R15" s="71">
        <f t="shared" si="4"/>
        <v>26280</v>
      </c>
      <c r="S15" s="72">
        <f t="shared" si="5"/>
        <v>7</v>
      </c>
      <c r="T15" s="73">
        <f t="shared" si="6"/>
        <v>7</v>
      </c>
    </row>
    <row r="16" spans="1:20" s="37" customFormat="1" ht="25.5" customHeight="1">
      <c r="A16" s="80">
        <v>20</v>
      </c>
      <c r="B16" s="111"/>
      <c r="C16" s="148" t="s">
        <v>152</v>
      </c>
      <c r="D16" s="112"/>
      <c r="E16" s="84" t="s">
        <v>213</v>
      </c>
      <c r="F16" s="105" t="s">
        <v>56</v>
      </c>
      <c r="G16" s="102">
        <v>12</v>
      </c>
      <c r="H16" s="59">
        <f>IF($G16="","",INDEX('1. závod'!$A:$CH,$G16+5,INDEX('Základní list'!$B:$B,MATCH($F16,'Základní list'!$A:$A,0),1)))</f>
        <v>11860</v>
      </c>
      <c r="I16" s="58">
        <f>IF($G16="","",INDEX('1. závod'!$A:$CH,$G16+5,INDEX('Základní list'!$B:$B,MATCH($F16,'Základní list'!$A:$A,0),1)+2))</f>
        <v>5</v>
      </c>
      <c r="J16" s="105" t="s">
        <v>57</v>
      </c>
      <c r="K16" s="102">
        <v>6</v>
      </c>
      <c r="L16" s="59">
        <f>IF($K16="","",INDEX('2. závod'!$A:$CH,$K16+5,INDEX('Základní list'!$B:$B,MATCH($J16,'Základní list'!$A:$A,0),1)))</f>
        <v>14100</v>
      </c>
      <c r="M16" s="58">
        <f>IF($K16="","",INDEX('2. závod'!$A:$CH,$K16+5,INDEX('Základní list'!$B:$B,MATCH($J16,'Základní list'!$A:$A,0),1)+2))</f>
        <v>3</v>
      </c>
      <c r="N16" s="119" t="str">
        <f t="shared" si="0"/>
        <v>A12</v>
      </c>
      <c r="O16" s="119" t="str">
        <f t="shared" si="1"/>
        <v>B6</v>
      </c>
      <c r="P16" s="60" t="str">
        <f t="shared" si="2"/>
        <v>MO ČRS PRAHA 9 KYJE</v>
      </c>
      <c r="Q16" s="70">
        <f t="shared" si="3"/>
        <v>2</v>
      </c>
      <c r="R16" s="71">
        <f t="shared" si="4"/>
        <v>25960</v>
      </c>
      <c r="S16" s="72">
        <f t="shared" si="5"/>
        <v>8</v>
      </c>
      <c r="T16" s="73">
        <f t="shared" si="6"/>
        <v>8</v>
      </c>
    </row>
    <row r="17" spans="1:20" s="37" customFormat="1" ht="25.5" customHeight="1">
      <c r="A17" s="80">
        <v>10</v>
      </c>
      <c r="B17" s="111"/>
      <c r="C17" s="150" t="s">
        <v>136</v>
      </c>
      <c r="D17" s="112"/>
      <c r="E17" s="84" t="s">
        <v>137</v>
      </c>
      <c r="F17" s="105" t="s">
        <v>56</v>
      </c>
      <c r="G17" s="102">
        <v>5</v>
      </c>
      <c r="H17" s="59">
        <f>IF($G17="","",INDEX('1. závod'!$A:$CH,$G17+5,INDEX('Základní list'!$B:$B,MATCH($F17,'Základní list'!$A:$A,0),1)))</f>
        <v>14370</v>
      </c>
      <c r="I17" s="58">
        <f>IF($G17="","",INDEX('1. závod'!$A:$CH,$G17+5,INDEX('Základní list'!$B:$B,MATCH($F17,'Základní list'!$A:$A,0),1)+2))</f>
        <v>2</v>
      </c>
      <c r="J17" s="105" t="s">
        <v>58</v>
      </c>
      <c r="K17" s="102">
        <v>13</v>
      </c>
      <c r="L17" s="59">
        <f>IF($K17="","",INDEX('2. závod'!$A:$CH,$K17+5,INDEX('Základní list'!$B:$B,MATCH($J17,'Základní list'!$A:$A,0),1)))</f>
        <v>13680</v>
      </c>
      <c r="M17" s="58">
        <f>IF($K17="","",INDEX('2. závod'!$A:$CH,$K17+5,INDEX('Základní list'!$B:$B,MATCH($J17,'Základní list'!$A:$A,0),1)+2))</f>
        <v>7</v>
      </c>
      <c r="N17" s="119" t="str">
        <f t="shared" si="0"/>
        <v>A5</v>
      </c>
      <c r="O17" s="119" t="str">
        <f t="shared" si="1"/>
        <v>C13</v>
      </c>
      <c r="P17" s="60" t="str">
        <f t="shared" si="2"/>
        <v>Team feeder Vysočina</v>
      </c>
      <c r="Q17" s="70">
        <f t="shared" si="3"/>
        <v>2</v>
      </c>
      <c r="R17" s="71">
        <f t="shared" si="4"/>
        <v>28050</v>
      </c>
      <c r="S17" s="72">
        <f t="shared" si="5"/>
        <v>9</v>
      </c>
      <c r="T17" s="73">
        <f t="shared" si="6"/>
        <v>9</v>
      </c>
    </row>
    <row r="18" spans="1:20" s="37" customFormat="1" ht="25.5" customHeight="1">
      <c r="A18" s="80">
        <v>26</v>
      </c>
      <c r="B18" s="111"/>
      <c r="C18" s="148" t="s">
        <v>214</v>
      </c>
      <c r="D18" s="112"/>
      <c r="E18" s="84" t="s">
        <v>196</v>
      </c>
      <c r="F18" s="105" t="s">
        <v>56</v>
      </c>
      <c r="G18" s="102">
        <v>17</v>
      </c>
      <c r="H18" s="59">
        <f>IF($G18="","",INDEX('1. závod'!$A:$CH,$G18+5,INDEX('Základní list'!$B:$B,MATCH($F18,'Základní list'!$A:$A,0),1)))</f>
        <v>8340</v>
      </c>
      <c r="I18" s="58">
        <f>IF($G18="","",INDEX('1. závod'!$A:$CH,$G18+5,INDEX('Základní list'!$B:$B,MATCH($F18,'Základní list'!$A:$A,0),1)+2))</f>
        <v>8</v>
      </c>
      <c r="J18" s="105" t="s">
        <v>57</v>
      </c>
      <c r="K18" s="102">
        <v>1</v>
      </c>
      <c r="L18" s="59">
        <f>IF($K18="","",INDEX('2. závod'!$A:$CH,$K18+5,INDEX('Základní list'!$B:$B,MATCH($J18,'Základní list'!$A:$A,0),1)))</f>
        <v>15080</v>
      </c>
      <c r="M18" s="58">
        <f>IF($K18="","",INDEX('2. závod'!$A:$CH,$K18+5,INDEX('Základní list'!$B:$B,MATCH($J18,'Základní list'!$A:$A,0),1)+2))</f>
        <v>2</v>
      </c>
      <c r="N18" s="119" t="str">
        <f t="shared" si="0"/>
        <v>A17</v>
      </c>
      <c r="O18" s="119" t="str">
        <f t="shared" si="1"/>
        <v>B1</v>
      </c>
      <c r="P18" s="60" t="str">
        <f t="shared" si="2"/>
        <v>Černý Král</v>
      </c>
      <c r="Q18" s="70">
        <f t="shared" si="3"/>
        <v>2</v>
      </c>
      <c r="R18" s="71">
        <f t="shared" si="4"/>
        <v>23420</v>
      </c>
      <c r="S18" s="72">
        <f t="shared" si="5"/>
        <v>10</v>
      </c>
      <c r="T18" s="73">
        <f t="shared" si="6"/>
        <v>10</v>
      </c>
    </row>
    <row r="19" spans="1:20" s="37" customFormat="1" ht="25.5" customHeight="1">
      <c r="A19" s="80">
        <v>14</v>
      </c>
      <c r="B19" s="111"/>
      <c r="C19" s="148" t="s">
        <v>142</v>
      </c>
      <c r="D19" s="112"/>
      <c r="E19" s="84" t="s">
        <v>143</v>
      </c>
      <c r="F19" s="105" t="s">
        <v>56</v>
      </c>
      <c r="G19" s="102">
        <v>15</v>
      </c>
      <c r="H19" s="59">
        <f>IF($G19="","",INDEX('1. závod'!$A:$CH,$G19+5,INDEX('Základní list'!$B:$B,MATCH($F19,'Základní list'!$A:$A,0),1)))</f>
        <v>10020</v>
      </c>
      <c r="I19" s="58">
        <f>IF($G19="","",INDEX('1. závod'!$A:$CH,$G19+5,INDEX('Základní list'!$B:$B,MATCH($F19,'Základní list'!$A:$A,0),1)+2))</f>
        <v>6</v>
      </c>
      <c r="J19" s="105" t="s">
        <v>57</v>
      </c>
      <c r="K19" s="102">
        <v>17</v>
      </c>
      <c r="L19" s="59">
        <f>IF($K19="","",INDEX('2. závod'!$A:$CH,$K19+5,INDEX('Základní list'!$B:$B,MATCH($J19,'Základní list'!$A:$A,0),1)))</f>
        <v>12880</v>
      </c>
      <c r="M19" s="58">
        <f>IF($K19="","",INDEX('2. závod'!$A:$CH,$K19+5,INDEX('Základní list'!$B:$B,MATCH($J19,'Základní list'!$A:$A,0),1)+2))</f>
        <v>4</v>
      </c>
      <c r="N19" s="119" t="str">
        <f t="shared" si="0"/>
        <v>A15</v>
      </c>
      <c r="O19" s="119" t="str">
        <f t="shared" si="1"/>
        <v>B17</v>
      </c>
      <c r="P19" s="60" t="str">
        <f t="shared" si="2"/>
        <v>Plzeňské Hérečky</v>
      </c>
      <c r="Q19" s="70">
        <f t="shared" si="3"/>
        <v>2</v>
      </c>
      <c r="R19" s="71">
        <f t="shared" si="4"/>
        <v>22900</v>
      </c>
      <c r="S19" s="72">
        <f t="shared" si="5"/>
        <v>10</v>
      </c>
      <c r="T19" s="73">
        <f t="shared" si="6"/>
        <v>11</v>
      </c>
    </row>
    <row r="20" spans="1:20" s="37" customFormat="1" ht="25.5" customHeight="1">
      <c r="A20" s="80">
        <v>22</v>
      </c>
      <c r="B20" s="111"/>
      <c r="C20" s="148" t="s">
        <v>155</v>
      </c>
      <c r="D20" s="112"/>
      <c r="E20" s="84" t="s">
        <v>156</v>
      </c>
      <c r="F20" s="105" t="s">
        <v>58</v>
      </c>
      <c r="G20" s="102">
        <v>16</v>
      </c>
      <c r="H20" s="59">
        <f>IF($G20="","",INDEX('1. závod'!$A:$CH,$G20+5,INDEX('Základní list'!$B:$B,MATCH($F20,'Základní list'!$A:$A,0),1)))</f>
        <v>12190</v>
      </c>
      <c r="I20" s="58">
        <f>IF($G20="","",INDEX('1. závod'!$A:$CH,$G20+5,INDEX('Základní list'!$B:$B,MATCH($F20,'Základní list'!$A:$A,0),1)+2))</f>
        <v>6</v>
      </c>
      <c r="J20" s="105" t="s">
        <v>56</v>
      </c>
      <c r="K20" s="102">
        <v>9</v>
      </c>
      <c r="L20" s="59">
        <f>IF($K20="","",INDEX('2. závod'!$A:$CH,$K20+5,INDEX('Základní list'!$B:$B,MATCH($J20,'Základní list'!$A:$A,0),1)))</f>
        <v>13780</v>
      </c>
      <c r="M20" s="58">
        <f>IF($K20="","",INDEX('2. závod'!$A:$CH,$K20+5,INDEX('Základní list'!$B:$B,MATCH($J20,'Základní list'!$A:$A,0),1)+2))</f>
        <v>5</v>
      </c>
      <c r="N20" s="119" t="str">
        <f t="shared" si="0"/>
        <v>C16</v>
      </c>
      <c r="O20" s="119" t="str">
        <f t="shared" si="1"/>
        <v>A9</v>
      </c>
      <c r="P20" s="60" t="str">
        <f t="shared" si="2"/>
        <v>DM Feeder Team</v>
      </c>
      <c r="Q20" s="70">
        <f t="shared" si="3"/>
        <v>2</v>
      </c>
      <c r="R20" s="71">
        <f t="shared" si="4"/>
        <v>25970</v>
      </c>
      <c r="S20" s="72">
        <f t="shared" si="5"/>
        <v>11</v>
      </c>
      <c r="T20" s="73">
        <f t="shared" si="6"/>
        <v>12</v>
      </c>
    </row>
    <row r="21" spans="1:20" s="37" customFormat="1" ht="25.5" customHeight="1">
      <c r="A21" s="80">
        <v>24</v>
      </c>
      <c r="B21" s="111"/>
      <c r="C21" s="148" t="s">
        <v>159</v>
      </c>
      <c r="D21" s="112"/>
      <c r="E21" s="84" t="s">
        <v>160</v>
      </c>
      <c r="F21" s="105" t="s">
        <v>57</v>
      </c>
      <c r="G21" s="102">
        <v>10</v>
      </c>
      <c r="H21" s="59">
        <f>IF($G21="","",INDEX('1. závod'!$A:$CH,$G21+5,INDEX('Základní list'!$B:$B,MATCH($F21,'Základní list'!$A:$A,0),1)))</f>
        <v>13540</v>
      </c>
      <c r="I21" s="58">
        <f>IF($G21="","",INDEX('1. závod'!$A:$CH,$G21+5,INDEX('Základní list'!$B:$B,MATCH($F21,'Základní list'!$A:$A,0),1)+2))</f>
        <v>1</v>
      </c>
      <c r="J21" s="105" t="s">
        <v>56</v>
      </c>
      <c r="K21" s="102">
        <v>14</v>
      </c>
      <c r="L21" s="59">
        <f>IF($K21="","",INDEX('2. závod'!$A:$CH,$K21+5,INDEX('Základní list'!$B:$B,MATCH($J21,'Základní list'!$A:$A,0),1)))</f>
        <v>9570</v>
      </c>
      <c r="M21" s="58">
        <f>IF($K21="","",INDEX('2. závod'!$A:$CH,$K21+5,INDEX('Základní list'!$B:$B,MATCH($J21,'Základní list'!$A:$A,0),1)+2))</f>
        <v>10</v>
      </c>
      <c r="N21" s="119" t="str">
        <f t="shared" si="0"/>
        <v>B10</v>
      </c>
      <c r="O21" s="119" t="str">
        <f t="shared" si="1"/>
        <v>A14</v>
      </c>
      <c r="P21" s="60" t="str">
        <f t="shared" si="2"/>
        <v>Marcel Van Den Ende team</v>
      </c>
      <c r="Q21" s="70">
        <f t="shared" si="3"/>
        <v>2</v>
      </c>
      <c r="R21" s="71">
        <f t="shared" si="4"/>
        <v>23110</v>
      </c>
      <c r="S21" s="72">
        <f t="shared" si="5"/>
        <v>11</v>
      </c>
      <c r="T21" s="73">
        <f t="shared" si="6"/>
        <v>13</v>
      </c>
    </row>
    <row r="22" spans="1:20" s="37" customFormat="1" ht="25.5" customHeight="1">
      <c r="A22" s="80">
        <v>32</v>
      </c>
      <c r="B22" s="111"/>
      <c r="C22" s="148" t="s">
        <v>172</v>
      </c>
      <c r="D22" s="112"/>
      <c r="E22" s="84" t="s">
        <v>173</v>
      </c>
      <c r="F22" s="105" t="s">
        <v>56</v>
      </c>
      <c r="G22" s="102">
        <v>10</v>
      </c>
      <c r="H22" s="59">
        <f>IF($G22="","",INDEX('1. závod'!$A:$CH,$G22+5,INDEX('Základní list'!$B:$B,MATCH($F22,'Základní list'!$A:$A,0),1)))</f>
        <v>7770</v>
      </c>
      <c r="I22" s="58">
        <f>IF($G22="","",INDEX('1. závod'!$A:$CH,$G22+5,INDEX('Základní list'!$B:$B,MATCH($F22,'Základní list'!$A:$A,0),1)+2))</f>
        <v>10</v>
      </c>
      <c r="J22" s="105" t="s">
        <v>56</v>
      </c>
      <c r="K22" s="102">
        <v>17</v>
      </c>
      <c r="L22" s="59">
        <f>IF($K22="","",INDEX('2. závod'!$A:$CH,$K22+5,INDEX('Základní list'!$B:$B,MATCH($J22,'Základní list'!$A:$A,0),1)))</f>
        <v>18920</v>
      </c>
      <c r="M22" s="58">
        <f>IF($K22="","",INDEX('2. závod'!$A:$CH,$K22+5,INDEX('Základní list'!$B:$B,MATCH($J22,'Základní list'!$A:$A,0),1)+2))</f>
        <v>2</v>
      </c>
      <c r="N22" s="119" t="str">
        <f t="shared" si="0"/>
        <v>A10</v>
      </c>
      <c r="O22" s="119" t="str">
        <f t="shared" si="1"/>
        <v>A17</v>
      </c>
      <c r="P22" s="60" t="str">
        <f t="shared" si="2"/>
        <v>Kefas FT</v>
      </c>
      <c r="Q22" s="70">
        <f t="shared" si="3"/>
        <v>2</v>
      </c>
      <c r="R22" s="71">
        <f t="shared" si="4"/>
        <v>26690</v>
      </c>
      <c r="S22" s="72">
        <f t="shared" si="5"/>
        <v>12</v>
      </c>
      <c r="T22" s="73">
        <f t="shared" si="6"/>
        <v>14</v>
      </c>
    </row>
    <row r="23" spans="1:20" s="37" customFormat="1" ht="27" customHeight="1">
      <c r="A23" s="80">
        <v>7</v>
      </c>
      <c r="B23" s="111"/>
      <c r="C23" s="148" t="s">
        <v>130</v>
      </c>
      <c r="D23" s="112"/>
      <c r="E23" s="84" t="s">
        <v>131</v>
      </c>
      <c r="F23" s="105" t="s">
        <v>57</v>
      </c>
      <c r="G23" s="102">
        <v>15</v>
      </c>
      <c r="H23" s="59">
        <f>IF($G23="","",INDEX('1. závod'!$A:$CH,$G23+5,INDEX('Základní list'!$B:$B,MATCH($F23,'Základní list'!$A:$A,0),1)))</f>
        <v>9180</v>
      </c>
      <c r="I23" s="58">
        <f>IF($G23="","",INDEX('1. závod'!$A:$CH,$G23+5,INDEX('Základní list'!$B:$B,MATCH($F23,'Základní list'!$A:$A,0),1)+2))</f>
        <v>6</v>
      </c>
      <c r="J23" s="105" t="s">
        <v>57</v>
      </c>
      <c r="K23" s="102">
        <v>16</v>
      </c>
      <c r="L23" s="59">
        <f>IF($K23="","",INDEX('2. závod'!$A:$CH,$K23+5,INDEX('Základní list'!$B:$B,MATCH($J23,'Základní list'!$A:$A,0),1)))</f>
        <v>11140</v>
      </c>
      <c r="M23" s="58">
        <f>IF($K23="","",INDEX('2. závod'!$A:$CH,$K23+5,INDEX('Základní list'!$B:$B,MATCH($J23,'Základní list'!$A:$A,0),1)+2))</f>
        <v>6</v>
      </c>
      <c r="N23" s="119" t="str">
        <f t="shared" si="0"/>
        <v>B15</v>
      </c>
      <c r="O23" s="119" t="str">
        <f t="shared" si="1"/>
        <v>B16</v>
      </c>
      <c r="P23" s="60" t="str">
        <f t="shared" si="2"/>
        <v>ČRS JČ feeder team</v>
      </c>
      <c r="Q23" s="70">
        <f t="shared" si="3"/>
        <v>2</v>
      </c>
      <c r="R23" s="71">
        <f t="shared" si="4"/>
        <v>20320</v>
      </c>
      <c r="S23" s="72">
        <f t="shared" si="5"/>
        <v>12</v>
      </c>
      <c r="T23" s="73">
        <f t="shared" si="6"/>
        <v>15</v>
      </c>
    </row>
    <row r="24" spans="1:20" s="37" customFormat="1" ht="25.5" customHeight="1">
      <c r="A24" s="80">
        <v>21</v>
      </c>
      <c r="B24" s="111"/>
      <c r="C24" s="148" t="s">
        <v>153</v>
      </c>
      <c r="D24" s="112"/>
      <c r="E24" s="84" t="s">
        <v>154</v>
      </c>
      <c r="F24" s="105" t="s">
        <v>57</v>
      </c>
      <c r="G24" s="102">
        <v>14</v>
      </c>
      <c r="H24" s="59">
        <f>IF($G24="","",INDEX('1. závod'!$A:$CH,$G24+5,INDEX('Základní list'!$B:$B,MATCH($F24,'Základní list'!$A:$A,0),1)))</f>
        <v>9060</v>
      </c>
      <c r="I24" s="58">
        <f>IF($G24="","",INDEX('1. závod'!$A:$CH,$G24+5,INDEX('Základní list'!$B:$B,MATCH($F24,'Základní list'!$A:$A,0),1)+2))</f>
        <v>8</v>
      </c>
      <c r="J24" s="105" t="s">
        <v>58</v>
      </c>
      <c r="K24" s="102">
        <v>10</v>
      </c>
      <c r="L24" s="59">
        <f>IF($K24="","",INDEX('2. závod'!$A:$CH,$K24+5,INDEX('Základní list'!$B:$B,MATCH($J24,'Základní list'!$A:$A,0),1)))</f>
        <v>15270</v>
      </c>
      <c r="M24" s="58">
        <f>IF($K24="","",INDEX('2. závod'!$A:$CH,$K24+5,INDEX('Základní list'!$B:$B,MATCH($J24,'Základní list'!$A:$A,0),1)+2))</f>
        <v>5</v>
      </c>
      <c r="N24" s="119" t="str">
        <f t="shared" si="0"/>
        <v>B14</v>
      </c>
      <c r="O24" s="119" t="str">
        <f t="shared" si="1"/>
        <v>C10</v>
      </c>
      <c r="P24" s="60" t="str">
        <f t="shared" si="2"/>
        <v>FEEDER BROTHER´s</v>
      </c>
      <c r="Q24" s="70">
        <f t="shared" si="3"/>
        <v>2</v>
      </c>
      <c r="R24" s="71">
        <f t="shared" si="4"/>
        <v>24330</v>
      </c>
      <c r="S24" s="72">
        <f t="shared" si="5"/>
        <v>13</v>
      </c>
      <c r="T24" s="73">
        <f t="shared" si="6"/>
        <v>16</v>
      </c>
    </row>
    <row r="25" spans="1:20" s="37" customFormat="1" ht="25.5" customHeight="1">
      <c r="A25" s="80">
        <v>42</v>
      </c>
      <c r="B25" s="111"/>
      <c r="C25" s="148" t="s">
        <v>189</v>
      </c>
      <c r="D25" s="112"/>
      <c r="E25" s="84"/>
      <c r="F25" s="105" t="s">
        <v>56</v>
      </c>
      <c r="G25" s="102">
        <v>18</v>
      </c>
      <c r="H25" s="59">
        <f>IF($G25="","",INDEX('1. závod'!$A:$CH,$G25+5,INDEX('Základní list'!$B:$B,MATCH($F25,'Základní list'!$A:$A,0),1)))</f>
        <v>8810</v>
      </c>
      <c r="I25" s="58">
        <f>IF($G25="","",INDEX('1. závod'!$A:$CH,$G25+5,INDEX('Základní list'!$B:$B,MATCH($F25,'Základní list'!$A:$A,0),1)+2))</f>
        <v>7</v>
      </c>
      <c r="J25" s="105" t="s">
        <v>56</v>
      </c>
      <c r="K25" s="102">
        <v>18</v>
      </c>
      <c r="L25" s="59">
        <f>IF($K25="","",INDEX('2. závod'!$A:$CH,$K25+5,INDEX('Základní list'!$B:$B,MATCH($J25,'Základní list'!$A:$A,0),1)))</f>
        <v>13750</v>
      </c>
      <c r="M25" s="58">
        <f>IF($K25="","",INDEX('2. závod'!$A:$CH,$K25+5,INDEX('Základní list'!$B:$B,MATCH($J25,'Základní list'!$A:$A,0),1)+2))</f>
        <v>6</v>
      </c>
      <c r="N25" s="119" t="str">
        <f t="shared" si="0"/>
        <v>A18</v>
      </c>
      <c r="O25" s="119" t="str">
        <f t="shared" si="1"/>
        <v>A18</v>
      </c>
      <c r="P25" s="60">
        <f t="shared" si="2"/>
      </c>
      <c r="Q25" s="70">
        <f t="shared" si="3"/>
        <v>2</v>
      </c>
      <c r="R25" s="71">
        <f t="shared" si="4"/>
        <v>22560</v>
      </c>
      <c r="S25" s="72">
        <f t="shared" si="5"/>
        <v>13</v>
      </c>
      <c r="T25" s="73">
        <f t="shared" si="6"/>
        <v>17</v>
      </c>
    </row>
    <row r="26" spans="1:20" s="37" customFormat="1" ht="25.5" customHeight="1">
      <c r="A26" s="80">
        <v>17</v>
      </c>
      <c r="B26" s="111"/>
      <c r="C26" s="148" t="s">
        <v>148</v>
      </c>
      <c r="D26" s="112"/>
      <c r="E26" s="84" t="s">
        <v>149</v>
      </c>
      <c r="F26" s="105" t="s">
        <v>57</v>
      </c>
      <c r="G26" s="102">
        <v>9</v>
      </c>
      <c r="H26" s="59">
        <f>IF($G26="","",INDEX('1. závod'!$A:$CH,$G26+5,INDEX('Základní list'!$B:$B,MATCH($F26,'Základní list'!$A:$A,0),1)))</f>
        <v>5860</v>
      </c>
      <c r="I26" s="58">
        <f>IF($G26="","",INDEX('1. závod'!$A:$CH,$G26+5,INDEX('Základní list'!$B:$B,MATCH($F26,'Základní list'!$A:$A,0),1)+2))</f>
        <v>12</v>
      </c>
      <c r="J26" s="105" t="s">
        <v>58</v>
      </c>
      <c r="K26" s="102">
        <v>14</v>
      </c>
      <c r="L26" s="59">
        <f>IF($K26="","",INDEX('2. závod'!$A:$CH,$K26+5,INDEX('Základní list'!$B:$B,MATCH($J26,'Základní list'!$A:$A,0),1)))</f>
        <v>17650</v>
      </c>
      <c r="M26" s="58">
        <f>IF($K26="","",INDEX('2. závod'!$A:$CH,$K26+5,INDEX('Základní list'!$B:$B,MATCH($J26,'Základní list'!$A:$A,0),1)+2))</f>
        <v>2</v>
      </c>
      <c r="N26" s="119" t="str">
        <f t="shared" si="0"/>
        <v>B9</v>
      </c>
      <c r="O26" s="119" t="str">
        <f t="shared" si="1"/>
        <v>C14</v>
      </c>
      <c r="P26" s="60" t="str">
        <f t="shared" si="2"/>
        <v>Browning team</v>
      </c>
      <c r="Q26" s="70">
        <f t="shared" si="3"/>
        <v>2</v>
      </c>
      <c r="R26" s="71">
        <f t="shared" si="4"/>
        <v>23510</v>
      </c>
      <c r="S26" s="72">
        <f t="shared" si="5"/>
        <v>14</v>
      </c>
      <c r="T26" s="73">
        <f t="shared" si="6"/>
        <v>18</v>
      </c>
    </row>
    <row r="27" spans="1:20" s="37" customFormat="1" ht="25.5" customHeight="1">
      <c r="A27" s="80">
        <v>44</v>
      </c>
      <c r="B27" s="111"/>
      <c r="C27" s="148" t="s">
        <v>191</v>
      </c>
      <c r="D27" s="112"/>
      <c r="E27" s="84"/>
      <c r="F27" s="105" t="s">
        <v>58</v>
      </c>
      <c r="G27" s="102">
        <v>1</v>
      </c>
      <c r="H27" s="59">
        <f>IF($G27="","",INDEX('1. závod'!$A:$CH,$G27+5,INDEX('Základní list'!$B:$B,MATCH($F27,'Základní list'!$A:$A,0),1)))</f>
        <v>17040</v>
      </c>
      <c r="I27" s="58">
        <f>IF($G27="","",INDEX('1. závod'!$A:$CH,$G27+5,INDEX('Základní list'!$B:$B,MATCH($F27,'Základní list'!$A:$A,0),1)+2))</f>
        <v>2</v>
      </c>
      <c r="J27" s="105" t="s">
        <v>58</v>
      </c>
      <c r="K27" s="102">
        <v>11</v>
      </c>
      <c r="L27" s="59">
        <f>IF($K27="","",INDEX('2. závod'!$A:$CH,$K27+5,INDEX('Základní list'!$B:$B,MATCH($J27,'Základní list'!$A:$A,0),1)))</f>
        <v>9430</v>
      </c>
      <c r="M27" s="58">
        <f>IF($K27="","",INDEX('2. závod'!$A:$CH,$K27+5,INDEX('Základní list'!$B:$B,MATCH($J27,'Základní list'!$A:$A,0),1)+2))</f>
        <v>13</v>
      </c>
      <c r="N27" s="119" t="str">
        <f t="shared" si="0"/>
        <v>C1</v>
      </c>
      <c r="O27" s="119" t="str">
        <f t="shared" si="1"/>
        <v>C11</v>
      </c>
      <c r="P27" s="60">
        <f t="shared" si="2"/>
      </c>
      <c r="Q27" s="70">
        <f t="shared" si="3"/>
        <v>2</v>
      </c>
      <c r="R27" s="71">
        <f t="shared" si="4"/>
        <v>26470</v>
      </c>
      <c r="S27" s="72">
        <f t="shared" si="5"/>
        <v>15</v>
      </c>
      <c r="T27" s="73">
        <f t="shared" si="6"/>
        <v>19</v>
      </c>
    </row>
    <row r="28" spans="1:20" s="37" customFormat="1" ht="25.5" customHeight="1">
      <c r="A28" s="80">
        <v>49</v>
      </c>
      <c r="B28" s="111"/>
      <c r="C28" s="148" t="s">
        <v>209</v>
      </c>
      <c r="D28" s="112"/>
      <c r="E28" s="84"/>
      <c r="F28" s="105" t="s">
        <v>58</v>
      </c>
      <c r="G28" s="102">
        <v>17</v>
      </c>
      <c r="H28" s="59">
        <f>IF($G28="","",INDEX('1. závod'!$A:$CH,$G28+5,INDEX('Základní list'!$B:$B,MATCH($F28,'Základní list'!$A:$A,0),1)))</f>
        <v>12320</v>
      </c>
      <c r="I28" s="58">
        <f>IF($G28="","",INDEX('1. závod'!$A:$CH,$G28+5,INDEX('Základní list'!$B:$B,MATCH($F28,'Základní list'!$A:$A,0),1)+2))</f>
        <v>5</v>
      </c>
      <c r="J28" s="105" t="s">
        <v>58</v>
      </c>
      <c r="K28" s="102">
        <v>6</v>
      </c>
      <c r="L28" s="59">
        <f>IF($K28="","",INDEX('2. závod'!$A:$CH,$K28+5,INDEX('Základní list'!$B:$B,MATCH($J28,'Základní list'!$A:$A,0),1)))</f>
        <v>11200</v>
      </c>
      <c r="M28" s="58">
        <f>IF($K28="","",INDEX('2. závod'!$A:$CH,$K28+5,INDEX('Základní list'!$B:$B,MATCH($J28,'Základní list'!$A:$A,0),1)+2))</f>
        <v>10</v>
      </c>
      <c r="N28" s="119" t="str">
        <f t="shared" si="0"/>
        <v>C17</v>
      </c>
      <c r="O28" s="119" t="str">
        <f t="shared" si="1"/>
        <v>C6</v>
      </c>
      <c r="P28" s="60">
        <f t="shared" si="2"/>
      </c>
      <c r="Q28" s="70">
        <f t="shared" si="3"/>
        <v>2</v>
      </c>
      <c r="R28" s="71">
        <f t="shared" si="4"/>
        <v>23520</v>
      </c>
      <c r="S28" s="72">
        <f t="shared" si="5"/>
        <v>15</v>
      </c>
      <c r="T28" s="73">
        <f t="shared" si="6"/>
        <v>20</v>
      </c>
    </row>
    <row r="29" spans="1:20" s="37" customFormat="1" ht="25.5" customHeight="1">
      <c r="A29" s="80">
        <v>2</v>
      </c>
      <c r="B29" s="111"/>
      <c r="C29" s="147" t="s">
        <v>120</v>
      </c>
      <c r="D29" s="112"/>
      <c r="E29" s="84" t="s">
        <v>121</v>
      </c>
      <c r="F29" s="105" t="s">
        <v>58</v>
      </c>
      <c r="G29" s="102">
        <v>7</v>
      </c>
      <c r="H29" s="59">
        <f>IF($G29="","",INDEX('1. závod'!$A:$CH,$G29+5,INDEX('Základní list'!$B:$B,MATCH($F29,'Základní list'!$A:$A,0),1)))</f>
        <v>6960</v>
      </c>
      <c r="I29" s="58">
        <f>IF($G29="","",INDEX('1. závod'!$A:$CH,$G29+5,INDEX('Základní list'!$B:$B,MATCH($F29,'Základní list'!$A:$A,0),1)+2))</f>
        <v>11</v>
      </c>
      <c r="J29" s="105" t="s">
        <v>58</v>
      </c>
      <c r="K29" s="102">
        <v>7</v>
      </c>
      <c r="L29" s="59">
        <f>IF($K29="","",INDEX('2. závod'!$A:$CH,$K29+5,INDEX('Základní list'!$B:$B,MATCH($J29,'Základní list'!$A:$A,0),1)))</f>
        <v>15510</v>
      </c>
      <c r="M29" s="58">
        <f>IF($K29="","",INDEX('2. závod'!$A:$CH,$K29+5,INDEX('Základní list'!$B:$B,MATCH($J29,'Základní list'!$A:$A,0),1)+2))</f>
        <v>4</v>
      </c>
      <c r="N29" s="119" t="str">
        <f t="shared" si="0"/>
        <v>C7</v>
      </c>
      <c r="O29" s="119" t="str">
        <f t="shared" si="1"/>
        <v>C7</v>
      </c>
      <c r="P29" s="60" t="str">
        <f t="shared" si="2"/>
        <v>Feeder team Zelenáči ČRS</v>
      </c>
      <c r="Q29" s="70">
        <f t="shared" si="3"/>
        <v>2</v>
      </c>
      <c r="R29" s="71">
        <f t="shared" si="4"/>
        <v>22470</v>
      </c>
      <c r="S29" s="72">
        <f t="shared" si="5"/>
        <v>15</v>
      </c>
      <c r="T29" s="73">
        <f t="shared" si="6"/>
        <v>21</v>
      </c>
    </row>
    <row r="30" spans="1:20" s="37" customFormat="1" ht="25.5" customHeight="1">
      <c r="A30" s="80">
        <v>18</v>
      </c>
      <c r="B30" s="111"/>
      <c r="C30" s="148" t="s">
        <v>150</v>
      </c>
      <c r="D30" s="112"/>
      <c r="E30" s="84"/>
      <c r="F30" s="105" t="s">
        <v>57</v>
      </c>
      <c r="G30" s="102">
        <v>4</v>
      </c>
      <c r="H30" s="59">
        <f>IF($G30="","",INDEX('1. závod'!$A:$CH,$G30+5,INDEX('Základní list'!$B:$B,MATCH($F30,'Základní list'!$A:$A,0),1)))</f>
        <v>13300</v>
      </c>
      <c r="I30" s="58">
        <f>IF($G30="","",INDEX('1. závod'!$A:$CH,$G30+5,INDEX('Základní list'!$B:$B,MATCH($F30,'Základní list'!$A:$A,0),1)+2))</f>
        <v>2</v>
      </c>
      <c r="J30" s="105" t="s">
        <v>56</v>
      </c>
      <c r="K30" s="102">
        <v>2</v>
      </c>
      <c r="L30" s="59">
        <f>IF($K30="","",INDEX('2. závod'!$A:$CH,$K30+5,INDEX('Základní list'!$B:$B,MATCH($J30,'Základní list'!$A:$A,0),1)))</f>
        <v>7220</v>
      </c>
      <c r="M30" s="58">
        <f>IF($K30="","",INDEX('2. závod'!$A:$CH,$K30+5,INDEX('Základní list'!$B:$B,MATCH($J30,'Základní list'!$A:$A,0),1)+2))</f>
        <v>13</v>
      </c>
      <c r="N30" s="119" t="str">
        <f t="shared" si="0"/>
        <v>B4</v>
      </c>
      <c r="O30" s="119" t="str">
        <f t="shared" si="1"/>
        <v>A2</v>
      </c>
      <c r="P30" s="60">
        <f t="shared" si="2"/>
      </c>
      <c r="Q30" s="70">
        <f t="shared" si="3"/>
        <v>2</v>
      </c>
      <c r="R30" s="71">
        <f t="shared" si="4"/>
        <v>20520</v>
      </c>
      <c r="S30" s="72">
        <f t="shared" si="5"/>
        <v>15</v>
      </c>
      <c r="T30" s="73">
        <f t="shared" si="6"/>
        <v>22</v>
      </c>
    </row>
    <row r="31" spans="1:20" s="37" customFormat="1" ht="25.5" customHeight="1">
      <c r="A31" s="80">
        <v>39</v>
      </c>
      <c r="B31" s="111"/>
      <c r="C31" s="148" t="s">
        <v>184</v>
      </c>
      <c r="D31" s="112"/>
      <c r="E31" s="84"/>
      <c r="F31" s="105" t="s">
        <v>56</v>
      </c>
      <c r="G31" s="102">
        <v>14</v>
      </c>
      <c r="H31" s="59">
        <f>IF($G31="","",INDEX('1. závod'!$A:$CH,$G31+5,INDEX('Základní list'!$B:$B,MATCH($F31,'Základní list'!$A:$A,0),1)))</f>
        <v>6700</v>
      </c>
      <c r="I31" s="58">
        <f>IF($G31="","",INDEX('1. závod'!$A:$CH,$G31+5,INDEX('Základní list'!$B:$B,MATCH($F31,'Základní list'!$A:$A,0),1)+2))</f>
        <v>11</v>
      </c>
      <c r="J31" s="105" t="s">
        <v>57</v>
      </c>
      <c r="K31" s="102">
        <v>12</v>
      </c>
      <c r="L31" s="59">
        <f>IF($K31="","",INDEX('2. závod'!$A:$CH,$K31+5,INDEX('Základní list'!$B:$B,MATCH($J31,'Základní list'!$A:$A,0),1)))</f>
        <v>12440</v>
      </c>
      <c r="M31" s="58">
        <f>IF($K31="","",INDEX('2. závod'!$A:$CH,$K31+5,INDEX('Základní list'!$B:$B,MATCH($J31,'Základní list'!$A:$A,0),1)+2))</f>
        <v>5</v>
      </c>
      <c r="N31" s="119" t="str">
        <f t="shared" si="0"/>
        <v>A14</v>
      </c>
      <c r="O31" s="119" t="str">
        <f t="shared" si="1"/>
        <v>B12</v>
      </c>
      <c r="P31" s="60">
        <f t="shared" si="2"/>
      </c>
      <c r="Q31" s="70">
        <f t="shared" si="3"/>
        <v>2</v>
      </c>
      <c r="R31" s="71">
        <f t="shared" si="4"/>
        <v>19140</v>
      </c>
      <c r="S31" s="72">
        <f t="shared" si="5"/>
        <v>16</v>
      </c>
      <c r="T31" s="73">
        <f t="shared" si="6"/>
        <v>23</v>
      </c>
    </row>
    <row r="32" spans="1:20" s="37" customFormat="1" ht="25.5" customHeight="1">
      <c r="A32" s="80">
        <v>13</v>
      </c>
      <c r="B32" s="111"/>
      <c r="C32" s="148" t="s">
        <v>140</v>
      </c>
      <c r="D32" s="112"/>
      <c r="E32" s="84" t="s">
        <v>141</v>
      </c>
      <c r="F32" s="105" t="s">
        <v>58</v>
      </c>
      <c r="G32" s="102">
        <v>12</v>
      </c>
      <c r="H32" s="59">
        <f>IF($G32="","",INDEX('1. závod'!$A:$CH,$G32+5,INDEX('Základní list'!$B:$B,MATCH($F32,'Základní list'!$A:$A,0),1)))</f>
        <v>7610</v>
      </c>
      <c r="I32" s="58">
        <f>IF($G32="","",INDEX('1. závod'!$A:$CH,$G32+5,INDEX('Základní list'!$B:$B,MATCH($F32,'Základní list'!$A:$A,0),1)+2))</f>
        <v>9</v>
      </c>
      <c r="J32" s="105" t="s">
        <v>57</v>
      </c>
      <c r="K32" s="102">
        <v>5</v>
      </c>
      <c r="L32" s="59">
        <f>IF($K32="","",INDEX('2. závod'!$A:$CH,$K32+5,INDEX('Základní list'!$B:$B,MATCH($J32,'Základní list'!$A:$A,0),1)))</f>
        <v>10750</v>
      </c>
      <c r="M32" s="58">
        <f>IF($K32="","",INDEX('2. závod'!$A:$CH,$K32+5,INDEX('Základní list'!$B:$B,MATCH($J32,'Základní list'!$A:$A,0),1)+2))</f>
        <v>7</v>
      </c>
      <c r="N32" s="119" t="str">
        <f t="shared" si="0"/>
        <v>C12</v>
      </c>
      <c r="O32" s="119" t="str">
        <f t="shared" si="1"/>
        <v>B5</v>
      </c>
      <c r="P32" s="60" t="str">
        <f t="shared" si="2"/>
        <v>Ostrá Plzeň</v>
      </c>
      <c r="Q32" s="70">
        <f t="shared" si="3"/>
        <v>2</v>
      </c>
      <c r="R32" s="71">
        <f t="shared" si="4"/>
        <v>18360</v>
      </c>
      <c r="S32" s="72">
        <f t="shared" si="5"/>
        <v>16</v>
      </c>
      <c r="T32" s="73">
        <f t="shared" si="6"/>
        <v>24</v>
      </c>
    </row>
    <row r="33" spans="1:20" s="37" customFormat="1" ht="25.5" customHeight="1">
      <c r="A33" s="80">
        <v>50</v>
      </c>
      <c r="B33" s="111"/>
      <c r="C33" s="148" t="s">
        <v>201</v>
      </c>
      <c r="D33" s="112"/>
      <c r="E33" s="84" t="s">
        <v>202</v>
      </c>
      <c r="F33" s="105" t="s">
        <v>57</v>
      </c>
      <c r="G33" s="102">
        <v>7</v>
      </c>
      <c r="H33" s="59">
        <f>IF($G33="","",INDEX('1. závod'!$A:$CH,$G33+5,INDEX('Základní list'!$B:$B,MATCH($F33,'Základní list'!$A:$A,0),1)))</f>
        <v>8990</v>
      </c>
      <c r="I33" s="58">
        <f>IF($G33="","",INDEX('1. závod'!$A:$CH,$G33+5,INDEX('Základní list'!$B:$B,MATCH($F33,'Základní list'!$A:$A,0),1)+2))</f>
        <v>9</v>
      </c>
      <c r="J33" s="105" t="s">
        <v>57</v>
      </c>
      <c r="K33" s="102">
        <v>8</v>
      </c>
      <c r="L33" s="59">
        <f>IF($K33="","",INDEX('2. závod'!$A:$CH,$K33+5,INDEX('Základní list'!$B:$B,MATCH($J33,'Základní list'!$A:$A,0),1)))</f>
        <v>10540</v>
      </c>
      <c r="M33" s="58">
        <f>IF($K33="","",INDEX('2. závod'!$A:$CH,$K33+5,INDEX('Základní list'!$B:$B,MATCH($J33,'Základní list'!$A:$A,0),1)+2))</f>
        <v>8</v>
      </c>
      <c r="N33" s="119" t="str">
        <f t="shared" si="0"/>
        <v>B7</v>
      </c>
      <c r="O33" s="119" t="str">
        <f t="shared" si="1"/>
        <v>B8</v>
      </c>
      <c r="P33" s="60" t="str">
        <f t="shared" si="2"/>
        <v>VIPA Trabucco A</v>
      </c>
      <c r="Q33" s="70">
        <f t="shared" si="3"/>
        <v>2</v>
      </c>
      <c r="R33" s="71">
        <f t="shared" si="4"/>
        <v>19530</v>
      </c>
      <c r="S33" s="72">
        <f t="shared" si="5"/>
        <v>17</v>
      </c>
      <c r="T33" s="73">
        <f t="shared" si="6"/>
        <v>25</v>
      </c>
    </row>
    <row r="34" spans="1:20" s="37" customFormat="1" ht="25.5" customHeight="1">
      <c r="A34" s="80">
        <v>15</v>
      </c>
      <c r="B34" s="111"/>
      <c r="C34" s="148" t="s">
        <v>144</v>
      </c>
      <c r="D34" s="112"/>
      <c r="E34" s="84" t="s">
        <v>145</v>
      </c>
      <c r="F34" s="105" t="s">
        <v>57</v>
      </c>
      <c r="G34" s="102">
        <v>3</v>
      </c>
      <c r="H34" s="59">
        <f>IF($G34="","",INDEX('1. závod'!$A:$CH,$G34+5,INDEX('Základní list'!$B:$B,MATCH($F34,'Základní list'!$A:$A,0),1)))</f>
        <v>6630</v>
      </c>
      <c r="I34" s="58">
        <f>IF($G34="","",INDEX('1. závod'!$A:$CH,$G34+5,INDEX('Základní list'!$B:$B,MATCH($F34,'Základní list'!$A:$A,0),1)+2))</f>
        <v>11</v>
      </c>
      <c r="J34" s="105" t="s">
        <v>56</v>
      </c>
      <c r="K34" s="102">
        <v>7</v>
      </c>
      <c r="L34" s="59">
        <f>IF($K34="","",INDEX('2. závod'!$A:$CH,$K34+5,INDEX('Základní list'!$B:$B,MATCH($J34,'Základní list'!$A:$A,0),1)))</f>
        <v>11390</v>
      </c>
      <c r="M34" s="58">
        <f>IF($K34="","",INDEX('2. závod'!$A:$CH,$K34+5,INDEX('Základní list'!$B:$B,MATCH($J34,'Základní list'!$A:$A,0),1)+2))</f>
        <v>7</v>
      </c>
      <c r="N34" s="119" t="str">
        <f t="shared" si="0"/>
        <v>B3</v>
      </c>
      <c r="O34" s="119" t="str">
        <f t="shared" si="1"/>
        <v>A7</v>
      </c>
      <c r="P34" s="60" t="str">
        <f t="shared" si="2"/>
        <v>Barbus Feeder team</v>
      </c>
      <c r="Q34" s="70">
        <f t="shared" si="3"/>
        <v>2</v>
      </c>
      <c r="R34" s="71">
        <f t="shared" si="4"/>
        <v>18020</v>
      </c>
      <c r="S34" s="72">
        <f t="shared" si="5"/>
        <v>18</v>
      </c>
      <c r="T34" s="73">
        <f t="shared" si="6"/>
        <v>26</v>
      </c>
    </row>
    <row r="35" spans="1:20" s="37" customFormat="1" ht="25.5" customHeight="1">
      <c r="A35" s="80">
        <v>29</v>
      </c>
      <c r="B35" s="111"/>
      <c r="C35" s="148" t="s">
        <v>167</v>
      </c>
      <c r="D35" s="112"/>
      <c r="E35" s="84" t="s">
        <v>168</v>
      </c>
      <c r="F35" s="105" t="s">
        <v>57</v>
      </c>
      <c r="G35" s="102">
        <v>11</v>
      </c>
      <c r="H35" s="59">
        <f>IF($G35="","",INDEX('1. závod'!$A:$CH,$G35+5,INDEX('Základní list'!$B:$B,MATCH($F35,'Základní list'!$A:$A,0),1)))</f>
        <v>9170</v>
      </c>
      <c r="I35" s="58">
        <f>IF($G35="","",INDEX('1. závod'!$A:$CH,$G35+5,INDEX('Základní list'!$B:$B,MATCH($F35,'Základní list'!$A:$A,0),1)+2))</f>
        <v>7</v>
      </c>
      <c r="J35" s="105" t="s">
        <v>56</v>
      </c>
      <c r="K35" s="102">
        <v>12</v>
      </c>
      <c r="L35" s="59">
        <f>IF($K35="","",INDEX('2. závod'!$A:$CH,$K35+5,INDEX('Základní list'!$B:$B,MATCH($J35,'Základní list'!$A:$A,0),1)))</f>
        <v>7520</v>
      </c>
      <c r="M35" s="58">
        <f>IF($K35="","",INDEX('2. závod'!$A:$CH,$K35+5,INDEX('Základní list'!$B:$B,MATCH($J35,'Základní list'!$A:$A,0),1)+2))</f>
        <v>11</v>
      </c>
      <c r="N35" s="119" t="str">
        <f t="shared" si="0"/>
        <v>B11</v>
      </c>
      <c r="O35" s="119" t="str">
        <f t="shared" si="1"/>
        <v>A12</v>
      </c>
      <c r="P35" s="60" t="str">
        <f t="shared" si="2"/>
        <v>PuMa feeder team</v>
      </c>
      <c r="Q35" s="70">
        <f t="shared" si="3"/>
        <v>2</v>
      </c>
      <c r="R35" s="71">
        <f t="shared" si="4"/>
        <v>16690</v>
      </c>
      <c r="S35" s="72">
        <f t="shared" si="5"/>
        <v>18</v>
      </c>
      <c r="T35" s="73">
        <f t="shared" si="6"/>
        <v>27</v>
      </c>
    </row>
    <row r="36" spans="1:20" s="37" customFormat="1" ht="25.5" customHeight="1">
      <c r="A36" s="80">
        <v>34</v>
      </c>
      <c r="B36" s="111"/>
      <c r="C36" s="148" t="s">
        <v>176</v>
      </c>
      <c r="D36" s="112"/>
      <c r="E36" s="84" t="s">
        <v>177</v>
      </c>
      <c r="F36" s="105" t="s">
        <v>58</v>
      </c>
      <c r="G36" s="102">
        <v>3</v>
      </c>
      <c r="H36" s="59">
        <f>IF($G36="","",INDEX('1. závod'!$A:$CH,$G36+5,INDEX('Základní list'!$B:$B,MATCH($F36,'Základní list'!$A:$A,0),1)))</f>
        <v>15150</v>
      </c>
      <c r="I36" s="58">
        <f>IF($G36="","",INDEX('1. závod'!$A:$CH,$G36+5,INDEX('Základní list'!$B:$B,MATCH($F36,'Základní list'!$A:$A,0),1)+2))</f>
        <v>3</v>
      </c>
      <c r="J36" s="105" t="s">
        <v>56</v>
      </c>
      <c r="K36" s="102">
        <v>4</v>
      </c>
      <c r="L36" s="59">
        <f>IF($K36="","",INDEX('2. závod'!$A:$CH,$K36+5,INDEX('Základní list'!$B:$B,MATCH($J36,'Základní list'!$A:$A,0),1)))</f>
        <v>3960</v>
      </c>
      <c r="M36" s="58">
        <f>IF($K36="","",INDEX('2. závod'!$A:$CH,$K36+5,INDEX('Základní list'!$B:$B,MATCH($J36,'Základní list'!$A:$A,0),1)+2))</f>
        <v>16</v>
      </c>
      <c r="N36" s="119" t="str">
        <f t="shared" si="0"/>
        <v>C3</v>
      </c>
      <c r="O36" s="119" t="str">
        <f t="shared" si="1"/>
        <v>A4</v>
      </c>
      <c r="P36" s="60" t="str">
        <f t="shared" si="2"/>
        <v>Komíny K+K</v>
      </c>
      <c r="Q36" s="70">
        <f t="shared" si="3"/>
        <v>2</v>
      </c>
      <c r="R36" s="71">
        <f t="shared" si="4"/>
        <v>19110</v>
      </c>
      <c r="S36" s="72">
        <f t="shared" si="5"/>
        <v>19</v>
      </c>
      <c r="T36" s="73">
        <f t="shared" si="6"/>
        <v>28</v>
      </c>
    </row>
    <row r="37" spans="1:20" s="37" customFormat="1" ht="25.5" customHeight="1">
      <c r="A37" s="80">
        <v>23</v>
      </c>
      <c r="B37" s="111"/>
      <c r="C37" s="150" t="s">
        <v>157</v>
      </c>
      <c r="D37" s="112"/>
      <c r="E37" s="84" t="s">
        <v>158</v>
      </c>
      <c r="F37" s="105" t="s">
        <v>58</v>
      </c>
      <c r="G37" s="102">
        <v>5</v>
      </c>
      <c r="H37" s="59">
        <f>IF($G37="","",INDEX('1. závod'!$A:$CH,$G37+5,INDEX('Základní list'!$B:$B,MATCH($F37,'Základní list'!$A:$A,0),1)))</f>
        <v>7020</v>
      </c>
      <c r="I37" s="58">
        <f>IF($G37="","",INDEX('1. závod'!$A:$CH,$G37+5,INDEX('Základní list'!$B:$B,MATCH($F37,'Základní list'!$A:$A,0),1)+2))</f>
        <v>10</v>
      </c>
      <c r="J37" s="105" t="s">
        <v>58</v>
      </c>
      <c r="K37" s="102">
        <v>3</v>
      </c>
      <c r="L37" s="59">
        <f>IF($K37="","",INDEX('2. závod'!$A:$CH,$K37+5,INDEX('Základní list'!$B:$B,MATCH($J37,'Základní list'!$A:$A,0),1)))</f>
        <v>11400</v>
      </c>
      <c r="M37" s="58">
        <f>IF($K37="","",INDEX('2. závod'!$A:$CH,$K37+5,INDEX('Základní list'!$B:$B,MATCH($J37,'Základní list'!$A:$A,0),1)+2))</f>
        <v>9</v>
      </c>
      <c r="N37" s="119" t="str">
        <f t="shared" si="0"/>
        <v>C5</v>
      </c>
      <c r="O37" s="119" t="str">
        <f t="shared" si="1"/>
        <v>C3</v>
      </c>
      <c r="P37" s="60" t="str">
        <f t="shared" si="2"/>
        <v>LK Baits team</v>
      </c>
      <c r="Q37" s="70">
        <f t="shared" si="3"/>
        <v>2</v>
      </c>
      <c r="R37" s="71">
        <f t="shared" si="4"/>
        <v>18420</v>
      </c>
      <c r="S37" s="72">
        <f t="shared" si="5"/>
        <v>19</v>
      </c>
      <c r="T37" s="73">
        <f t="shared" si="6"/>
        <v>29</v>
      </c>
    </row>
    <row r="38" spans="1:20" s="37" customFormat="1" ht="25.5" customHeight="1">
      <c r="A38" s="80">
        <v>8</v>
      </c>
      <c r="B38" s="111"/>
      <c r="C38" s="148" t="s">
        <v>132</v>
      </c>
      <c r="D38" s="112"/>
      <c r="E38" s="84" t="s">
        <v>133</v>
      </c>
      <c r="F38" s="105" t="s">
        <v>57</v>
      </c>
      <c r="G38" s="102">
        <v>16</v>
      </c>
      <c r="H38" s="59">
        <f>IF($G38="","",INDEX('1. závod'!$A:$CH,$G38+5,INDEX('Základní list'!$B:$B,MATCH($F38,'Základní list'!$A:$A,0),1)))</f>
        <v>7605</v>
      </c>
      <c r="I38" s="58">
        <f>IF($G38="","",INDEX('1. závod'!$A:$CH,$G38+5,INDEX('Základní list'!$B:$B,MATCH($F38,'Základní list'!$A:$A,0),1)+2))</f>
        <v>10</v>
      </c>
      <c r="J38" s="105" t="s">
        <v>57</v>
      </c>
      <c r="K38" s="102">
        <v>15</v>
      </c>
      <c r="L38" s="59">
        <f>IF($K38="","",INDEX('2. závod'!$A:$CH,$K38+5,INDEX('Základní list'!$B:$B,MATCH($J38,'Základní list'!$A:$A,0),1)))</f>
        <v>10440</v>
      </c>
      <c r="M38" s="58">
        <f>IF($K38="","",INDEX('2. závod'!$A:$CH,$K38+5,INDEX('Základní list'!$B:$B,MATCH($J38,'Základní list'!$A:$A,0),1)+2))</f>
        <v>9</v>
      </c>
      <c r="N38" s="119" t="str">
        <f t="shared" si="0"/>
        <v>B16</v>
      </c>
      <c r="O38" s="119" t="str">
        <f t="shared" si="1"/>
        <v>B15</v>
      </c>
      <c r="P38" s="60" t="str">
        <f t="shared" si="2"/>
        <v>LK Baits sever</v>
      </c>
      <c r="Q38" s="70">
        <f t="shared" si="3"/>
        <v>2</v>
      </c>
      <c r="R38" s="71">
        <f t="shared" si="4"/>
        <v>18045</v>
      </c>
      <c r="S38" s="72">
        <f t="shared" si="5"/>
        <v>19</v>
      </c>
      <c r="T38" s="73">
        <f t="shared" si="6"/>
        <v>30</v>
      </c>
    </row>
    <row r="39" spans="1:20" s="37" customFormat="1" ht="25.5" customHeight="1">
      <c r="A39" s="80">
        <v>5</v>
      </c>
      <c r="B39" s="111"/>
      <c r="C39" s="148" t="s">
        <v>126</v>
      </c>
      <c r="D39" s="112"/>
      <c r="E39" s="84" t="s">
        <v>127</v>
      </c>
      <c r="F39" s="105" t="s">
        <v>57</v>
      </c>
      <c r="G39" s="102">
        <v>8</v>
      </c>
      <c r="H39" s="59">
        <f>IF($G39="","",INDEX('1. závod'!$A:$CH,$G39+5,INDEX('Základní list'!$B:$B,MATCH($F39,'Základní list'!$A:$A,0),1)))</f>
        <v>10040</v>
      </c>
      <c r="I39" s="58">
        <f>IF($G39="","",INDEX('1. závod'!$A:$CH,$G39+5,INDEX('Základní list'!$B:$B,MATCH($F39,'Základní list'!$A:$A,0),1)+2))</f>
        <v>4</v>
      </c>
      <c r="J39" s="105" t="s">
        <v>58</v>
      </c>
      <c r="K39" s="102">
        <v>9</v>
      </c>
      <c r="L39" s="59">
        <f>IF($K39="","",INDEX('2. závod'!$A:$CH,$K39+5,INDEX('Základní list'!$B:$B,MATCH($J39,'Základní list'!$A:$A,0),1)))</f>
        <v>8310</v>
      </c>
      <c r="M39" s="58">
        <f>IF($K39="","",INDEX('2. závod'!$A:$CH,$K39+5,INDEX('Základní list'!$B:$B,MATCH($J39,'Základní list'!$A:$A,0),1)+2))</f>
        <v>16</v>
      </c>
      <c r="N39" s="119" t="str">
        <f t="shared" si="0"/>
        <v>B8</v>
      </c>
      <c r="O39" s="119" t="str">
        <f t="shared" si="1"/>
        <v>C9</v>
      </c>
      <c r="P39" s="60" t="str">
        <f t="shared" si="2"/>
        <v>MAVER Feeder team Moravia A</v>
      </c>
      <c r="Q39" s="70">
        <f t="shared" si="3"/>
        <v>2</v>
      </c>
      <c r="R39" s="71">
        <f t="shared" si="4"/>
        <v>18350</v>
      </c>
      <c r="S39" s="72">
        <f t="shared" si="5"/>
        <v>20</v>
      </c>
      <c r="T39" s="73">
        <f t="shared" si="6"/>
        <v>31</v>
      </c>
    </row>
    <row r="40" spans="1:20" s="37" customFormat="1" ht="25.5" customHeight="1">
      <c r="A40" s="80">
        <v>35</v>
      </c>
      <c r="B40" s="111"/>
      <c r="C40" s="148" t="s">
        <v>178</v>
      </c>
      <c r="D40" s="112"/>
      <c r="E40" s="84" t="s">
        <v>179</v>
      </c>
      <c r="F40" s="105" t="s">
        <v>56</v>
      </c>
      <c r="G40" s="102">
        <v>7</v>
      </c>
      <c r="H40" s="59">
        <f>IF($G40="","",INDEX('1. závod'!$A:$CH,$G40+5,INDEX('Základní list'!$B:$B,MATCH($F40,'Základní list'!$A:$A,0),1)))</f>
        <v>7800</v>
      </c>
      <c r="I40" s="58">
        <f>IF($G40="","",INDEX('1. závod'!$A:$CH,$G40+5,INDEX('Základní list'!$B:$B,MATCH($F40,'Základní list'!$A:$A,0),1)+2))</f>
        <v>9</v>
      </c>
      <c r="J40" s="105" t="s">
        <v>57</v>
      </c>
      <c r="K40" s="102">
        <v>7</v>
      </c>
      <c r="L40" s="59">
        <f>IF($K40="","",INDEX('2. závod'!$A:$CH,$K40+5,INDEX('Základní list'!$B:$B,MATCH($J40,'Základní list'!$A:$A,0),1)))</f>
        <v>7620</v>
      </c>
      <c r="M40" s="58">
        <f>IF($K40="","",INDEX('2. závod'!$A:$CH,$K40+5,INDEX('Základní list'!$B:$B,MATCH($J40,'Základní list'!$A:$A,0),1)+2))</f>
        <v>11</v>
      </c>
      <c r="N40" s="119" t="str">
        <f t="shared" si="0"/>
        <v>A7</v>
      </c>
      <c r="O40" s="119" t="str">
        <f t="shared" si="1"/>
        <v>B7</v>
      </c>
      <c r="P40" s="60" t="str">
        <f t="shared" si="2"/>
        <v>Třebechováci</v>
      </c>
      <c r="Q40" s="70">
        <f t="shared" si="3"/>
        <v>2</v>
      </c>
      <c r="R40" s="71">
        <f t="shared" si="4"/>
        <v>15420</v>
      </c>
      <c r="S40" s="72">
        <f t="shared" si="5"/>
        <v>20</v>
      </c>
      <c r="T40" s="73">
        <f t="shared" si="6"/>
        <v>32</v>
      </c>
    </row>
    <row r="41" spans="1:20" s="37" customFormat="1" ht="25.5" customHeight="1">
      <c r="A41" s="80">
        <v>3</v>
      </c>
      <c r="B41" s="111"/>
      <c r="C41" s="152" t="s">
        <v>122</v>
      </c>
      <c r="D41" s="112"/>
      <c r="E41" s="84" t="s">
        <v>124</v>
      </c>
      <c r="F41" s="105" t="s">
        <v>58</v>
      </c>
      <c r="G41" s="102">
        <v>2</v>
      </c>
      <c r="H41" s="59">
        <f>IF($G41="","",INDEX('1. závod'!$A:$CH,$G41+5,INDEX('Základní list'!$B:$B,MATCH($F41,'Základní list'!$A:$A,0),1)))</f>
        <v>7700</v>
      </c>
      <c r="I41" s="58">
        <f>IF($G41="","",INDEX('1. závod'!$A:$CH,$G41+5,INDEX('Základní list'!$B:$B,MATCH($F41,'Základní list'!$A:$A,0),1)+2))</f>
        <v>8</v>
      </c>
      <c r="J41" s="105" t="s">
        <v>56</v>
      </c>
      <c r="K41" s="102">
        <v>1</v>
      </c>
      <c r="L41" s="59">
        <f>IF($K41="","",INDEX('2. závod'!$A:$CH,$K41+5,INDEX('Základní list'!$B:$B,MATCH($J41,'Základní list'!$A:$A,0),1)))</f>
        <v>7350</v>
      </c>
      <c r="M41" s="58">
        <f>IF($K41="","",INDEX('2. závod'!$A:$CH,$K41+5,INDEX('Základní list'!$B:$B,MATCH($J41,'Základní list'!$A:$A,0),1)+2))</f>
        <v>12</v>
      </c>
      <c r="N41" s="119" t="str">
        <f aca="true" t="shared" si="7" ref="N41:N72">CONCATENATE(F41,G41)</f>
        <v>C2</v>
      </c>
      <c r="O41" s="119" t="str">
        <f aca="true" t="shared" si="8" ref="O41:O72">CONCATENATE(J41,K41)</f>
        <v>A1</v>
      </c>
      <c r="P41" s="60" t="str">
        <f aca="true" t="shared" si="9" ref="P41:P72">IF(ISBLANK(E41),"",E41)</f>
        <v>Řezka team</v>
      </c>
      <c r="Q41" s="70">
        <f aca="true" t="shared" si="10" ref="Q41:Q72">IF(ISBLANK($C41),"",COUNT(I41,M41))</f>
        <v>2</v>
      </c>
      <c r="R41" s="71">
        <f aca="true" t="shared" si="11" ref="R41:R72">IF(ISBLANK($C41),"",SUM(H41,L41))</f>
        <v>15050</v>
      </c>
      <c r="S41" s="72">
        <f aca="true" t="shared" si="12" ref="S41:S72">IF(ISBLANK($C41),"",SUM(I41,M41))</f>
        <v>20</v>
      </c>
      <c r="T41" s="73">
        <f aca="true" t="shared" si="13" ref="T41:T72">IF(ISBLANK($C41),"",IF(ISTEXT(T40),1,T40+1))</f>
        <v>33</v>
      </c>
    </row>
    <row r="42" spans="1:20" s="37" customFormat="1" ht="25.5" customHeight="1">
      <c r="A42" s="80">
        <v>48</v>
      </c>
      <c r="B42" s="111"/>
      <c r="C42" s="154" t="s">
        <v>200</v>
      </c>
      <c r="D42" s="112"/>
      <c r="E42" s="84" t="s">
        <v>199</v>
      </c>
      <c r="F42" s="105" t="s">
        <v>58</v>
      </c>
      <c r="G42" s="102">
        <v>15</v>
      </c>
      <c r="H42" s="59">
        <f>IF($G42="","",INDEX('1. závod'!$A:$CH,$G42+5,INDEX('Základní list'!$B:$B,MATCH($F42,'Základní list'!$A:$A,0),1)))</f>
        <v>5820</v>
      </c>
      <c r="I42" s="58">
        <f>IF($G42="","",INDEX('1. závod'!$A:$CH,$G42+5,INDEX('Základní list'!$B:$B,MATCH($F42,'Základní list'!$A:$A,0),1)+2))</f>
        <v>13</v>
      </c>
      <c r="J42" s="105" t="s">
        <v>58</v>
      </c>
      <c r="K42" s="102">
        <v>18</v>
      </c>
      <c r="L42" s="59">
        <f>IF($K42="","",INDEX('2. závod'!$A:$CH,$K42+5,INDEX('Základní list'!$B:$B,MATCH($J42,'Základní list'!$A:$A,0),1)))</f>
        <v>11760</v>
      </c>
      <c r="M42" s="58">
        <f>IF($K42="","",INDEX('2. závod'!$A:$CH,$K42+5,INDEX('Základní list'!$B:$B,MATCH($J42,'Základní list'!$A:$A,0),1)+2))</f>
        <v>8</v>
      </c>
      <c r="N42" s="119" t="str">
        <f t="shared" si="7"/>
        <v>C15</v>
      </c>
      <c r="O42" s="119" t="str">
        <f t="shared" si="8"/>
        <v>C18</v>
      </c>
      <c r="P42" s="60" t="str">
        <f t="shared" si="9"/>
        <v>Kotva feeder team HK</v>
      </c>
      <c r="Q42" s="70">
        <f t="shared" si="10"/>
        <v>2</v>
      </c>
      <c r="R42" s="71">
        <f t="shared" si="11"/>
        <v>17580</v>
      </c>
      <c r="S42" s="72">
        <f t="shared" si="12"/>
        <v>21</v>
      </c>
      <c r="T42" s="73">
        <f t="shared" si="13"/>
        <v>34</v>
      </c>
    </row>
    <row r="43" spans="1:20" s="37" customFormat="1" ht="25.5" customHeight="1">
      <c r="A43" s="80">
        <v>31</v>
      </c>
      <c r="B43" s="111"/>
      <c r="C43" s="148" t="s">
        <v>170</v>
      </c>
      <c r="D43" s="112"/>
      <c r="E43" s="84" t="s">
        <v>171</v>
      </c>
      <c r="F43" s="105" t="s">
        <v>56</v>
      </c>
      <c r="G43" s="102">
        <v>4</v>
      </c>
      <c r="H43" s="59">
        <f>IF($G43="","",INDEX('1. závod'!$A:$CH,$G43+5,INDEX('Základní list'!$B:$B,MATCH($F43,'Základní list'!$A:$A,0),1)))</f>
        <v>5360</v>
      </c>
      <c r="I43" s="58">
        <f>IF($G43="","",INDEX('1. závod'!$A:$CH,$G43+5,INDEX('Základní list'!$B:$B,MATCH($F43,'Základní list'!$A:$A,0),1)+2))</f>
        <v>13</v>
      </c>
      <c r="J43" s="105" t="s">
        <v>56</v>
      </c>
      <c r="K43" s="102">
        <v>8</v>
      </c>
      <c r="L43" s="59">
        <f>IF($K43="","",INDEX('2. závod'!$A:$CH,$K43+5,INDEX('Základní list'!$B:$B,MATCH($J43,'Základní list'!$A:$A,0),1)))</f>
        <v>10230</v>
      </c>
      <c r="M43" s="58">
        <f>IF($K43="","",INDEX('2. závod'!$A:$CH,$K43+5,INDEX('Základní list'!$B:$B,MATCH($J43,'Základní list'!$A:$A,0),1)+2))</f>
        <v>8</v>
      </c>
      <c r="N43" s="119" t="str">
        <f t="shared" si="7"/>
        <v>A4</v>
      </c>
      <c r="O43" s="119" t="str">
        <f t="shared" si="8"/>
        <v>A8</v>
      </c>
      <c r="P43" s="60" t="str">
        <f t="shared" si="9"/>
        <v>HaJi Feeder</v>
      </c>
      <c r="Q43" s="70">
        <f t="shared" si="10"/>
        <v>2</v>
      </c>
      <c r="R43" s="71">
        <f t="shared" si="11"/>
        <v>15590</v>
      </c>
      <c r="S43" s="72">
        <f t="shared" si="12"/>
        <v>21</v>
      </c>
      <c r="T43" s="73">
        <f t="shared" si="13"/>
        <v>35</v>
      </c>
    </row>
    <row r="44" spans="1:20" s="37" customFormat="1" ht="25.5" customHeight="1">
      <c r="A44" s="80">
        <v>36</v>
      </c>
      <c r="B44" s="111"/>
      <c r="C44" s="148" t="s">
        <v>180</v>
      </c>
      <c r="D44" s="112"/>
      <c r="E44" s="84" t="s">
        <v>181</v>
      </c>
      <c r="F44" s="105" t="s">
        <v>58</v>
      </c>
      <c r="G44" s="102">
        <v>9</v>
      </c>
      <c r="H44" s="59">
        <f>IF($G44="","",INDEX('1. závod'!$A:$CH,$G44+5,INDEX('Základní list'!$B:$B,MATCH($F44,'Základní list'!$A:$A,0),1)))</f>
        <v>7740</v>
      </c>
      <c r="I44" s="58">
        <f>IF($G44="","",INDEX('1. závod'!$A:$CH,$G44+5,INDEX('Základní list'!$B:$B,MATCH($F44,'Základní list'!$A:$A,0),1)+2))</f>
        <v>7</v>
      </c>
      <c r="J44" s="105" t="s">
        <v>58</v>
      </c>
      <c r="K44" s="102">
        <v>5</v>
      </c>
      <c r="L44" s="59">
        <f>IF($K44="","",INDEX('2. závod'!$A:$CH,$K44+5,INDEX('Základní list'!$B:$B,MATCH($J44,'Základní list'!$A:$A,0),1)))</f>
        <v>8830</v>
      </c>
      <c r="M44" s="58">
        <f>IF($K44="","",INDEX('2. závod'!$A:$CH,$K44+5,INDEX('Základní list'!$B:$B,MATCH($J44,'Základní list'!$A:$A,0),1)+2))</f>
        <v>15</v>
      </c>
      <c r="N44" s="119" t="str">
        <f t="shared" si="7"/>
        <v>C9</v>
      </c>
      <c r="O44" s="119" t="str">
        <f t="shared" si="8"/>
        <v>C5</v>
      </c>
      <c r="P44" s="60" t="str">
        <f t="shared" si="9"/>
        <v>ŠeVan</v>
      </c>
      <c r="Q44" s="70">
        <f t="shared" si="10"/>
        <v>2</v>
      </c>
      <c r="R44" s="71">
        <f t="shared" si="11"/>
        <v>16570</v>
      </c>
      <c r="S44" s="72">
        <f t="shared" si="12"/>
        <v>22</v>
      </c>
      <c r="T44" s="73">
        <f t="shared" si="13"/>
        <v>36</v>
      </c>
    </row>
    <row r="45" spans="1:20" s="37" customFormat="1" ht="25.5" customHeight="1">
      <c r="A45" s="80">
        <v>33</v>
      </c>
      <c r="B45" s="111"/>
      <c r="C45" s="148" t="s">
        <v>174</v>
      </c>
      <c r="D45" s="112"/>
      <c r="E45" s="84" t="s">
        <v>175</v>
      </c>
      <c r="F45" s="105" t="s">
        <v>57</v>
      </c>
      <c r="G45" s="102">
        <v>2</v>
      </c>
      <c r="H45" s="59">
        <f>IF($G45="","",INDEX('1. závod'!$A:$CH,$G45+5,INDEX('Základní list'!$B:$B,MATCH($F45,'Základní list'!$A:$A,0),1)))</f>
        <v>4470</v>
      </c>
      <c r="I45" s="58">
        <f>IF($G45="","",INDEX('1. závod'!$A:$CH,$G45+5,INDEX('Základní list'!$B:$B,MATCH($F45,'Základní list'!$A:$A,0),1)+2))</f>
        <v>16</v>
      </c>
      <c r="J45" s="105" t="s">
        <v>56</v>
      </c>
      <c r="K45" s="102">
        <v>5</v>
      </c>
      <c r="L45" s="59">
        <f>IF($K45="","",INDEX('2. závod'!$A:$CH,$K45+5,INDEX('Základní list'!$B:$B,MATCH($J45,'Základní list'!$A:$A,0),1)))</f>
        <v>10020</v>
      </c>
      <c r="M45" s="58">
        <f>IF($K45="","",INDEX('2. závod'!$A:$CH,$K45+5,INDEX('Základní list'!$B:$B,MATCH($J45,'Základní list'!$A:$A,0),1)+2))</f>
        <v>9</v>
      </c>
      <c r="N45" s="119" t="str">
        <f t="shared" si="7"/>
        <v>B2</v>
      </c>
      <c r="O45" s="119" t="str">
        <f t="shared" si="8"/>
        <v>A5</v>
      </c>
      <c r="P45" s="60" t="str">
        <f t="shared" si="9"/>
        <v>Feeder team Králící</v>
      </c>
      <c r="Q45" s="70">
        <f t="shared" si="10"/>
        <v>2</v>
      </c>
      <c r="R45" s="71">
        <f t="shared" si="11"/>
        <v>14490</v>
      </c>
      <c r="S45" s="72">
        <f t="shared" si="12"/>
        <v>25</v>
      </c>
      <c r="T45" s="73">
        <f t="shared" si="13"/>
        <v>37</v>
      </c>
    </row>
    <row r="46" spans="1:20" s="37" customFormat="1" ht="25.5" customHeight="1">
      <c r="A46" s="80">
        <v>51</v>
      </c>
      <c r="B46" s="111"/>
      <c r="C46" s="148" t="s">
        <v>203</v>
      </c>
      <c r="D46" s="112"/>
      <c r="E46" s="84" t="s">
        <v>204</v>
      </c>
      <c r="F46" s="105" t="s">
        <v>58</v>
      </c>
      <c r="G46" s="102">
        <v>14</v>
      </c>
      <c r="H46" s="59">
        <f>IF($G46="","",INDEX('1. závod'!$A:$CH,$G46+5,INDEX('Základní list'!$B:$B,MATCH($F46,'Základní list'!$A:$A,0),1)))</f>
        <v>6780</v>
      </c>
      <c r="I46" s="58">
        <f>IF($G46="","",INDEX('1. závod'!$A:$CH,$G46+5,INDEX('Základní list'!$B:$B,MATCH($F46,'Základní list'!$A:$A,0),1)+2))</f>
        <v>12</v>
      </c>
      <c r="J46" s="105" t="s">
        <v>56</v>
      </c>
      <c r="K46" s="102">
        <v>15</v>
      </c>
      <c r="L46" s="59">
        <f>IF($K46="","",INDEX('2. závod'!$A:$CH,$K46+5,INDEX('Základní list'!$B:$B,MATCH($J46,'Základní list'!$A:$A,0),1)))</f>
        <v>6640</v>
      </c>
      <c r="M46" s="58">
        <f>IF($K46="","",INDEX('2. závod'!$A:$CH,$K46+5,INDEX('Základní list'!$B:$B,MATCH($J46,'Základní list'!$A:$A,0),1)+2))</f>
        <v>14</v>
      </c>
      <c r="N46" s="119" t="str">
        <f t="shared" si="7"/>
        <v>C14</v>
      </c>
      <c r="O46" s="119" t="str">
        <f t="shared" si="8"/>
        <v>A15</v>
      </c>
      <c r="P46" s="60" t="str">
        <f t="shared" si="9"/>
        <v>VIPA Trabucco B</v>
      </c>
      <c r="Q46" s="70">
        <f t="shared" si="10"/>
        <v>2</v>
      </c>
      <c r="R46" s="71">
        <f t="shared" si="11"/>
        <v>13420</v>
      </c>
      <c r="S46" s="72">
        <f t="shared" si="12"/>
        <v>26</v>
      </c>
      <c r="T46" s="73">
        <f t="shared" si="13"/>
        <v>38</v>
      </c>
    </row>
    <row r="47" spans="1:20" s="37" customFormat="1" ht="25.5" customHeight="1">
      <c r="A47" s="80">
        <v>30</v>
      </c>
      <c r="B47" s="111"/>
      <c r="C47" s="148" t="s">
        <v>215</v>
      </c>
      <c r="D47" s="112"/>
      <c r="E47" s="84" t="s">
        <v>169</v>
      </c>
      <c r="F47" s="105" t="s">
        <v>56</v>
      </c>
      <c r="G47" s="102">
        <v>2</v>
      </c>
      <c r="H47" s="59">
        <f>IF($G47="","",INDEX('1. závod'!$A:$CH,$G47+5,INDEX('Základní list'!$B:$B,MATCH($F47,'Základní list'!$A:$A,0),1)))</f>
        <v>3510</v>
      </c>
      <c r="I47" s="58">
        <f>IF($G47="","",INDEX('1. závod'!$A:$CH,$G47+5,INDEX('Základní list'!$B:$B,MATCH($F47,'Základní list'!$A:$A,0),1)+2))</f>
        <v>16</v>
      </c>
      <c r="J47" s="105" t="s">
        <v>57</v>
      </c>
      <c r="K47" s="102">
        <v>18</v>
      </c>
      <c r="L47" s="59">
        <f>IF($K47="","",INDEX('2. závod'!$A:$CH,$K47+5,INDEX('Základní list'!$B:$B,MATCH($J47,'Základní list'!$A:$A,0),1)))</f>
        <v>8680</v>
      </c>
      <c r="M47" s="58">
        <f>IF($K47="","",INDEX('2. závod'!$A:$CH,$K47+5,INDEX('Základní list'!$B:$B,MATCH($J47,'Základní list'!$A:$A,0),1)+2))</f>
        <v>10</v>
      </c>
      <c r="N47" s="119" t="str">
        <f t="shared" si="7"/>
        <v>A2</v>
      </c>
      <c r="O47" s="119" t="str">
        <f t="shared" si="8"/>
        <v>B18</v>
      </c>
      <c r="P47" s="60" t="str">
        <f t="shared" si="9"/>
        <v>Dnister 2 MO Praha Pankrác</v>
      </c>
      <c r="Q47" s="70">
        <f t="shared" si="10"/>
        <v>2</v>
      </c>
      <c r="R47" s="71">
        <f t="shared" si="11"/>
        <v>12190</v>
      </c>
      <c r="S47" s="72">
        <f t="shared" si="12"/>
        <v>26</v>
      </c>
      <c r="T47" s="73">
        <f t="shared" si="13"/>
        <v>39</v>
      </c>
    </row>
    <row r="48" spans="1:20" s="37" customFormat="1" ht="25.5" customHeight="1">
      <c r="A48" s="80">
        <v>16</v>
      </c>
      <c r="B48" s="111"/>
      <c r="C48" s="148" t="s">
        <v>146</v>
      </c>
      <c r="D48" s="112"/>
      <c r="E48" s="84" t="s">
        <v>147</v>
      </c>
      <c r="F48" s="105" t="s">
        <v>57</v>
      </c>
      <c r="G48" s="102">
        <v>18</v>
      </c>
      <c r="H48" s="59">
        <f>IF($G48="","",INDEX('1. závod'!$A:$CH,$G48+5,INDEX('Základní list'!$B:$B,MATCH($F48,'Základní list'!$A:$A,0),1)))</f>
        <v>4870</v>
      </c>
      <c r="I48" s="58">
        <f>IF($G48="","",INDEX('1. závod'!$A:$CH,$G48+5,INDEX('Základní list'!$B:$B,MATCH($F48,'Základní list'!$A:$A,0),1)+2))</f>
        <v>15</v>
      </c>
      <c r="J48" s="105" t="s">
        <v>58</v>
      </c>
      <c r="K48" s="102">
        <v>4</v>
      </c>
      <c r="L48" s="59">
        <f>IF($K48="","",INDEX('2. závod'!$A:$CH,$K48+5,INDEX('Základní list'!$B:$B,MATCH($J48,'Základní list'!$A:$A,0),1)))</f>
        <v>9660</v>
      </c>
      <c r="M48" s="58">
        <f>IF($K48="","",INDEX('2. závod'!$A:$CH,$K48+5,INDEX('Základní list'!$B:$B,MATCH($J48,'Základní list'!$A:$A,0),1)+2))</f>
        <v>12</v>
      </c>
      <c r="N48" s="119" t="str">
        <f t="shared" si="7"/>
        <v>B18</v>
      </c>
      <c r="O48" s="119" t="str">
        <f t="shared" si="8"/>
        <v>C4</v>
      </c>
      <c r="P48" s="60" t="str">
        <f t="shared" si="9"/>
        <v>R&amp;K Fedeer Team</v>
      </c>
      <c r="Q48" s="70">
        <f t="shared" si="10"/>
        <v>2</v>
      </c>
      <c r="R48" s="71">
        <f t="shared" si="11"/>
        <v>14530</v>
      </c>
      <c r="S48" s="72">
        <f t="shared" si="12"/>
        <v>27</v>
      </c>
      <c r="T48" s="73">
        <f t="shared" si="13"/>
        <v>40</v>
      </c>
    </row>
    <row r="49" spans="1:20" s="37" customFormat="1" ht="25.5" customHeight="1">
      <c r="A49" s="80">
        <v>28</v>
      </c>
      <c r="B49" s="111"/>
      <c r="C49" s="148" t="s">
        <v>165</v>
      </c>
      <c r="D49" s="112"/>
      <c r="E49" s="84" t="s">
        <v>166</v>
      </c>
      <c r="F49" s="105" t="s">
        <v>56</v>
      </c>
      <c r="G49" s="102">
        <v>6</v>
      </c>
      <c r="H49" s="59">
        <f>IF($G49="","",INDEX('1. závod'!$A:$CH,$G49+5,INDEX('Základní list'!$B:$B,MATCH($F49,'Základní list'!$A:$A,0),1)))</f>
        <v>5990</v>
      </c>
      <c r="I49" s="58">
        <f>IF($G49="","",INDEX('1. závod'!$A:$CH,$G49+5,INDEX('Základní list'!$B:$B,MATCH($F49,'Základní list'!$A:$A,0),1)+2))</f>
        <v>12</v>
      </c>
      <c r="J49" s="105" t="s">
        <v>58</v>
      </c>
      <c r="K49" s="102">
        <v>15</v>
      </c>
      <c r="L49" s="59">
        <f>IF($K49="","",INDEX('2. závod'!$A:$CH,$K49+5,INDEX('Základní list'!$B:$B,MATCH($J49,'Základní list'!$A:$A,0),1)))</f>
        <v>7680</v>
      </c>
      <c r="M49" s="58">
        <f>IF($K49="","",INDEX('2. závod'!$A:$CH,$K49+5,INDEX('Základní list'!$B:$B,MATCH($J49,'Základní list'!$A:$A,0),1)+2))</f>
        <v>17</v>
      </c>
      <c r="N49" s="119" t="str">
        <f t="shared" si="7"/>
        <v>A6</v>
      </c>
      <c r="O49" s="119" t="str">
        <f t="shared" si="8"/>
        <v>C15</v>
      </c>
      <c r="P49" s="60" t="str">
        <f t="shared" si="9"/>
        <v>Drennan Feeder</v>
      </c>
      <c r="Q49" s="70">
        <f t="shared" si="10"/>
        <v>2</v>
      </c>
      <c r="R49" s="71">
        <f t="shared" si="11"/>
        <v>13670</v>
      </c>
      <c r="S49" s="72">
        <f t="shared" si="12"/>
        <v>29</v>
      </c>
      <c r="T49" s="73">
        <f t="shared" si="13"/>
        <v>41</v>
      </c>
    </row>
    <row r="50" spans="1:20" s="37" customFormat="1" ht="25.5" customHeight="1">
      <c r="A50" s="80">
        <v>47</v>
      </c>
      <c r="B50" s="111"/>
      <c r="C50" s="152" t="s">
        <v>197</v>
      </c>
      <c r="D50" s="112"/>
      <c r="E50" s="84" t="s">
        <v>198</v>
      </c>
      <c r="F50" s="105" t="s">
        <v>56</v>
      </c>
      <c r="G50" s="102">
        <v>1</v>
      </c>
      <c r="H50" s="59">
        <f>IF($G50="","",INDEX('1. závod'!$A:$CH,$G50+5,INDEX('Základní list'!$B:$B,MATCH($F50,'Základní list'!$A:$A,0),1)))</f>
        <v>4480</v>
      </c>
      <c r="I50" s="58">
        <f>IF($G50="","",INDEX('1. závod'!$A:$CH,$G50+5,INDEX('Základní list'!$B:$B,MATCH($F50,'Základní list'!$A:$A,0),1)+2))</f>
        <v>15</v>
      </c>
      <c r="J50" s="105" t="s">
        <v>58</v>
      </c>
      <c r="K50" s="102">
        <v>12</v>
      </c>
      <c r="L50" s="59">
        <f>IF($K50="","",INDEX('2. závod'!$A:$CH,$K50+5,INDEX('Základní list'!$B:$B,MATCH($J50,'Základní list'!$A:$A,0),1)))</f>
        <v>9140</v>
      </c>
      <c r="M50" s="58">
        <f>IF($K50="","",INDEX('2. závod'!$A:$CH,$K50+5,INDEX('Základní list'!$B:$B,MATCH($J50,'Základní list'!$A:$A,0),1)+2))</f>
        <v>14</v>
      </c>
      <c r="N50" s="119" t="str">
        <f t="shared" si="7"/>
        <v>A1</v>
      </c>
      <c r="O50" s="119" t="str">
        <f t="shared" si="8"/>
        <v>C12</v>
      </c>
      <c r="P50" s="60" t="str">
        <f t="shared" si="9"/>
        <v>F.H.Feeder team</v>
      </c>
      <c r="Q50" s="70">
        <f t="shared" si="10"/>
        <v>2</v>
      </c>
      <c r="R50" s="71">
        <f t="shared" si="11"/>
        <v>13620</v>
      </c>
      <c r="S50" s="72">
        <f t="shared" si="12"/>
        <v>29</v>
      </c>
      <c r="T50" s="73">
        <f t="shared" si="13"/>
        <v>42</v>
      </c>
    </row>
    <row r="51" spans="1:20" s="37" customFormat="1" ht="25.5" customHeight="1">
      <c r="A51" s="80">
        <v>52</v>
      </c>
      <c r="B51" s="111"/>
      <c r="C51" s="148" t="s">
        <v>205</v>
      </c>
      <c r="D51" s="112"/>
      <c r="E51" s="84" t="s">
        <v>210</v>
      </c>
      <c r="F51" s="105" t="s">
        <v>56</v>
      </c>
      <c r="G51" s="102">
        <v>13</v>
      </c>
      <c r="H51" s="59">
        <f>IF($G51="","",INDEX('1. závod'!$A:$CH,$G51+5,INDEX('Základní list'!$B:$B,MATCH($F51,'Základní list'!$A:$A,0),1)))</f>
        <v>2460</v>
      </c>
      <c r="I51" s="58">
        <f>IF($G51="","",INDEX('1. závod'!$A:$CH,$G51+5,INDEX('Základní list'!$B:$B,MATCH($F51,'Základní list'!$A:$A,0),1)+2))</f>
        <v>18</v>
      </c>
      <c r="J51" s="105" t="s">
        <v>58</v>
      </c>
      <c r="K51" s="102">
        <v>17</v>
      </c>
      <c r="L51" s="59">
        <f>IF($K51="","",INDEX('2. závod'!$A:$CH,$K51+5,INDEX('Základní list'!$B:$B,MATCH($J51,'Základní list'!$A:$A,0),1)))</f>
        <v>10160</v>
      </c>
      <c r="M51" s="58">
        <f>IF($K51="","",INDEX('2. závod'!$A:$CH,$K51+5,INDEX('Základní list'!$B:$B,MATCH($J51,'Základní list'!$A:$A,0),1)+2))</f>
        <v>11</v>
      </c>
      <c r="N51" s="119" t="str">
        <f t="shared" si="7"/>
        <v>A13</v>
      </c>
      <c r="O51" s="119" t="str">
        <f t="shared" si="8"/>
        <v>C17</v>
      </c>
      <c r="P51" s="60" t="str">
        <f t="shared" si="9"/>
        <v>Black Bass</v>
      </c>
      <c r="Q51" s="70">
        <f t="shared" si="10"/>
        <v>2</v>
      </c>
      <c r="R51" s="71">
        <f t="shared" si="11"/>
        <v>12620</v>
      </c>
      <c r="S51" s="72">
        <f t="shared" si="12"/>
        <v>29</v>
      </c>
      <c r="T51" s="73">
        <f t="shared" si="13"/>
        <v>43</v>
      </c>
    </row>
    <row r="52" spans="1:20" s="37" customFormat="1" ht="25.5" customHeight="1">
      <c r="A52" s="80">
        <v>54</v>
      </c>
      <c r="B52" s="111"/>
      <c r="C52" s="148" t="s">
        <v>211</v>
      </c>
      <c r="D52" s="112"/>
      <c r="E52" s="84" t="s">
        <v>212</v>
      </c>
      <c r="F52" s="105" t="s">
        <v>57</v>
      </c>
      <c r="G52" s="102">
        <v>5</v>
      </c>
      <c r="H52" s="59">
        <f>IF($G52="","",INDEX('1. závod'!$A:$CH,$G52+5,INDEX('Základní list'!$B:$B,MATCH($F52,'Základní list'!$A:$A,0),1)))</f>
        <v>4185</v>
      </c>
      <c r="I52" s="58">
        <f>IF($G52="","",INDEX('1. závod'!$A:$CH,$G52+5,INDEX('Základní list'!$B:$B,MATCH($F52,'Základní list'!$A:$A,0),1)+2))</f>
        <v>17</v>
      </c>
      <c r="J52" s="105" t="s">
        <v>57</v>
      </c>
      <c r="K52" s="102">
        <v>11</v>
      </c>
      <c r="L52" s="59">
        <f>IF($K52="","",INDEX('2. závod'!$A:$CH,$K52+5,INDEX('Základní list'!$B:$B,MATCH($J52,'Základní list'!$A:$A,0),1)))</f>
        <v>7440</v>
      </c>
      <c r="M52" s="58">
        <f>IF($K52="","",INDEX('2. závod'!$A:$CH,$K52+5,INDEX('Základní list'!$B:$B,MATCH($J52,'Základní list'!$A:$A,0),1)+2))</f>
        <v>12</v>
      </c>
      <c r="N52" s="119" t="str">
        <f t="shared" si="7"/>
        <v>B5</v>
      </c>
      <c r="O52" s="119" t="str">
        <f t="shared" si="8"/>
        <v>B11</v>
      </c>
      <c r="P52" s="60" t="str">
        <f t="shared" si="9"/>
        <v>Egerfish Senior MO Žatec</v>
      </c>
      <c r="Q52" s="70">
        <f t="shared" si="10"/>
        <v>2</v>
      </c>
      <c r="R52" s="71">
        <f t="shared" si="11"/>
        <v>11625</v>
      </c>
      <c r="S52" s="72">
        <f t="shared" si="12"/>
        <v>29</v>
      </c>
      <c r="T52" s="73">
        <f t="shared" si="13"/>
        <v>44</v>
      </c>
    </row>
    <row r="53" spans="1:20" s="37" customFormat="1" ht="25.5" customHeight="1">
      <c r="A53" s="80">
        <v>9</v>
      </c>
      <c r="B53" s="111"/>
      <c r="C53" s="150" t="s">
        <v>134</v>
      </c>
      <c r="D53" s="112"/>
      <c r="E53" s="84" t="s">
        <v>135</v>
      </c>
      <c r="F53" s="105" t="s">
        <v>57</v>
      </c>
      <c r="G53" s="102">
        <v>6</v>
      </c>
      <c r="H53" s="59">
        <f>IF($G53="","",INDEX('1. závod'!$A:$CH,$G53+5,INDEX('Základní list'!$B:$B,MATCH($F53,'Základní list'!$A:$A,0),1)))</f>
        <v>5005</v>
      </c>
      <c r="I53" s="58">
        <f>IF($G53="","",INDEX('1. závod'!$A:$CH,$G53+5,INDEX('Základní list'!$B:$B,MATCH($F53,'Základní list'!$A:$A,0),1)+2))</f>
        <v>14</v>
      </c>
      <c r="J53" s="105" t="s">
        <v>56</v>
      </c>
      <c r="K53" s="102">
        <v>16</v>
      </c>
      <c r="L53" s="59">
        <f>IF($K53="","",INDEX('2. závod'!$A:$CH,$K53+5,INDEX('Základní list'!$B:$B,MATCH($J53,'Základní list'!$A:$A,0),1)))</f>
        <v>4740</v>
      </c>
      <c r="M53" s="58">
        <f>IF($K53="","",INDEX('2. závod'!$A:$CH,$K53+5,INDEX('Základní list'!$B:$B,MATCH($J53,'Základní list'!$A:$A,0),1)+2))</f>
        <v>15</v>
      </c>
      <c r="N53" s="119" t="str">
        <f t="shared" si="7"/>
        <v>B6</v>
      </c>
      <c r="O53" s="119" t="str">
        <f t="shared" si="8"/>
        <v>A16</v>
      </c>
      <c r="P53" s="60" t="str">
        <f t="shared" si="9"/>
        <v>FT Mechováci</v>
      </c>
      <c r="Q53" s="70">
        <f t="shared" si="10"/>
        <v>2</v>
      </c>
      <c r="R53" s="71">
        <f t="shared" si="11"/>
        <v>9745</v>
      </c>
      <c r="S53" s="72">
        <f t="shared" si="12"/>
        <v>29</v>
      </c>
      <c r="T53" s="73">
        <f t="shared" si="13"/>
        <v>45</v>
      </c>
    </row>
    <row r="54" spans="1:20" s="37" customFormat="1" ht="25.5" customHeight="1">
      <c r="A54" s="80">
        <v>37</v>
      </c>
      <c r="B54" s="111"/>
      <c r="C54" s="151" t="s">
        <v>182</v>
      </c>
      <c r="D54" s="112"/>
      <c r="E54" s="84"/>
      <c r="F54" s="105" t="s">
        <v>58</v>
      </c>
      <c r="G54" s="102">
        <v>8</v>
      </c>
      <c r="H54" s="59">
        <f>IF($G54="","",INDEX('1. závod'!$A:$CH,$G54+5,INDEX('Základní list'!$B:$B,MATCH($F54,'Základní list'!$A:$A,0),1)))</f>
        <v>4330</v>
      </c>
      <c r="I54" s="58">
        <f>IF($G54="","",INDEX('1. závod'!$A:$CH,$G54+5,INDEX('Základní list'!$B:$B,MATCH($F54,'Základní list'!$A:$A,0),1)+2))</f>
        <v>16</v>
      </c>
      <c r="J54" s="105" t="s">
        <v>57</v>
      </c>
      <c r="K54" s="102">
        <v>9</v>
      </c>
      <c r="L54" s="59">
        <f>IF($K54="","",INDEX('2. závod'!$A:$CH,$K54+5,INDEX('Základní list'!$B:$B,MATCH($J54,'Základní list'!$A:$A,0),1)))</f>
        <v>6580</v>
      </c>
      <c r="M54" s="58">
        <f>IF($K54="","",INDEX('2. závod'!$A:$CH,$K54+5,INDEX('Základní list'!$B:$B,MATCH($J54,'Základní list'!$A:$A,0),1)+2))</f>
        <v>14</v>
      </c>
      <c r="N54" s="119" t="str">
        <f t="shared" si="7"/>
        <v>C8</v>
      </c>
      <c r="O54" s="119" t="str">
        <f t="shared" si="8"/>
        <v>B9</v>
      </c>
      <c r="P54" s="60">
        <f t="shared" si="9"/>
      </c>
      <c r="Q54" s="70">
        <f t="shared" si="10"/>
        <v>2</v>
      </c>
      <c r="R54" s="71">
        <f t="shared" si="11"/>
        <v>10910</v>
      </c>
      <c r="S54" s="72">
        <f t="shared" si="12"/>
        <v>30</v>
      </c>
      <c r="T54" s="73">
        <f t="shared" si="13"/>
        <v>46</v>
      </c>
    </row>
    <row r="55" spans="1:20" s="37" customFormat="1" ht="25.5" customHeight="1">
      <c r="A55" s="80">
        <v>27</v>
      </c>
      <c r="B55" s="111"/>
      <c r="C55" s="148" t="s">
        <v>163</v>
      </c>
      <c r="D55" s="112"/>
      <c r="E55" s="84" t="s">
        <v>164</v>
      </c>
      <c r="F55" s="105" t="s">
        <v>58</v>
      </c>
      <c r="G55" s="102">
        <v>13</v>
      </c>
      <c r="H55" s="59">
        <f>IF($G55="","",INDEX('1. závod'!$A:$CH,$G55+5,INDEX('Základní list'!$B:$B,MATCH($F55,'Základní list'!$A:$A,0),1)))</f>
        <v>5370</v>
      </c>
      <c r="I55" s="58">
        <f>IF($G55="","",INDEX('1. závod'!$A:$CH,$G55+5,INDEX('Základní list'!$B:$B,MATCH($F55,'Základní list'!$A:$A,0),1)+2))</f>
        <v>14</v>
      </c>
      <c r="J55" s="105" t="s">
        <v>57</v>
      </c>
      <c r="K55" s="102">
        <v>4</v>
      </c>
      <c r="L55" s="59">
        <f>IF($K55="","",INDEX('2. závod'!$A:$CH,$K55+5,INDEX('Základní list'!$B:$B,MATCH($J55,'Základní list'!$A:$A,0),1)))</f>
        <v>5340</v>
      </c>
      <c r="M55" s="58">
        <f>IF($K55="","",INDEX('2. závod'!$A:$CH,$K55+5,INDEX('Základní list'!$B:$B,MATCH($J55,'Základní list'!$A:$A,0),1)+2))</f>
        <v>16</v>
      </c>
      <c r="N55" s="119" t="str">
        <f t="shared" si="7"/>
        <v>C13</v>
      </c>
      <c r="O55" s="119" t="str">
        <f t="shared" si="8"/>
        <v>B4</v>
      </c>
      <c r="P55" s="60" t="str">
        <f t="shared" si="9"/>
        <v>Dnister 1</v>
      </c>
      <c r="Q55" s="70">
        <f t="shared" si="10"/>
        <v>2</v>
      </c>
      <c r="R55" s="71">
        <f t="shared" si="11"/>
        <v>10710</v>
      </c>
      <c r="S55" s="72">
        <f t="shared" si="12"/>
        <v>30</v>
      </c>
      <c r="T55" s="73">
        <f t="shared" si="13"/>
        <v>47</v>
      </c>
    </row>
    <row r="56" spans="1:20" s="37" customFormat="1" ht="25.5" customHeight="1">
      <c r="A56" s="80">
        <v>4</v>
      </c>
      <c r="B56" s="111"/>
      <c r="C56" s="150" t="s">
        <v>123</v>
      </c>
      <c r="D56" s="112"/>
      <c r="E56" s="84" t="s">
        <v>125</v>
      </c>
      <c r="F56" s="105" t="s">
        <v>56</v>
      </c>
      <c r="G56" s="102">
        <v>16</v>
      </c>
      <c r="H56" s="59">
        <f>IF($G56="","",INDEX('1. závod'!$A:$CH,$G56+5,INDEX('Základní list'!$B:$B,MATCH($F56,'Základní list'!$A:$A,0),1)))</f>
        <v>3440</v>
      </c>
      <c r="I56" s="58">
        <f>IF($G56="","",INDEX('1. závod'!$A:$CH,$G56+5,INDEX('Základní list'!$B:$B,MATCH($F56,'Základní list'!$A:$A,0),1)+2))</f>
        <v>17</v>
      </c>
      <c r="J56" s="105" t="s">
        <v>57</v>
      </c>
      <c r="K56" s="102">
        <v>10</v>
      </c>
      <c r="L56" s="59">
        <f>IF($K56="","",INDEX('2. závod'!$A:$CH,$K56+5,INDEX('Základní list'!$B:$B,MATCH($J56,'Základní list'!$A:$A,0),1)))</f>
        <v>7120</v>
      </c>
      <c r="M56" s="58">
        <f>IF($K56="","",INDEX('2. závod'!$A:$CH,$K56+5,INDEX('Základní list'!$B:$B,MATCH($J56,'Základní list'!$A:$A,0),1)+2))</f>
        <v>13</v>
      </c>
      <c r="N56" s="119" t="str">
        <f t="shared" si="7"/>
        <v>A16</v>
      </c>
      <c r="O56" s="119" t="str">
        <f t="shared" si="8"/>
        <v>B10</v>
      </c>
      <c r="P56" s="60" t="str">
        <f t="shared" si="9"/>
        <v>Na Feeder Cz MO Brandýs nad Labam</v>
      </c>
      <c r="Q56" s="70">
        <f t="shared" si="10"/>
        <v>2</v>
      </c>
      <c r="R56" s="71">
        <f t="shared" si="11"/>
        <v>10560</v>
      </c>
      <c r="S56" s="72">
        <f t="shared" si="12"/>
        <v>30</v>
      </c>
      <c r="T56" s="73">
        <f t="shared" si="13"/>
        <v>48</v>
      </c>
    </row>
    <row r="57" spans="1:20" s="37" customFormat="1" ht="25.5" customHeight="1">
      <c r="A57" s="80">
        <v>11</v>
      </c>
      <c r="B57" s="111"/>
      <c r="C57" s="148" t="s">
        <v>138</v>
      </c>
      <c r="D57" s="112"/>
      <c r="E57" s="84"/>
      <c r="F57" s="105" t="s">
        <v>57</v>
      </c>
      <c r="G57" s="102">
        <v>13</v>
      </c>
      <c r="H57" s="59">
        <f>IF($G57="","",INDEX('1. závod'!$A:$CH,$G57+5,INDEX('Základní list'!$B:$B,MATCH($F57,'Základní list'!$A:$A,0),1)))</f>
        <v>5815</v>
      </c>
      <c r="I57" s="58">
        <f>IF($G57="","",INDEX('1. závod'!$A:$CH,$G57+5,INDEX('Základní list'!$B:$B,MATCH($F57,'Základní list'!$A:$A,0),1)+2))</f>
        <v>13</v>
      </c>
      <c r="J57" s="105" t="s">
        <v>57</v>
      </c>
      <c r="K57" s="102">
        <v>2</v>
      </c>
      <c r="L57" s="59">
        <f>IF($K57="","",INDEX('2. závod'!$A:$CH,$K57+5,INDEX('Základní list'!$B:$B,MATCH($J57,'Základní list'!$A:$A,0),1)))</f>
        <v>3470</v>
      </c>
      <c r="M57" s="58">
        <f>IF($K57="","",INDEX('2. závod'!$A:$CH,$K57+5,INDEX('Základní list'!$B:$B,MATCH($J57,'Základní list'!$A:$A,0),1)+2))</f>
        <v>18</v>
      </c>
      <c r="N57" s="119" t="str">
        <f t="shared" si="7"/>
        <v>B13</v>
      </c>
      <c r="O57" s="119" t="str">
        <f t="shared" si="8"/>
        <v>B2</v>
      </c>
      <c r="P57" s="60">
        <f t="shared" si="9"/>
      </c>
      <c r="Q57" s="70">
        <f t="shared" si="10"/>
        <v>2</v>
      </c>
      <c r="R57" s="71">
        <f t="shared" si="11"/>
        <v>9285</v>
      </c>
      <c r="S57" s="72">
        <f t="shared" si="12"/>
        <v>31</v>
      </c>
      <c r="T57" s="73">
        <f t="shared" si="13"/>
        <v>49</v>
      </c>
    </row>
    <row r="58" spans="1:20" s="37" customFormat="1" ht="25.5" customHeight="1">
      <c r="A58" s="80">
        <v>25</v>
      </c>
      <c r="B58" s="111"/>
      <c r="C58" s="148" t="s">
        <v>161</v>
      </c>
      <c r="D58" s="112"/>
      <c r="E58" s="84" t="s">
        <v>162</v>
      </c>
      <c r="F58" s="105" t="s">
        <v>56</v>
      </c>
      <c r="G58" s="102">
        <v>3</v>
      </c>
      <c r="H58" s="59">
        <f>IF($G58="","",INDEX('1. závod'!$A:$CH,$G58+5,INDEX('Základní list'!$B:$B,MATCH($F58,'Základní list'!$A:$A,0),1)))</f>
        <v>4590</v>
      </c>
      <c r="I58" s="58">
        <f>IF($G58="","",INDEX('1. závod'!$A:$CH,$G58+5,INDEX('Základní list'!$B:$B,MATCH($F58,'Základní list'!$A:$A,0),1)+2))</f>
        <v>14</v>
      </c>
      <c r="J58" s="105" t="s">
        <v>57</v>
      </c>
      <c r="K58" s="102">
        <v>3</v>
      </c>
      <c r="L58" s="59">
        <f>IF($K58="","",INDEX('2. závod'!$A:$CH,$K58+5,INDEX('Základní list'!$B:$B,MATCH($J58,'Základní list'!$A:$A,0),1)))</f>
        <v>3640</v>
      </c>
      <c r="M58" s="58">
        <f>IF($K58="","",INDEX('2. závod'!$A:$CH,$K58+5,INDEX('Základní list'!$B:$B,MATCH($J58,'Základní list'!$A:$A,0),1)+2))</f>
        <v>17</v>
      </c>
      <c r="N58" s="119" t="str">
        <f t="shared" si="7"/>
        <v>A3</v>
      </c>
      <c r="O58" s="119" t="str">
        <f t="shared" si="8"/>
        <v>B3</v>
      </c>
      <c r="P58" s="60" t="str">
        <f t="shared" si="9"/>
        <v>Carabus feeder team</v>
      </c>
      <c r="Q58" s="70">
        <f t="shared" si="10"/>
        <v>2</v>
      </c>
      <c r="R58" s="71">
        <f t="shared" si="11"/>
        <v>8230</v>
      </c>
      <c r="S58" s="72">
        <f t="shared" si="12"/>
        <v>31</v>
      </c>
      <c r="T58" s="73">
        <f t="shared" si="13"/>
        <v>50</v>
      </c>
    </row>
    <row r="59" spans="1:20" s="37" customFormat="1" ht="25.5" customHeight="1">
      <c r="A59" s="80">
        <v>43</v>
      </c>
      <c r="B59" s="111"/>
      <c r="C59" s="148" t="s">
        <v>190</v>
      </c>
      <c r="D59" s="112"/>
      <c r="E59" s="84"/>
      <c r="F59" s="105" t="s">
        <v>58</v>
      </c>
      <c r="G59" s="102">
        <v>10</v>
      </c>
      <c r="H59" s="59">
        <f>IF($G59="","",INDEX('1. závod'!$A:$CH,$G59+5,INDEX('Základní list'!$B:$B,MATCH($F59,'Základní list'!$A:$A,0),1)))</f>
        <v>4650</v>
      </c>
      <c r="I59" s="58">
        <f>IF($G59="","",INDEX('1. závod'!$A:$CH,$G59+5,INDEX('Základní list'!$B:$B,MATCH($F59,'Základní list'!$A:$A,0),1)+2))</f>
        <v>15</v>
      </c>
      <c r="J59" s="105" t="s">
        <v>58</v>
      </c>
      <c r="K59" s="102">
        <v>2</v>
      </c>
      <c r="L59" s="59">
        <f>IF($K59="","",INDEX('2. závod'!$A:$CH,$K59+5,INDEX('Základní list'!$B:$B,MATCH($J59,'Základní list'!$A:$A,0),1)))</f>
        <v>7640</v>
      </c>
      <c r="M59" s="58">
        <f>IF($K59="","",INDEX('2. závod'!$A:$CH,$K59+5,INDEX('Základní list'!$B:$B,MATCH($J59,'Základní list'!$A:$A,0),1)+2))</f>
        <v>18</v>
      </c>
      <c r="N59" s="119" t="str">
        <f t="shared" si="7"/>
        <v>C10</v>
      </c>
      <c r="O59" s="119" t="str">
        <f t="shared" si="8"/>
        <v>C2</v>
      </c>
      <c r="P59" s="60">
        <f t="shared" si="9"/>
      </c>
      <c r="Q59" s="70">
        <f t="shared" si="10"/>
        <v>2</v>
      </c>
      <c r="R59" s="71">
        <f t="shared" si="11"/>
        <v>12290</v>
      </c>
      <c r="S59" s="72">
        <f t="shared" si="12"/>
        <v>33</v>
      </c>
      <c r="T59" s="73">
        <f t="shared" si="13"/>
        <v>51</v>
      </c>
    </row>
    <row r="60" spans="1:20" s="37" customFormat="1" ht="25.5" customHeight="1">
      <c r="A60" s="80">
        <v>53</v>
      </c>
      <c r="B60" s="111"/>
      <c r="C60" s="148" t="s">
        <v>206</v>
      </c>
      <c r="D60" s="112"/>
      <c r="E60" s="84" t="s">
        <v>207</v>
      </c>
      <c r="F60" s="105" t="s">
        <v>57</v>
      </c>
      <c r="G60" s="102">
        <v>12</v>
      </c>
      <c r="H60" s="59">
        <f>IF($G60="","",INDEX('1. závod'!$A:$CH,$G60+5,INDEX('Základní list'!$B:$B,MATCH($F60,'Základní list'!$A:$A,0),1)))</f>
        <v>1155</v>
      </c>
      <c r="I60" s="58">
        <f>IF($G60="","",INDEX('1. závod'!$A:$CH,$G60+5,INDEX('Základní list'!$B:$B,MATCH($F60,'Základní list'!$A:$A,0),1)+2))</f>
        <v>18</v>
      </c>
      <c r="J60" s="105" t="s">
        <v>57</v>
      </c>
      <c r="K60" s="102">
        <v>14</v>
      </c>
      <c r="L60" s="59">
        <f>IF($K60="","",INDEX('2. závod'!$A:$CH,$K60+5,INDEX('Základní list'!$B:$B,MATCH($J60,'Základní list'!$A:$A,0),1)))</f>
        <v>6270</v>
      </c>
      <c r="M60" s="58">
        <f>IF($K60="","",INDEX('2. závod'!$A:$CH,$K60+5,INDEX('Základní list'!$B:$B,MATCH($J60,'Základní list'!$A:$A,0),1)+2))</f>
        <v>15</v>
      </c>
      <c r="N60" s="119" t="str">
        <f t="shared" si="7"/>
        <v>B12</v>
      </c>
      <c r="O60" s="119" t="str">
        <f t="shared" si="8"/>
        <v>B14</v>
      </c>
      <c r="P60" s="60" t="str">
        <f t="shared" si="9"/>
        <v>Úplně jiný feeder team</v>
      </c>
      <c r="Q60" s="70">
        <f t="shared" si="10"/>
        <v>2</v>
      </c>
      <c r="R60" s="71">
        <f t="shared" si="11"/>
        <v>7425</v>
      </c>
      <c r="S60" s="72">
        <f t="shared" si="12"/>
        <v>33</v>
      </c>
      <c r="T60" s="73">
        <f t="shared" si="13"/>
        <v>52</v>
      </c>
    </row>
    <row r="61" spans="1:20" s="37" customFormat="1" ht="25.5" customHeight="1">
      <c r="A61" s="80">
        <v>45</v>
      </c>
      <c r="B61" s="120"/>
      <c r="C61" s="148" t="s">
        <v>192</v>
      </c>
      <c r="D61" s="112"/>
      <c r="E61" s="84" t="s">
        <v>193</v>
      </c>
      <c r="F61" s="105" t="s">
        <v>58</v>
      </c>
      <c r="G61" s="102">
        <v>6</v>
      </c>
      <c r="H61" s="59">
        <f>IF($G61="","",INDEX('1. závod'!$A:$CH,$G61+5,INDEX('Základní list'!$B:$B,MATCH($F61,'Základní list'!$A:$A,0),1)))</f>
        <v>3120</v>
      </c>
      <c r="I61" s="58">
        <f>IF($G61="","",INDEX('1. závod'!$A:$CH,$G61+5,INDEX('Základní list'!$B:$B,MATCH($F61,'Základní list'!$A:$A,0),1)+2))</f>
        <v>17</v>
      </c>
      <c r="J61" s="105" t="s">
        <v>56</v>
      </c>
      <c r="K61" s="102">
        <v>13</v>
      </c>
      <c r="L61" s="59">
        <f>IF($K61="","",INDEX('2. závod'!$A:$CH,$K61+5,INDEX('Základní list'!$B:$B,MATCH($J61,'Základní list'!$A:$A,0),1)))</f>
        <v>3910</v>
      </c>
      <c r="M61" s="58">
        <f>IF($K61="","",INDEX('2. závod'!$A:$CH,$K61+5,INDEX('Základní list'!$B:$B,MATCH($J61,'Základní list'!$A:$A,0),1)+2))</f>
        <v>17</v>
      </c>
      <c r="N61" s="119" t="str">
        <f t="shared" si="7"/>
        <v>C6</v>
      </c>
      <c r="O61" s="119" t="str">
        <f t="shared" si="8"/>
        <v>A13</v>
      </c>
      <c r="P61" s="60" t="str">
        <f t="shared" si="9"/>
        <v>Cukr</v>
      </c>
      <c r="Q61" s="70">
        <f t="shared" si="10"/>
        <v>2</v>
      </c>
      <c r="R61" s="71">
        <f t="shared" si="11"/>
        <v>7030</v>
      </c>
      <c r="S61" s="72">
        <f t="shared" si="12"/>
        <v>34</v>
      </c>
      <c r="T61" s="73">
        <f t="shared" si="13"/>
        <v>53</v>
      </c>
    </row>
    <row r="62" spans="1:20" s="37" customFormat="1" ht="25.5" customHeight="1">
      <c r="A62" s="80">
        <v>46</v>
      </c>
      <c r="B62" s="111"/>
      <c r="C62" s="148" t="s">
        <v>194</v>
      </c>
      <c r="D62" s="112"/>
      <c r="E62" s="84" t="s">
        <v>195</v>
      </c>
      <c r="F62" s="105" t="s">
        <v>58</v>
      </c>
      <c r="G62" s="102">
        <v>4</v>
      </c>
      <c r="H62" s="59">
        <f>IF($G62="","",INDEX('1. závod'!$A:$CH,$G62+5,INDEX('Základní list'!$B:$B,MATCH($F62,'Základní list'!$A:$A,0),1)))</f>
        <v>1190</v>
      </c>
      <c r="I62" s="58">
        <f>IF($G62="","",INDEX('1. závod'!$A:$CH,$G62+5,INDEX('Základní list'!$B:$B,MATCH($F62,'Základní list'!$A:$A,0),1)+2))</f>
        <v>18</v>
      </c>
      <c r="J62" s="105" t="s">
        <v>56</v>
      </c>
      <c r="K62" s="102">
        <v>3</v>
      </c>
      <c r="L62" s="59">
        <f>IF($K62="","",INDEX('2. závod'!$A:$CH,$K62+5,INDEX('Základní list'!$B:$B,MATCH($J62,'Základní list'!$A:$A,0),1)))</f>
        <v>2020</v>
      </c>
      <c r="M62" s="58">
        <f>IF($K62="","",INDEX('2. závod'!$A:$CH,$K62+5,INDEX('Základní list'!$B:$B,MATCH($J62,'Základní list'!$A:$A,0),1)+2))</f>
        <v>18</v>
      </c>
      <c r="N62" s="119" t="str">
        <f t="shared" si="7"/>
        <v>C4</v>
      </c>
      <c r="O62" s="119" t="str">
        <f t="shared" si="8"/>
        <v>A3</v>
      </c>
      <c r="P62" s="60" t="str">
        <f t="shared" si="9"/>
        <v>Chyť a mraž</v>
      </c>
      <c r="Q62" s="70">
        <f t="shared" si="10"/>
        <v>2</v>
      </c>
      <c r="R62" s="71">
        <f t="shared" si="11"/>
        <v>3210</v>
      </c>
      <c r="S62" s="72">
        <f t="shared" si="12"/>
        <v>36</v>
      </c>
      <c r="T62" s="73">
        <f t="shared" si="13"/>
        <v>54</v>
      </c>
    </row>
    <row r="63" spans="1:20" s="37" customFormat="1" ht="25.5" customHeight="1">
      <c r="A63" s="80">
        <v>55</v>
      </c>
      <c r="B63" s="111"/>
      <c r="C63" s="148"/>
      <c r="D63" s="112"/>
      <c r="E63" s="84"/>
      <c r="F63" s="105"/>
      <c r="G63" s="102"/>
      <c r="H63" s="59">
        <f>IF($G63="","",INDEX('1. závod'!$A:$CH,$G63+5,INDEX('Základní list'!$B:$B,MATCH($F63,'Základní list'!$A:$A,0),1)))</f>
      </c>
      <c r="I63" s="58">
        <f>IF($G63="","",INDEX('1. závod'!$A:$CH,$G63+5,INDEX('Základní list'!$B:$B,MATCH($F63,'Základní list'!$A:$A,0),1)+2))</f>
      </c>
      <c r="J63" s="105"/>
      <c r="K63" s="102"/>
      <c r="L63" s="59">
        <f>IF($K63="","",INDEX('2. závod'!$A:$CH,$K63+5,INDEX('Základní list'!$B:$B,MATCH($J63,'Základní list'!$A:$A,0),1)))</f>
      </c>
      <c r="M63" s="58">
        <f>IF($K63="","",INDEX('2. závod'!$A:$CH,$K63+5,INDEX('Základní list'!$B:$B,MATCH($J63,'Základní list'!$A:$A,0),1)+2))</f>
      </c>
      <c r="N63" s="119">
        <f t="shared" si="7"/>
      </c>
      <c r="O63" s="119">
        <f t="shared" si="8"/>
      </c>
      <c r="P63" s="60">
        <f t="shared" si="9"/>
      </c>
      <c r="Q63" s="70">
        <f t="shared" si="10"/>
      </c>
      <c r="R63" s="71">
        <f t="shared" si="11"/>
      </c>
      <c r="S63" s="72">
        <f t="shared" si="12"/>
      </c>
      <c r="T63" s="73">
        <f t="shared" si="13"/>
      </c>
    </row>
    <row r="64" spans="1:20" s="37" customFormat="1" ht="25.5" customHeight="1">
      <c r="A64" s="80">
        <v>56</v>
      </c>
      <c r="B64" s="111"/>
      <c r="C64" s="148"/>
      <c r="D64" s="112"/>
      <c r="E64" s="84"/>
      <c r="F64" s="105"/>
      <c r="G64" s="102"/>
      <c r="H64" s="59">
        <f>IF($G64="","",INDEX('1. závod'!$A:$CH,$G64+5,INDEX('Základní list'!$B:$B,MATCH($F64,'Základní list'!$A:$A,0),1)))</f>
      </c>
      <c r="I64" s="58">
        <f>IF($G64="","",INDEX('1. závod'!$A:$CH,$G64+5,INDEX('Základní list'!$B:$B,MATCH($F64,'Základní list'!$A:$A,0),1)+2))</f>
      </c>
      <c r="J64" s="105"/>
      <c r="K64" s="102"/>
      <c r="L64" s="59">
        <f>IF($K64="","",INDEX('2. závod'!$A:$CH,$K64+5,INDEX('Základní list'!$B:$B,MATCH($J64,'Základní list'!$A:$A,0),1)))</f>
      </c>
      <c r="M64" s="58">
        <f>IF($K64="","",INDEX('2. závod'!$A:$CH,$K64+5,INDEX('Základní list'!$B:$B,MATCH($J64,'Základní list'!$A:$A,0),1)+2))</f>
      </c>
      <c r="N64" s="119">
        <f t="shared" si="7"/>
      </c>
      <c r="O64" s="119">
        <f t="shared" si="8"/>
      </c>
      <c r="P64" s="60">
        <f t="shared" si="9"/>
      </c>
      <c r="Q64" s="70">
        <f t="shared" si="10"/>
      </c>
      <c r="R64" s="71">
        <f t="shared" si="11"/>
      </c>
      <c r="S64" s="72">
        <f t="shared" si="12"/>
      </c>
      <c r="T64" s="73">
        <f t="shared" si="13"/>
      </c>
    </row>
    <row r="65" spans="1:20" s="37" customFormat="1" ht="25.5" customHeight="1">
      <c r="A65" s="80">
        <v>57</v>
      </c>
      <c r="B65" s="111"/>
      <c r="C65" s="148"/>
      <c r="D65" s="112"/>
      <c r="E65" s="84"/>
      <c r="F65" s="105"/>
      <c r="G65" s="102"/>
      <c r="H65" s="59">
        <f>IF($G65="","",INDEX('1. závod'!$A:$CH,$G65+5,INDEX('Základní list'!$B:$B,MATCH($F65,'Základní list'!$A:$A,0),1)))</f>
      </c>
      <c r="I65" s="58">
        <f>IF($G65="","",INDEX('1. závod'!$A:$CH,$G65+5,INDEX('Základní list'!$B:$B,MATCH($F65,'Základní list'!$A:$A,0),1)+2))</f>
      </c>
      <c r="J65" s="105"/>
      <c r="K65" s="102"/>
      <c r="L65" s="59">
        <f>IF($K65="","",INDEX('2. závod'!$A:$CH,$K65+5,INDEX('Základní list'!$B:$B,MATCH($J65,'Základní list'!$A:$A,0),1)))</f>
      </c>
      <c r="M65" s="58">
        <f>IF($K65="","",INDEX('2. závod'!$A:$CH,$K65+5,INDEX('Základní list'!$B:$B,MATCH($J65,'Základní list'!$A:$A,0),1)+2))</f>
      </c>
      <c r="N65" s="119">
        <f t="shared" si="7"/>
      </c>
      <c r="O65" s="119">
        <f t="shared" si="8"/>
      </c>
      <c r="P65" s="60">
        <f t="shared" si="9"/>
      </c>
      <c r="Q65" s="70">
        <f t="shared" si="10"/>
      </c>
      <c r="R65" s="71">
        <f t="shared" si="11"/>
      </c>
      <c r="S65" s="72">
        <f t="shared" si="12"/>
      </c>
      <c r="T65" s="73">
        <f t="shared" si="13"/>
      </c>
    </row>
    <row r="66" spans="1:20" s="37" customFormat="1" ht="25.5" customHeight="1">
      <c r="A66" s="80">
        <v>58</v>
      </c>
      <c r="B66" s="111"/>
      <c r="C66" s="148"/>
      <c r="D66" s="112"/>
      <c r="E66" s="84"/>
      <c r="F66" s="105"/>
      <c r="G66" s="102"/>
      <c r="H66" s="59">
        <f>IF($G66="","",INDEX('1. závod'!$A:$CH,$G66+5,INDEX('Základní list'!$B:$B,MATCH($F66,'Základní list'!$A:$A,0),1)))</f>
      </c>
      <c r="I66" s="58">
        <f>IF($G66="","",INDEX('1. závod'!$A:$CH,$G66+5,INDEX('Základní list'!$B:$B,MATCH($F66,'Základní list'!$A:$A,0),1)+2))</f>
      </c>
      <c r="J66" s="105"/>
      <c r="K66" s="102"/>
      <c r="L66" s="59">
        <f>IF($K66="","",INDEX('2. závod'!$A:$CH,$K66+5,INDEX('Základní list'!$B:$B,MATCH($J66,'Základní list'!$A:$A,0),1)))</f>
      </c>
      <c r="M66" s="58">
        <f>IF($K66="","",INDEX('2. závod'!$A:$CH,$K66+5,INDEX('Základní list'!$B:$B,MATCH($J66,'Základní list'!$A:$A,0),1)+2))</f>
      </c>
      <c r="N66" s="119">
        <f t="shared" si="7"/>
      </c>
      <c r="O66" s="119">
        <f t="shared" si="8"/>
      </c>
      <c r="P66" s="60">
        <f t="shared" si="9"/>
      </c>
      <c r="Q66" s="70">
        <f t="shared" si="10"/>
      </c>
      <c r="R66" s="71">
        <f t="shared" si="11"/>
      </c>
      <c r="S66" s="72">
        <f t="shared" si="12"/>
      </c>
      <c r="T66" s="73">
        <f t="shared" si="13"/>
      </c>
    </row>
    <row r="67" spans="1:20" s="37" customFormat="1" ht="25.5" customHeight="1">
      <c r="A67" s="80">
        <v>59</v>
      </c>
      <c r="B67" s="111"/>
      <c r="C67" s="148"/>
      <c r="D67" s="112"/>
      <c r="E67" s="84"/>
      <c r="F67" s="105"/>
      <c r="G67" s="102"/>
      <c r="H67" s="59">
        <f>IF($G67="","",INDEX('1. závod'!$A:$CH,$G67+5,INDEX('Základní list'!$B:$B,MATCH($F67,'Základní list'!$A:$A,0),1)))</f>
      </c>
      <c r="I67" s="58">
        <f>IF($G67="","",INDEX('1. závod'!$A:$CH,$G67+5,INDEX('Základní list'!$B:$B,MATCH($F67,'Základní list'!$A:$A,0),1)+2))</f>
      </c>
      <c r="J67" s="105"/>
      <c r="K67" s="102"/>
      <c r="L67" s="59">
        <f>IF($K67="","",INDEX('2. závod'!$A:$CH,$K67+5,INDEX('Základní list'!$B:$B,MATCH($J67,'Základní list'!$A:$A,0),1)))</f>
      </c>
      <c r="M67" s="58">
        <f>IF($K67="","",INDEX('2. závod'!$A:$CH,$K67+5,INDEX('Základní list'!$B:$B,MATCH($J67,'Základní list'!$A:$A,0),1)+2))</f>
      </c>
      <c r="N67" s="119">
        <f t="shared" si="7"/>
      </c>
      <c r="O67" s="119">
        <f t="shared" si="8"/>
      </c>
      <c r="P67" s="60">
        <f t="shared" si="9"/>
      </c>
      <c r="Q67" s="70">
        <f t="shared" si="10"/>
      </c>
      <c r="R67" s="71">
        <f t="shared" si="11"/>
      </c>
      <c r="S67" s="72">
        <f t="shared" si="12"/>
      </c>
      <c r="T67" s="73">
        <f t="shared" si="13"/>
      </c>
    </row>
    <row r="68" spans="1:20" s="37" customFormat="1" ht="25.5" customHeight="1">
      <c r="A68" s="80">
        <v>60</v>
      </c>
      <c r="B68" s="111"/>
      <c r="C68" s="148"/>
      <c r="D68" s="112"/>
      <c r="E68" s="84"/>
      <c r="F68" s="105"/>
      <c r="G68" s="102"/>
      <c r="H68" s="59">
        <f>IF($G68="","",INDEX('1. závod'!$A:$CH,$G68+5,INDEX('Základní list'!$B:$B,MATCH($F68,'Základní list'!$A:$A,0),1)))</f>
      </c>
      <c r="I68" s="58">
        <f>IF($G68="","",INDEX('1. závod'!$A:$CH,$G68+5,INDEX('Základní list'!$B:$B,MATCH($F68,'Základní list'!$A:$A,0),1)+2))</f>
      </c>
      <c r="J68" s="105"/>
      <c r="K68" s="102"/>
      <c r="L68" s="59">
        <f>IF($K68="","",INDEX('2. závod'!$A:$CH,$K68+5,INDEX('Základní list'!$B:$B,MATCH($J68,'Základní list'!$A:$A,0),1)))</f>
      </c>
      <c r="M68" s="58">
        <f>IF($K68="","",INDEX('2. závod'!$A:$CH,$K68+5,INDEX('Základní list'!$B:$B,MATCH($J68,'Základní list'!$A:$A,0),1)+2))</f>
      </c>
      <c r="N68" s="119">
        <f t="shared" si="7"/>
      </c>
      <c r="O68" s="119">
        <f t="shared" si="8"/>
      </c>
      <c r="P68" s="60">
        <f t="shared" si="9"/>
      </c>
      <c r="Q68" s="70">
        <f t="shared" si="10"/>
      </c>
      <c r="R68" s="71">
        <f t="shared" si="11"/>
      </c>
      <c r="S68" s="72">
        <f t="shared" si="12"/>
      </c>
      <c r="T68" s="73">
        <f t="shared" si="13"/>
      </c>
    </row>
    <row r="69" spans="1:20" s="37" customFormat="1" ht="25.5" customHeight="1">
      <c r="A69" s="80">
        <v>61</v>
      </c>
      <c r="B69" s="111"/>
      <c r="C69" s="148"/>
      <c r="D69" s="112"/>
      <c r="E69" s="84"/>
      <c r="F69" s="105"/>
      <c r="G69" s="102"/>
      <c r="H69" s="59">
        <f>IF($G69="","",INDEX('1. závod'!$A:$CH,$G69+5,INDEX('Základní list'!$B:$B,MATCH($F69,'Základní list'!$A:$A,0),1)))</f>
      </c>
      <c r="I69" s="58">
        <f>IF($G69="","",INDEX('1. závod'!$A:$CH,$G69+5,INDEX('Základní list'!$B:$B,MATCH($F69,'Základní list'!$A:$A,0),1)+2))</f>
      </c>
      <c r="J69" s="105"/>
      <c r="K69" s="102"/>
      <c r="L69" s="59">
        <f>IF($K69="","",INDEX('2. závod'!$A:$CH,$K69+5,INDEX('Základní list'!$B:$B,MATCH($J69,'Základní list'!$A:$A,0),1)))</f>
      </c>
      <c r="M69" s="58">
        <f>IF($K69="","",INDEX('2. závod'!$A:$CH,$K69+5,INDEX('Základní list'!$B:$B,MATCH($J69,'Základní list'!$A:$A,0),1)+2))</f>
      </c>
      <c r="N69" s="119">
        <f t="shared" si="7"/>
      </c>
      <c r="O69" s="119">
        <f t="shared" si="8"/>
      </c>
      <c r="P69" s="60">
        <f t="shared" si="9"/>
      </c>
      <c r="Q69" s="70">
        <f t="shared" si="10"/>
      </c>
      <c r="R69" s="71">
        <f t="shared" si="11"/>
      </c>
      <c r="S69" s="72">
        <f t="shared" si="12"/>
      </c>
      <c r="T69" s="73">
        <f t="shared" si="13"/>
      </c>
    </row>
    <row r="70" spans="1:20" s="37" customFormat="1" ht="25.5" customHeight="1">
      <c r="A70" s="80">
        <v>62</v>
      </c>
      <c r="B70" s="111"/>
      <c r="C70" s="148"/>
      <c r="D70" s="112"/>
      <c r="E70" s="84"/>
      <c r="F70" s="105"/>
      <c r="G70" s="102"/>
      <c r="H70" s="59">
        <f>IF($G70="","",INDEX('1. závod'!$A:$CH,$G70+5,INDEX('Základní list'!$B:$B,MATCH($F70,'Základní list'!$A:$A,0),1)))</f>
      </c>
      <c r="I70" s="58">
        <f>IF($G70="","",INDEX('1. závod'!$A:$CH,$G70+5,INDEX('Základní list'!$B:$B,MATCH($F70,'Základní list'!$A:$A,0),1)+2))</f>
      </c>
      <c r="J70" s="105"/>
      <c r="K70" s="102"/>
      <c r="L70" s="59">
        <f>IF($K70="","",INDEX('2. závod'!$A:$CH,$K70+5,INDEX('Základní list'!$B:$B,MATCH($J70,'Základní list'!$A:$A,0),1)))</f>
      </c>
      <c r="M70" s="58">
        <f>IF($K70="","",INDEX('2. závod'!$A:$CH,$K70+5,INDEX('Základní list'!$B:$B,MATCH($J70,'Základní list'!$A:$A,0),1)+2))</f>
      </c>
      <c r="N70" s="119">
        <f t="shared" si="7"/>
      </c>
      <c r="O70" s="119">
        <f t="shared" si="8"/>
      </c>
      <c r="P70" s="60">
        <f t="shared" si="9"/>
      </c>
      <c r="Q70" s="70">
        <f t="shared" si="10"/>
      </c>
      <c r="R70" s="71">
        <f t="shared" si="11"/>
      </c>
      <c r="S70" s="72">
        <f t="shared" si="12"/>
      </c>
      <c r="T70" s="73">
        <f t="shared" si="13"/>
      </c>
    </row>
    <row r="71" spans="1:20" s="37" customFormat="1" ht="25.5" customHeight="1">
      <c r="A71" s="80">
        <v>63</v>
      </c>
      <c r="B71" s="111"/>
      <c r="C71" s="148"/>
      <c r="D71" s="112"/>
      <c r="E71" s="84"/>
      <c r="F71" s="105"/>
      <c r="G71" s="102"/>
      <c r="H71" s="59">
        <f>IF($G71="","",INDEX('1. závod'!$A:$CH,$G71+5,INDEX('Základní list'!$B:$B,MATCH($F71,'Základní list'!$A:$A,0),1)))</f>
      </c>
      <c r="I71" s="58">
        <f>IF($G71="","",INDEX('1. závod'!$A:$CH,$G71+5,INDEX('Základní list'!$B:$B,MATCH($F71,'Základní list'!$A:$A,0),1)+2))</f>
      </c>
      <c r="J71" s="105"/>
      <c r="K71" s="102"/>
      <c r="L71" s="59">
        <f>IF($K71="","",INDEX('2. závod'!$A:$CH,$K71+5,INDEX('Základní list'!$B:$B,MATCH($J71,'Základní list'!$A:$A,0),1)))</f>
      </c>
      <c r="M71" s="58">
        <f>IF($K71="","",INDEX('2. závod'!$A:$CH,$K71+5,INDEX('Základní list'!$B:$B,MATCH($J71,'Základní list'!$A:$A,0),1)+2))</f>
      </c>
      <c r="N71" s="119">
        <f t="shared" si="7"/>
      </c>
      <c r="O71" s="119">
        <f t="shared" si="8"/>
      </c>
      <c r="P71" s="60">
        <f t="shared" si="9"/>
      </c>
      <c r="Q71" s="70">
        <f t="shared" si="10"/>
      </c>
      <c r="R71" s="71">
        <f t="shared" si="11"/>
      </c>
      <c r="S71" s="72">
        <f t="shared" si="12"/>
      </c>
      <c r="T71" s="73">
        <f t="shared" si="13"/>
      </c>
    </row>
    <row r="72" spans="1:20" s="37" customFormat="1" ht="25.5" customHeight="1">
      <c r="A72" s="80">
        <v>64</v>
      </c>
      <c r="B72" s="111"/>
      <c r="C72" s="148"/>
      <c r="D72" s="112"/>
      <c r="E72" s="84"/>
      <c r="F72" s="105"/>
      <c r="G72" s="102"/>
      <c r="H72" s="59">
        <f>IF($G72="","",INDEX('1. závod'!$A:$CH,$G72+5,INDEX('Základní list'!$B:$B,MATCH($F72,'Základní list'!$A:$A,0),1)))</f>
      </c>
      <c r="I72" s="58">
        <f>IF($G72="","",INDEX('1. závod'!$A:$CH,$G72+5,INDEX('Základní list'!$B:$B,MATCH($F72,'Základní list'!$A:$A,0),1)+2))</f>
      </c>
      <c r="J72" s="105"/>
      <c r="K72" s="102"/>
      <c r="L72" s="59">
        <f>IF($K72="","",INDEX('2. závod'!$A:$CH,$K72+5,INDEX('Základní list'!$B:$B,MATCH($J72,'Základní list'!$A:$A,0),1)))</f>
      </c>
      <c r="M72" s="58">
        <f>IF($K72="","",INDEX('2. závod'!$A:$CH,$K72+5,INDEX('Základní list'!$B:$B,MATCH($J72,'Základní list'!$A:$A,0),1)+2))</f>
      </c>
      <c r="N72" s="119">
        <f t="shared" si="7"/>
      </c>
      <c r="O72" s="119">
        <f t="shared" si="8"/>
      </c>
      <c r="P72" s="60">
        <f t="shared" si="9"/>
      </c>
      <c r="Q72" s="70">
        <f t="shared" si="10"/>
      </c>
      <c r="R72" s="71">
        <f t="shared" si="11"/>
      </c>
      <c r="S72" s="72">
        <f t="shared" si="12"/>
      </c>
      <c r="T72" s="73">
        <f t="shared" si="13"/>
      </c>
    </row>
    <row r="73" spans="1:20" s="37" customFormat="1" ht="25.5" customHeight="1">
      <c r="A73" s="80">
        <v>65</v>
      </c>
      <c r="B73" s="111"/>
      <c r="C73" s="148"/>
      <c r="D73" s="112"/>
      <c r="E73" s="84"/>
      <c r="F73" s="105"/>
      <c r="G73" s="102"/>
      <c r="H73" s="59">
        <f>IF($G73="","",INDEX('1. závod'!$A:$CH,$G73+5,INDEX('Základní list'!$B:$B,MATCH($F73,'Základní list'!$A:$A,0),1)))</f>
      </c>
      <c r="I73" s="58">
        <f>IF($G73="","",INDEX('1. závod'!$A:$CH,$G73+5,INDEX('Základní list'!$B:$B,MATCH($F73,'Základní list'!$A:$A,0),1)+2))</f>
      </c>
      <c r="J73" s="105"/>
      <c r="K73" s="102"/>
      <c r="L73" s="59">
        <f>IF($K73="","",INDEX('2. závod'!$A:$CH,$K73+5,INDEX('Základní list'!$B:$B,MATCH($J73,'Základní list'!$A:$A,0),1)))</f>
      </c>
      <c r="M73" s="58">
        <f>IF($K73="","",INDEX('2. závod'!$A:$CH,$K73+5,INDEX('Základní list'!$B:$B,MATCH($J73,'Základní list'!$A:$A,0),1)+2))</f>
      </c>
      <c r="N73" s="119">
        <f aca="true" t="shared" si="14" ref="N73:N104">CONCATENATE(F73,G73)</f>
      </c>
      <c r="O73" s="119">
        <f aca="true" t="shared" si="15" ref="O73:O104">CONCATENATE(J73,K73)</f>
      </c>
      <c r="P73" s="60">
        <f aca="true" t="shared" si="16" ref="P73:P104">IF(ISBLANK(E73),"",E73)</f>
      </c>
      <c r="Q73" s="70">
        <f aca="true" t="shared" si="17" ref="Q73:Q104">IF(ISBLANK($C73),"",COUNT(I73,M73))</f>
      </c>
      <c r="R73" s="71">
        <f aca="true" t="shared" si="18" ref="R73:R104">IF(ISBLANK($C73),"",SUM(H73,L73))</f>
      </c>
      <c r="S73" s="72">
        <f aca="true" t="shared" si="19" ref="S73:S104">IF(ISBLANK($C73),"",SUM(I73,M73))</f>
      </c>
      <c r="T73" s="73">
        <f aca="true" t="shared" si="20" ref="T73:T104">IF(ISBLANK($C73),"",IF(ISTEXT(T72),1,T72+1))</f>
      </c>
    </row>
    <row r="74" spans="1:20" s="37" customFormat="1" ht="25.5" customHeight="1">
      <c r="A74" s="80">
        <v>66</v>
      </c>
      <c r="B74" s="111"/>
      <c r="C74" s="148"/>
      <c r="D74" s="112"/>
      <c r="E74" s="84"/>
      <c r="F74" s="105"/>
      <c r="G74" s="102"/>
      <c r="H74" s="59">
        <f>IF($G74="","",INDEX('1. závod'!$A:$CH,$G74+5,INDEX('Základní list'!$B:$B,MATCH($F74,'Základní list'!$A:$A,0),1)))</f>
      </c>
      <c r="I74" s="58">
        <f>IF($G74="","",INDEX('1. závod'!$A:$CH,$G74+5,INDEX('Základní list'!$B:$B,MATCH($F74,'Základní list'!$A:$A,0),1)+2))</f>
      </c>
      <c r="J74" s="105"/>
      <c r="K74" s="102"/>
      <c r="L74" s="59">
        <f>IF($K74="","",INDEX('2. závod'!$A:$CH,$K74+5,INDEX('Základní list'!$B:$B,MATCH($J74,'Základní list'!$A:$A,0),1)))</f>
      </c>
      <c r="M74" s="58">
        <f>IF($K74="","",INDEX('2. závod'!$A:$CH,$K74+5,INDEX('Základní list'!$B:$B,MATCH($J74,'Základní list'!$A:$A,0),1)+2))</f>
      </c>
      <c r="N74" s="119">
        <f t="shared" si="14"/>
      </c>
      <c r="O74" s="119">
        <f t="shared" si="15"/>
      </c>
      <c r="P74" s="60">
        <f t="shared" si="16"/>
      </c>
      <c r="Q74" s="70">
        <f t="shared" si="17"/>
      </c>
      <c r="R74" s="71">
        <f t="shared" si="18"/>
      </c>
      <c r="S74" s="72">
        <f t="shared" si="19"/>
      </c>
      <c r="T74" s="73">
        <f t="shared" si="20"/>
      </c>
    </row>
    <row r="75" spans="1:20" s="37" customFormat="1" ht="25.5" customHeight="1">
      <c r="A75" s="80">
        <v>67</v>
      </c>
      <c r="B75" s="111"/>
      <c r="C75" s="149"/>
      <c r="D75" s="112"/>
      <c r="E75" s="84"/>
      <c r="F75" s="105"/>
      <c r="G75" s="102"/>
      <c r="H75" s="59">
        <f>IF($G75="","",INDEX('1. závod'!$A:$CH,$G75+5,INDEX('Základní list'!$B:$B,MATCH($F75,'Základní list'!$A:$A,0),1)))</f>
      </c>
      <c r="I75" s="58">
        <f>IF($G75="","",INDEX('1. závod'!$A:$CH,$G75+5,INDEX('Základní list'!$B:$B,MATCH($F75,'Základní list'!$A:$A,0),1)+2))</f>
      </c>
      <c r="J75" s="105"/>
      <c r="K75" s="102"/>
      <c r="L75" s="59">
        <f>IF($K75="","",INDEX('2. závod'!$A:$CH,$K75+5,INDEX('Základní list'!$B:$B,MATCH($J75,'Základní list'!$A:$A,0),1)))</f>
      </c>
      <c r="M75" s="58">
        <f>IF($K75="","",INDEX('2. závod'!$A:$CH,$K75+5,INDEX('Základní list'!$B:$B,MATCH($J75,'Základní list'!$A:$A,0),1)+2))</f>
      </c>
      <c r="N75" s="119">
        <f t="shared" si="14"/>
      </c>
      <c r="O75" s="119">
        <f t="shared" si="15"/>
      </c>
      <c r="P75" s="60">
        <f t="shared" si="16"/>
      </c>
      <c r="Q75" s="70">
        <f t="shared" si="17"/>
      </c>
      <c r="R75" s="71">
        <f t="shared" si="18"/>
      </c>
      <c r="S75" s="72">
        <f t="shared" si="19"/>
      </c>
      <c r="T75" s="73">
        <f t="shared" si="20"/>
      </c>
    </row>
    <row r="76" spans="1:20" s="37" customFormat="1" ht="25.5" customHeight="1">
      <c r="A76" s="80">
        <v>68</v>
      </c>
      <c r="B76" s="111"/>
      <c r="C76" s="149"/>
      <c r="D76" s="112"/>
      <c r="E76" s="84"/>
      <c r="F76" s="105"/>
      <c r="G76" s="102"/>
      <c r="H76" s="59">
        <f>IF($G76="","",INDEX('1. závod'!$A:$CH,$G76+5,INDEX('Základní list'!$B:$B,MATCH($F76,'Základní list'!$A:$A,0),1)))</f>
      </c>
      <c r="I76" s="58">
        <f>IF($G76="","",INDEX('1. závod'!$A:$CH,$G76+5,INDEX('Základní list'!$B:$B,MATCH($F76,'Základní list'!$A:$A,0),1)+2))</f>
      </c>
      <c r="J76" s="105"/>
      <c r="K76" s="102"/>
      <c r="L76" s="59">
        <f>IF($K76="","",INDEX('2. závod'!$A:$CH,$K76+5,INDEX('Základní list'!$B:$B,MATCH($J76,'Základní list'!$A:$A,0),1)))</f>
      </c>
      <c r="M76" s="58">
        <f>IF($K76="","",INDEX('2. závod'!$A:$CH,$K76+5,INDEX('Základní list'!$B:$B,MATCH($J76,'Základní list'!$A:$A,0),1)+2))</f>
      </c>
      <c r="N76" s="119">
        <f t="shared" si="14"/>
      </c>
      <c r="O76" s="119">
        <f t="shared" si="15"/>
      </c>
      <c r="P76" s="60">
        <f t="shared" si="16"/>
      </c>
      <c r="Q76" s="70">
        <f t="shared" si="17"/>
      </c>
      <c r="R76" s="71">
        <f t="shared" si="18"/>
      </c>
      <c r="S76" s="72">
        <f t="shared" si="19"/>
      </c>
      <c r="T76" s="73">
        <f t="shared" si="20"/>
      </c>
    </row>
    <row r="77" spans="1:20" s="37" customFormat="1" ht="25.5" customHeight="1">
      <c r="A77" s="80">
        <v>69</v>
      </c>
      <c r="B77" s="111"/>
      <c r="C77" s="148"/>
      <c r="D77" s="112"/>
      <c r="E77" s="84"/>
      <c r="F77" s="105"/>
      <c r="G77" s="102"/>
      <c r="H77" s="59">
        <f>IF($G77="","",INDEX('1. závod'!$A:$CH,$G77+5,INDEX('Základní list'!$B:$B,MATCH($F77,'Základní list'!$A:$A,0),1)))</f>
      </c>
      <c r="I77" s="58">
        <f>IF($G77="","",INDEX('1. závod'!$A:$CH,$G77+5,INDEX('Základní list'!$B:$B,MATCH($F77,'Základní list'!$A:$A,0),1)+2))</f>
      </c>
      <c r="J77" s="105"/>
      <c r="K77" s="102"/>
      <c r="L77" s="59">
        <f>IF($K77="","",INDEX('2. závod'!$A:$CH,$K77+5,INDEX('Základní list'!$B:$B,MATCH($J77,'Základní list'!$A:$A,0),1)))</f>
      </c>
      <c r="M77" s="58">
        <f>IF($K77="","",INDEX('2. závod'!$A:$CH,$K77+5,INDEX('Základní list'!$B:$B,MATCH($J77,'Základní list'!$A:$A,0),1)+2))</f>
      </c>
      <c r="N77" s="119">
        <f t="shared" si="14"/>
      </c>
      <c r="O77" s="119">
        <f t="shared" si="15"/>
      </c>
      <c r="P77" s="60">
        <f t="shared" si="16"/>
      </c>
      <c r="Q77" s="70">
        <f t="shared" si="17"/>
      </c>
      <c r="R77" s="71">
        <f t="shared" si="18"/>
      </c>
      <c r="S77" s="72">
        <f t="shared" si="19"/>
      </c>
      <c r="T77" s="73">
        <f t="shared" si="20"/>
      </c>
    </row>
    <row r="78" spans="1:20" s="37" customFormat="1" ht="25.5" customHeight="1">
      <c r="A78" s="80">
        <v>70</v>
      </c>
      <c r="B78" s="111"/>
      <c r="C78" s="148"/>
      <c r="D78" s="112"/>
      <c r="E78" s="84"/>
      <c r="F78" s="105"/>
      <c r="G78" s="102"/>
      <c r="H78" s="59">
        <f>IF($G78="","",INDEX('1. závod'!$A:$CH,$G78+5,INDEX('Základní list'!$B:$B,MATCH($F78,'Základní list'!$A:$A,0),1)))</f>
      </c>
      <c r="I78" s="58">
        <f>IF($G78="","",INDEX('1. závod'!$A:$CH,$G78+5,INDEX('Základní list'!$B:$B,MATCH($F78,'Základní list'!$A:$A,0),1)+2))</f>
      </c>
      <c r="J78" s="105"/>
      <c r="K78" s="102"/>
      <c r="L78" s="59">
        <f>IF($K78="","",INDEX('2. závod'!$A:$CH,$K78+5,INDEX('Základní list'!$B:$B,MATCH($J78,'Základní list'!$A:$A,0),1)))</f>
      </c>
      <c r="M78" s="58">
        <f>IF($K78="","",INDEX('2. závod'!$A:$CH,$K78+5,INDEX('Základní list'!$B:$B,MATCH($J78,'Základní list'!$A:$A,0),1)+2))</f>
      </c>
      <c r="N78" s="119">
        <f t="shared" si="14"/>
      </c>
      <c r="O78" s="119">
        <f t="shared" si="15"/>
      </c>
      <c r="P78" s="60">
        <f t="shared" si="16"/>
      </c>
      <c r="Q78" s="70">
        <f t="shared" si="17"/>
      </c>
      <c r="R78" s="71">
        <f t="shared" si="18"/>
      </c>
      <c r="S78" s="72">
        <f t="shared" si="19"/>
      </c>
      <c r="T78" s="73">
        <f t="shared" si="20"/>
      </c>
    </row>
    <row r="79" spans="1:20" s="37" customFormat="1" ht="25.5" customHeight="1">
      <c r="A79" s="80">
        <v>71</v>
      </c>
      <c r="B79" s="111"/>
      <c r="C79" s="148"/>
      <c r="D79" s="112"/>
      <c r="E79" s="84"/>
      <c r="F79" s="105"/>
      <c r="G79" s="102"/>
      <c r="H79" s="59">
        <f>IF($G79="","",INDEX('1. závod'!$A:$CH,$G79+5,INDEX('Základní list'!$B:$B,MATCH($F79,'Základní list'!$A:$A,0),1)))</f>
      </c>
      <c r="I79" s="58">
        <f>IF($G79="","",INDEX('1. závod'!$A:$CH,$G79+5,INDEX('Základní list'!$B:$B,MATCH($F79,'Základní list'!$A:$A,0),1)+2))</f>
      </c>
      <c r="J79" s="105"/>
      <c r="K79" s="102"/>
      <c r="L79" s="59">
        <f>IF($K79="","",INDEX('2. závod'!$A:$CH,$K79+5,INDEX('Základní list'!$B:$B,MATCH($J79,'Základní list'!$A:$A,0),1)))</f>
      </c>
      <c r="M79" s="58">
        <f>IF($K79="","",INDEX('2. závod'!$A:$CH,$K79+5,INDEX('Základní list'!$B:$B,MATCH($J79,'Základní list'!$A:$A,0),1)+2))</f>
      </c>
      <c r="N79" s="119">
        <f t="shared" si="14"/>
      </c>
      <c r="O79" s="119">
        <f t="shared" si="15"/>
      </c>
      <c r="P79" s="60">
        <f t="shared" si="16"/>
      </c>
      <c r="Q79" s="70">
        <f t="shared" si="17"/>
      </c>
      <c r="R79" s="71">
        <f t="shared" si="18"/>
      </c>
      <c r="S79" s="72">
        <f t="shared" si="19"/>
      </c>
      <c r="T79" s="73">
        <f t="shared" si="20"/>
      </c>
    </row>
    <row r="80" spans="1:20" s="37" customFormat="1" ht="25.5" customHeight="1">
      <c r="A80" s="80">
        <v>72</v>
      </c>
      <c r="B80" s="111"/>
      <c r="C80" s="148"/>
      <c r="D80" s="112"/>
      <c r="E80" s="84"/>
      <c r="F80" s="105"/>
      <c r="G80" s="102"/>
      <c r="H80" s="59">
        <f>IF($G80="","",INDEX('1. závod'!$A:$CH,$G80+5,INDEX('Základní list'!$B:$B,MATCH($F80,'Základní list'!$A:$A,0),1)))</f>
      </c>
      <c r="I80" s="58">
        <f>IF($G80="","",INDEX('1. závod'!$A:$CH,$G80+5,INDEX('Základní list'!$B:$B,MATCH($F80,'Základní list'!$A:$A,0),1)+2))</f>
      </c>
      <c r="J80" s="105"/>
      <c r="K80" s="102"/>
      <c r="L80" s="59">
        <f>IF($K80="","",INDEX('2. závod'!$A:$CH,$K80+5,INDEX('Základní list'!$B:$B,MATCH($J80,'Základní list'!$A:$A,0),1)))</f>
      </c>
      <c r="M80" s="58">
        <f>IF($K80="","",INDEX('2. závod'!$A:$CH,$K80+5,INDEX('Základní list'!$B:$B,MATCH($J80,'Základní list'!$A:$A,0),1)+2))</f>
      </c>
      <c r="N80" s="119">
        <f t="shared" si="14"/>
      </c>
      <c r="O80" s="119">
        <f t="shared" si="15"/>
      </c>
      <c r="P80" s="60">
        <f t="shared" si="16"/>
      </c>
      <c r="Q80" s="70">
        <f t="shared" si="17"/>
      </c>
      <c r="R80" s="71">
        <f t="shared" si="18"/>
      </c>
      <c r="S80" s="72">
        <f t="shared" si="19"/>
      </c>
      <c r="T80" s="73">
        <f t="shared" si="20"/>
      </c>
    </row>
    <row r="81" spans="1:20" s="37" customFormat="1" ht="25.5" customHeight="1">
      <c r="A81" s="80">
        <v>73</v>
      </c>
      <c r="B81" s="111"/>
      <c r="C81" s="148"/>
      <c r="D81" s="112"/>
      <c r="E81" s="84"/>
      <c r="F81" s="105"/>
      <c r="G81" s="102"/>
      <c r="H81" s="59">
        <f>IF($G81="","",INDEX('1. závod'!$A:$CH,$G81+5,INDEX('Základní list'!$B:$B,MATCH($F81,'Základní list'!$A:$A,0),1)))</f>
      </c>
      <c r="I81" s="58">
        <f>IF($G81="","",INDEX('1. závod'!$A:$CH,$G81+5,INDEX('Základní list'!$B:$B,MATCH($F81,'Základní list'!$A:$A,0),1)+2))</f>
      </c>
      <c r="J81" s="105"/>
      <c r="K81" s="102"/>
      <c r="L81" s="59">
        <f>IF($K81="","",INDEX('2. závod'!$A:$CH,$K81+5,INDEX('Základní list'!$B:$B,MATCH($J81,'Základní list'!$A:$A,0),1)))</f>
      </c>
      <c r="M81" s="58">
        <f>IF($K81="","",INDEX('2. závod'!$A:$CH,$K81+5,INDEX('Základní list'!$B:$B,MATCH($J81,'Základní list'!$A:$A,0),1)+2))</f>
      </c>
      <c r="N81" s="119">
        <f t="shared" si="14"/>
      </c>
      <c r="O81" s="119">
        <f t="shared" si="15"/>
      </c>
      <c r="P81" s="60">
        <f t="shared" si="16"/>
      </c>
      <c r="Q81" s="70">
        <f t="shared" si="17"/>
      </c>
      <c r="R81" s="71">
        <f t="shared" si="18"/>
      </c>
      <c r="S81" s="72">
        <f t="shared" si="19"/>
      </c>
      <c r="T81" s="73">
        <f t="shared" si="20"/>
      </c>
    </row>
    <row r="82" spans="1:20" s="37" customFormat="1" ht="25.5" customHeight="1">
      <c r="A82" s="80">
        <v>74</v>
      </c>
      <c r="B82" s="111"/>
      <c r="C82" s="148"/>
      <c r="D82" s="112"/>
      <c r="E82" s="84"/>
      <c r="F82" s="105"/>
      <c r="G82" s="102"/>
      <c r="H82" s="59">
        <f>IF($G82="","",INDEX('1. závod'!$A:$CH,$G82+5,INDEX('Základní list'!$B:$B,MATCH($F82,'Základní list'!$A:$A,0),1)))</f>
      </c>
      <c r="I82" s="58">
        <f>IF($G82="","",INDEX('1. závod'!$A:$CH,$G82+5,INDEX('Základní list'!$B:$B,MATCH($F82,'Základní list'!$A:$A,0),1)+2))</f>
      </c>
      <c r="J82" s="105"/>
      <c r="K82" s="102"/>
      <c r="L82" s="59">
        <f>IF($K82="","",INDEX('2. závod'!$A:$CH,$K82+5,INDEX('Základní list'!$B:$B,MATCH($J82,'Základní list'!$A:$A,0),1)))</f>
      </c>
      <c r="M82" s="58">
        <f>IF($K82="","",INDEX('2. závod'!$A:$CH,$K82+5,INDEX('Základní list'!$B:$B,MATCH($J82,'Základní list'!$A:$A,0),1)+2))</f>
      </c>
      <c r="N82" s="119">
        <f t="shared" si="14"/>
      </c>
      <c r="O82" s="119">
        <f t="shared" si="15"/>
      </c>
      <c r="P82" s="60">
        <f t="shared" si="16"/>
      </c>
      <c r="Q82" s="70">
        <f t="shared" si="17"/>
      </c>
      <c r="R82" s="71">
        <f t="shared" si="18"/>
      </c>
      <c r="S82" s="72">
        <f t="shared" si="19"/>
      </c>
      <c r="T82" s="73">
        <f t="shared" si="20"/>
      </c>
    </row>
    <row r="83" spans="1:20" s="37" customFormat="1" ht="25.5" customHeight="1">
      <c r="A83" s="80">
        <v>75</v>
      </c>
      <c r="B83" s="111"/>
      <c r="C83" s="148"/>
      <c r="D83" s="112"/>
      <c r="E83" s="84"/>
      <c r="F83" s="105"/>
      <c r="G83" s="102"/>
      <c r="H83" s="59">
        <f>IF($G83="","",INDEX('1. závod'!$A:$CH,$G83+5,INDEX('Základní list'!$B:$B,MATCH($F83,'Základní list'!$A:$A,0),1)))</f>
      </c>
      <c r="I83" s="58">
        <f>IF($G83="","",INDEX('1. závod'!$A:$CH,$G83+5,INDEX('Základní list'!$B:$B,MATCH($F83,'Základní list'!$A:$A,0),1)+2))</f>
      </c>
      <c r="J83" s="105"/>
      <c r="K83" s="102"/>
      <c r="L83" s="59">
        <f>IF($K83="","",INDEX('2. závod'!$A:$CH,$K83+5,INDEX('Základní list'!$B:$B,MATCH($J83,'Základní list'!$A:$A,0),1)))</f>
      </c>
      <c r="M83" s="58">
        <f>IF($K83="","",INDEX('2. závod'!$A:$CH,$K83+5,INDEX('Základní list'!$B:$B,MATCH($J83,'Základní list'!$A:$A,0),1)+2))</f>
      </c>
      <c r="N83" s="119">
        <f t="shared" si="14"/>
      </c>
      <c r="O83" s="119">
        <f t="shared" si="15"/>
      </c>
      <c r="P83" s="60">
        <f t="shared" si="16"/>
      </c>
      <c r="Q83" s="70">
        <f t="shared" si="17"/>
      </c>
      <c r="R83" s="71">
        <f t="shared" si="18"/>
      </c>
      <c r="S83" s="72">
        <f t="shared" si="19"/>
      </c>
      <c r="T83" s="73">
        <f t="shared" si="20"/>
      </c>
    </row>
    <row r="84" spans="1:20" s="37" customFormat="1" ht="25.5" customHeight="1">
      <c r="A84" s="80">
        <v>76</v>
      </c>
      <c r="B84" s="111"/>
      <c r="C84" s="148"/>
      <c r="D84" s="112"/>
      <c r="E84" s="84"/>
      <c r="F84" s="105"/>
      <c r="G84" s="102"/>
      <c r="H84" s="59">
        <f>IF($G84="","",INDEX('1. závod'!$A:$CH,$G84+5,INDEX('Základní list'!$B:$B,MATCH($F84,'Základní list'!$A:$A,0),1)))</f>
      </c>
      <c r="I84" s="58">
        <f>IF($G84="","",INDEX('1. závod'!$A:$CH,$G84+5,INDEX('Základní list'!$B:$B,MATCH($F84,'Základní list'!$A:$A,0),1)+2))</f>
      </c>
      <c r="J84" s="105"/>
      <c r="K84" s="102"/>
      <c r="L84" s="59">
        <f>IF($K84="","",INDEX('2. závod'!$A:$CH,$K84+5,INDEX('Základní list'!$B:$B,MATCH($J84,'Základní list'!$A:$A,0),1)))</f>
      </c>
      <c r="M84" s="58">
        <f>IF($K84="","",INDEX('2. závod'!$A:$CH,$K84+5,INDEX('Základní list'!$B:$B,MATCH($J84,'Základní list'!$A:$A,0),1)+2))</f>
      </c>
      <c r="N84" s="119">
        <f t="shared" si="14"/>
      </c>
      <c r="O84" s="119">
        <f t="shared" si="15"/>
      </c>
      <c r="P84" s="60">
        <f t="shared" si="16"/>
      </c>
      <c r="Q84" s="70">
        <f t="shared" si="17"/>
      </c>
      <c r="R84" s="71">
        <f t="shared" si="18"/>
      </c>
      <c r="S84" s="72">
        <f t="shared" si="19"/>
      </c>
      <c r="T84" s="73">
        <f t="shared" si="20"/>
      </c>
    </row>
    <row r="85" spans="1:20" s="37" customFormat="1" ht="25.5" customHeight="1">
      <c r="A85" s="80">
        <v>77</v>
      </c>
      <c r="B85" s="111"/>
      <c r="C85" s="148"/>
      <c r="D85" s="112"/>
      <c r="E85" s="84"/>
      <c r="F85" s="105"/>
      <c r="G85" s="102"/>
      <c r="H85" s="59">
        <f>IF($G85="","",INDEX('1. závod'!$A:$CH,$G85+5,INDEX('Základní list'!$B:$B,MATCH($F85,'Základní list'!$A:$A,0),1)))</f>
      </c>
      <c r="I85" s="58">
        <f>IF($G85="","",INDEX('1. závod'!$A:$CH,$G85+5,INDEX('Základní list'!$B:$B,MATCH($F85,'Základní list'!$A:$A,0),1)+2))</f>
      </c>
      <c r="J85" s="105"/>
      <c r="K85" s="102"/>
      <c r="L85" s="59">
        <f>IF($K85="","",INDEX('2. závod'!$A:$CH,$K85+5,INDEX('Základní list'!$B:$B,MATCH($J85,'Základní list'!$A:$A,0),1)))</f>
      </c>
      <c r="M85" s="58">
        <f>IF($K85="","",INDEX('2. závod'!$A:$CH,$K85+5,INDEX('Základní list'!$B:$B,MATCH($J85,'Základní list'!$A:$A,0),1)+2))</f>
      </c>
      <c r="N85" s="119">
        <f t="shared" si="14"/>
      </c>
      <c r="O85" s="119">
        <f t="shared" si="15"/>
      </c>
      <c r="P85" s="60">
        <f t="shared" si="16"/>
      </c>
      <c r="Q85" s="70">
        <f t="shared" si="17"/>
      </c>
      <c r="R85" s="71">
        <f t="shared" si="18"/>
      </c>
      <c r="S85" s="72">
        <f t="shared" si="19"/>
      </c>
      <c r="T85" s="73">
        <f t="shared" si="20"/>
      </c>
    </row>
    <row r="86" spans="1:20" s="37" customFormat="1" ht="25.5" customHeight="1">
      <c r="A86" s="80">
        <v>78</v>
      </c>
      <c r="B86" s="111"/>
      <c r="C86" s="148"/>
      <c r="D86" s="112"/>
      <c r="E86" s="84"/>
      <c r="F86" s="105"/>
      <c r="G86" s="102"/>
      <c r="H86" s="59">
        <f>IF($G86="","",INDEX('1. závod'!$A:$CH,$G86+5,INDEX('Základní list'!$B:$B,MATCH($F86,'Základní list'!$A:$A,0),1)))</f>
      </c>
      <c r="I86" s="58">
        <f>IF($G86="","",INDEX('1. závod'!$A:$CH,$G86+5,INDEX('Základní list'!$B:$B,MATCH($F86,'Základní list'!$A:$A,0),1)+2))</f>
      </c>
      <c r="J86" s="105"/>
      <c r="K86" s="102"/>
      <c r="L86" s="59">
        <f>IF($K86="","",INDEX('2. závod'!$A:$CH,$K86+5,INDEX('Základní list'!$B:$B,MATCH($J86,'Základní list'!$A:$A,0),1)))</f>
      </c>
      <c r="M86" s="58">
        <f>IF($K86="","",INDEX('2. závod'!$A:$CH,$K86+5,INDEX('Základní list'!$B:$B,MATCH($J86,'Základní list'!$A:$A,0),1)+2))</f>
      </c>
      <c r="N86" s="119">
        <f t="shared" si="14"/>
      </c>
      <c r="O86" s="119">
        <f t="shared" si="15"/>
      </c>
      <c r="P86" s="60">
        <f t="shared" si="16"/>
      </c>
      <c r="Q86" s="70">
        <f t="shared" si="17"/>
      </c>
      <c r="R86" s="71">
        <f t="shared" si="18"/>
      </c>
      <c r="S86" s="72">
        <f t="shared" si="19"/>
      </c>
      <c r="T86" s="73">
        <f t="shared" si="20"/>
      </c>
    </row>
    <row r="87" spans="1:20" s="37" customFormat="1" ht="25.5" customHeight="1">
      <c r="A87" s="80">
        <v>79</v>
      </c>
      <c r="B87" s="111"/>
      <c r="C87" s="148"/>
      <c r="D87" s="112"/>
      <c r="E87" s="84"/>
      <c r="F87" s="105"/>
      <c r="G87" s="102"/>
      <c r="H87" s="59">
        <f>IF($G87="","",INDEX('1. závod'!$A:$CH,$G87+5,INDEX('Základní list'!$B:$B,MATCH($F87,'Základní list'!$A:$A,0),1)))</f>
      </c>
      <c r="I87" s="58">
        <f>IF($G87="","",INDEX('1. závod'!$A:$CH,$G87+5,INDEX('Základní list'!$B:$B,MATCH($F87,'Základní list'!$A:$A,0),1)+2))</f>
      </c>
      <c r="J87" s="105"/>
      <c r="K87" s="102"/>
      <c r="L87" s="59">
        <f>IF($K87="","",INDEX('2. závod'!$A:$CH,$K87+5,INDEX('Základní list'!$B:$B,MATCH($J87,'Základní list'!$A:$A,0),1)))</f>
      </c>
      <c r="M87" s="58">
        <f>IF($K87="","",INDEX('2. závod'!$A:$CH,$K87+5,INDEX('Základní list'!$B:$B,MATCH($J87,'Základní list'!$A:$A,0),1)+2))</f>
      </c>
      <c r="N87" s="119">
        <f t="shared" si="14"/>
      </c>
      <c r="O87" s="119">
        <f t="shared" si="15"/>
      </c>
      <c r="P87" s="60">
        <f t="shared" si="16"/>
      </c>
      <c r="Q87" s="70">
        <f t="shared" si="17"/>
      </c>
      <c r="R87" s="71">
        <f t="shared" si="18"/>
      </c>
      <c r="S87" s="72">
        <f t="shared" si="19"/>
      </c>
      <c r="T87" s="73">
        <f t="shared" si="20"/>
      </c>
    </row>
    <row r="88" spans="1:20" s="37" customFormat="1" ht="25.5" customHeight="1">
      <c r="A88" s="80">
        <v>80</v>
      </c>
      <c r="B88" s="111"/>
      <c r="C88" s="148"/>
      <c r="D88" s="112"/>
      <c r="E88" s="84"/>
      <c r="F88" s="105"/>
      <c r="G88" s="102"/>
      <c r="H88" s="59">
        <f>IF($G88="","",INDEX('1. závod'!$A:$CH,$G88+5,INDEX('Základní list'!$B:$B,MATCH($F88,'Základní list'!$A:$A,0),1)))</f>
      </c>
      <c r="I88" s="58">
        <f>IF($G88="","",INDEX('1. závod'!$A:$CH,$G88+5,INDEX('Základní list'!$B:$B,MATCH($F88,'Základní list'!$A:$A,0),1)+2))</f>
      </c>
      <c r="J88" s="105"/>
      <c r="K88" s="102"/>
      <c r="L88" s="59">
        <f>IF($K88="","",INDEX('2. závod'!$A:$CH,$K88+5,INDEX('Základní list'!$B:$B,MATCH($J88,'Základní list'!$A:$A,0),1)))</f>
      </c>
      <c r="M88" s="58">
        <f>IF($K88="","",INDEX('2. závod'!$A:$CH,$K88+5,INDEX('Základní list'!$B:$B,MATCH($J88,'Základní list'!$A:$A,0),1)+2))</f>
      </c>
      <c r="N88" s="119">
        <f t="shared" si="14"/>
      </c>
      <c r="O88" s="119">
        <f t="shared" si="15"/>
      </c>
      <c r="P88" s="60">
        <f t="shared" si="16"/>
      </c>
      <c r="Q88" s="70">
        <f t="shared" si="17"/>
      </c>
      <c r="R88" s="71">
        <f t="shared" si="18"/>
      </c>
      <c r="S88" s="72">
        <f t="shared" si="19"/>
      </c>
      <c r="T88" s="73">
        <f t="shared" si="20"/>
      </c>
    </row>
    <row r="89" spans="1:20" s="37" customFormat="1" ht="25.5" customHeight="1">
      <c r="A89" s="80">
        <v>81</v>
      </c>
      <c r="B89" s="111"/>
      <c r="C89" s="148"/>
      <c r="D89" s="112"/>
      <c r="E89" s="84"/>
      <c r="F89" s="105"/>
      <c r="G89" s="102"/>
      <c r="H89" s="59">
        <f>IF($G89="","",INDEX('1. závod'!$A:$CH,$G89+5,INDEX('Základní list'!$B:$B,MATCH($F89,'Základní list'!$A:$A,0),1)))</f>
      </c>
      <c r="I89" s="58">
        <f>IF($G89="","",INDEX('1. závod'!$A:$CH,$G89+5,INDEX('Základní list'!$B:$B,MATCH($F89,'Základní list'!$A:$A,0),1)+2))</f>
      </c>
      <c r="J89" s="105"/>
      <c r="K89" s="102"/>
      <c r="L89" s="59">
        <f>IF($K89="","",INDEX('2. závod'!$A:$CH,$K89+5,INDEX('Základní list'!$B:$B,MATCH($J89,'Základní list'!$A:$A,0),1)))</f>
      </c>
      <c r="M89" s="58">
        <f>IF($K89="","",INDEX('2. závod'!$A:$CH,$K89+5,INDEX('Základní list'!$B:$B,MATCH($J89,'Základní list'!$A:$A,0),1)+2))</f>
      </c>
      <c r="N89" s="119">
        <f t="shared" si="14"/>
      </c>
      <c r="O89" s="119">
        <f t="shared" si="15"/>
      </c>
      <c r="P89" s="60">
        <f t="shared" si="16"/>
      </c>
      <c r="Q89" s="70">
        <f t="shared" si="17"/>
      </c>
      <c r="R89" s="71">
        <f t="shared" si="18"/>
      </c>
      <c r="S89" s="72">
        <f t="shared" si="19"/>
      </c>
      <c r="T89" s="73">
        <f t="shared" si="20"/>
      </c>
    </row>
    <row r="90" spans="1:20" s="37" customFormat="1" ht="25.5" customHeight="1">
      <c r="A90" s="80">
        <v>82</v>
      </c>
      <c r="B90" s="111"/>
      <c r="C90" s="148"/>
      <c r="D90" s="112"/>
      <c r="E90" s="84"/>
      <c r="F90" s="105"/>
      <c r="G90" s="102"/>
      <c r="H90" s="59">
        <f>IF($G90="","",INDEX('1. závod'!$A:$CH,$G90+5,INDEX('Základní list'!$B:$B,MATCH($F90,'Základní list'!$A:$A,0),1)))</f>
      </c>
      <c r="I90" s="58">
        <f>IF($G90="","",INDEX('1. závod'!$A:$CH,$G90+5,INDEX('Základní list'!$B:$B,MATCH($F90,'Základní list'!$A:$A,0),1)+2))</f>
      </c>
      <c r="J90" s="105"/>
      <c r="K90" s="102"/>
      <c r="L90" s="59">
        <f>IF($K90="","",INDEX('2. závod'!$A:$CH,$K90+5,INDEX('Základní list'!$B:$B,MATCH($J90,'Základní list'!$A:$A,0),1)))</f>
      </c>
      <c r="M90" s="58">
        <f>IF($K90="","",INDEX('2. závod'!$A:$CH,$K90+5,INDEX('Základní list'!$B:$B,MATCH($J90,'Základní list'!$A:$A,0),1)+2))</f>
      </c>
      <c r="N90" s="119">
        <f t="shared" si="14"/>
      </c>
      <c r="O90" s="119">
        <f t="shared" si="15"/>
      </c>
      <c r="P90" s="60">
        <f t="shared" si="16"/>
      </c>
      <c r="Q90" s="70">
        <f t="shared" si="17"/>
      </c>
      <c r="R90" s="71">
        <f t="shared" si="18"/>
      </c>
      <c r="S90" s="72">
        <f t="shared" si="19"/>
      </c>
      <c r="T90" s="73">
        <f t="shared" si="20"/>
      </c>
    </row>
    <row r="91" spans="1:20" s="37" customFormat="1" ht="25.5" customHeight="1">
      <c r="A91" s="80">
        <v>83</v>
      </c>
      <c r="B91" s="111"/>
      <c r="C91" s="148"/>
      <c r="D91" s="112"/>
      <c r="E91" s="84"/>
      <c r="F91" s="105"/>
      <c r="G91" s="102"/>
      <c r="H91" s="59">
        <f>IF($G91="","",INDEX('1. závod'!$A:$CH,$G91+5,INDEX('Základní list'!$B:$B,MATCH($F91,'Základní list'!$A:$A,0),1)))</f>
      </c>
      <c r="I91" s="58">
        <f>IF($G91="","",INDEX('1. závod'!$A:$CH,$G91+5,INDEX('Základní list'!$B:$B,MATCH($F91,'Základní list'!$A:$A,0),1)+2))</f>
      </c>
      <c r="J91" s="105"/>
      <c r="K91" s="102"/>
      <c r="L91" s="59">
        <f>IF($K91="","",INDEX('2. závod'!$A:$CH,$K91+5,INDEX('Základní list'!$B:$B,MATCH($J91,'Základní list'!$A:$A,0),1)))</f>
      </c>
      <c r="M91" s="58">
        <f>IF($K91="","",INDEX('2. závod'!$A:$CH,$K91+5,INDEX('Základní list'!$B:$B,MATCH($J91,'Základní list'!$A:$A,0),1)+2))</f>
      </c>
      <c r="N91" s="119">
        <f t="shared" si="14"/>
      </c>
      <c r="O91" s="119">
        <f t="shared" si="15"/>
      </c>
      <c r="P91" s="60">
        <f t="shared" si="16"/>
      </c>
      <c r="Q91" s="70">
        <f t="shared" si="17"/>
      </c>
      <c r="R91" s="71">
        <f t="shared" si="18"/>
      </c>
      <c r="S91" s="72">
        <f t="shared" si="19"/>
      </c>
      <c r="T91" s="73">
        <f t="shared" si="20"/>
      </c>
    </row>
    <row r="92" spans="1:20" s="37" customFormat="1" ht="25.5" customHeight="1">
      <c r="A92" s="80">
        <v>84</v>
      </c>
      <c r="B92" s="111"/>
      <c r="C92" s="148"/>
      <c r="D92" s="112"/>
      <c r="E92" s="84"/>
      <c r="F92" s="105"/>
      <c r="G92" s="102"/>
      <c r="H92" s="59">
        <f>IF($G92="","",INDEX('1. závod'!$A:$CH,$G92+5,INDEX('Základní list'!$B:$B,MATCH($F92,'Základní list'!$A:$A,0),1)))</f>
      </c>
      <c r="I92" s="58">
        <f>IF($G92="","",INDEX('1. závod'!$A:$CH,$G92+5,INDEX('Základní list'!$B:$B,MATCH($F92,'Základní list'!$A:$A,0),1)+2))</f>
      </c>
      <c r="J92" s="105"/>
      <c r="K92" s="102"/>
      <c r="L92" s="59">
        <f>IF($K92="","",INDEX('2. závod'!$A:$CH,$K92+5,INDEX('Základní list'!$B:$B,MATCH($J92,'Základní list'!$A:$A,0),1)))</f>
      </c>
      <c r="M92" s="58">
        <f>IF($K92="","",INDEX('2. závod'!$A:$CH,$K92+5,INDEX('Základní list'!$B:$B,MATCH($J92,'Základní list'!$A:$A,0),1)+2))</f>
      </c>
      <c r="N92" s="119">
        <f t="shared" si="14"/>
      </c>
      <c r="O92" s="119">
        <f t="shared" si="15"/>
      </c>
      <c r="P92" s="60">
        <f t="shared" si="16"/>
      </c>
      <c r="Q92" s="70">
        <f t="shared" si="17"/>
      </c>
      <c r="R92" s="71">
        <f t="shared" si="18"/>
      </c>
      <c r="S92" s="72">
        <f t="shared" si="19"/>
      </c>
      <c r="T92" s="73">
        <f t="shared" si="20"/>
      </c>
    </row>
    <row r="93" spans="1:20" s="37" customFormat="1" ht="25.5" customHeight="1">
      <c r="A93" s="80">
        <v>85</v>
      </c>
      <c r="B93" s="111"/>
      <c r="C93" s="148"/>
      <c r="D93" s="112"/>
      <c r="E93" s="84"/>
      <c r="F93" s="105"/>
      <c r="G93" s="102"/>
      <c r="H93" s="59">
        <f>IF($G93="","",INDEX('1. závod'!$A:$CH,$G93+5,INDEX('Základní list'!$B:$B,MATCH($F93,'Základní list'!$A:$A,0),1)))</f>
      </c>
      <c r="I93" s="58">
        <f>IF($G93="","",INDEX('1. závod'!$A:$CH,$G93+5,INDEX('Základní list'!$B:$B,MATCH($F93,'Základní list'!$A:$A,0),1)+2))</f>
      </c>
      <c r="J93" s="105"/>
      <c r="K93" s="102"/>
      <c r="L93" s="59">
        <f>IF($K93="","",INDEX('2. závod'!$A:$CH,$K93+5,INDEX('Základní list'!$B:$B,MATCH($J93,'Základní list'!$A:$A,0),1)))</f>
      </c>
      <c r="M93" s="58">
        <f>IF($K93="","",INDEX('2. závod'!$A:$CH,$K93+5,INDEX('Základní list'!$B:$B,MATCH($J93,'Základní list'!$A:$A,0),1)+2))</f>
      </c>
      <c r="N93" s="119">
        <f t="shared" si="14"/>
      </c>
      <c r="O93" s="119">
        <f t="shared" si="15"/>
      </c>
      <c r="P93" s="60">
        <f t="shared" si="16"/>
      </c>
      <c r="Q93" s="70">
        <f t="shared" si="17"/>
      </c>
      <c r="R93" s="71">
        <f t="shared" si="18"/>
      </c>
      <c r="S93" s="72">
        <f t="shared" si="19"/>
      </c>
      <c r="T93" s="73">
        <f t="shared" si="20"/>
      </c>
    </row>
    <row r="94" spans="1:20" s="37" customFormat="1" ht="25.5" customHeight="1">
      <c r="A94" s="80">
        <v>86</v>
      </c>
      <c r="B94" s="111"/>
      <c r="C94" s="148"/>
      <c r="D94" s="112"/>
      <c r="E94" s="84"/>
      <c r="F94" s="105"/>
      <c r="G94" s="102"/>
      <c r="H94" s="59">
        <f>IF($G94="","",INDEX('1. závod'!$A:$CH,$G94+5,INDEX('Základní list'!$B:$B,MATCH($F94,'Základní list'!$A:$A,0),1)))</f>
      </c>
      <c r="I94" s="58">
        <f>IF($G94="","",INDEX('1. závod'!$A:$CH,$G94+5,INDEX('Základní list'!$B:$B,MATCH($F94,'Základní list'!$A:$A,0),1)+2))</f>
      </c>
      <c r="J94" s="105"/>
      <c r="K94" s="102"/>
      <c r="L94" s="59">
        <f>IF($K94="","",INDEX('2. závod'!$A:$CH,$K94+5,INDEX('Základní list'!$B:$B,MATCH($J94,'Základní list'!$A:$A,0),1)))</f>
      </c>
      <c r="M94" s="58">
        <f>IF($K94="","",INDEX('2. závod'!$A:$CH,$K94+5,INDEX('Základní list'!$B:$B,MATCH($J94,'Základní list'!$A:$A,0),1)+2))</f>
      </c>
      <c r="N94" s="119">
        <f t="shared" si="14"/>
      </c>
      <c r="O94" s="119">
        <f t="shared" si="15"/>
      </c>
      <c r="P94" s="60">
        <f t="shared" si="16"/>
      </c>
      <c r="Q94" s="70">
        <f t="shared" si="17"/>
      </c>
      <c r="R94" s="71">
        <f t="shared" si="18"/>
      </c>
      <c r="S94" s="72">
        <f t="shared" si="19"/>
      </c>
      <c r="T94" s="73">
        <f t="shared" si="20"/>
      </c>
    </row>
    <row r="95" spans="1:20" s="37" customFormat="1" ht="25.5" customHeight="1">
      <c r="A95" s="80">
        <v>87</v>
      </c>
      <c r="B95" s="111"/>
      <c r="C95" s="148"/>
      <c r="D95" s="112"/>
      <c r="E95" s="84"/>
      <c r="F95" s="105"/>
      <c r="G95" s="102"/>
      <c r="H95" s="59">
        <f>IF($G95="","",INDEX('1. závod'!$A:$CH,$G95+5,INDEX('Základní list'!$B:$B,MATCH($F95,'Základní list'!$A:$A,0),1)))</f>
      </c>
      <c r="I95" s="58">
        <f>IF($G95="","",INDEX('1. závod'!$A:$CH,$G95+5,INDEX('Základní list'!$B:$B,MATCH($F95,'Základní list'!$A:$A,0),1)+2))</f>
      </c>
      <c r="J95" s="105"/>
      <c r="K95" s="102"/>
      <c r="L95" s="59">
        <f>IF($K95="","",INDEX('2. závod'!$A:$CH,$K95+5,INDEX('Základní list'!$B:$B,MATCH($J95,'Základní list'!$A:$A,0),1)))</f>
      </c>
      <c r="M95" s="58">
        <f>IF($K95="","",INDEX('2. závod'!$A:$CH,$K95+5,INDEX('Základní list'!$B:$B,MATCH($J95,'Základní list'!$A:$A,0),1)+2))</f>
      </c>
      <c r="N95" s="119">
        <f t="shared" si="14"/>
      </c>
      <c r="O95" s="119">
        <f t="shared" si="15"/>
      </c>
      <c r="P95" s="60">
        <f t="shared" si="16"/>
      </c>
      <c r="Q95" s="70">
        <f t="shared" si="17"/>
      </c>
      <c r="R95" s="71">
        <f t="shared" si="18"/>
      </c>
      <c r="S95" s="72">
        <f t="shared" si="19"/>
      </c>
      <c r="T95" s="73">
        <f t="shared" si="20"/>
      </c>
    </row>
    <row r="96" spans="1:20" s="37" customFormat="1" ht="25.5" customHeight="1">
      <c r="A96" s="80">
        <v>88</v>
      </c>
      <c r="B96" s="111"/>
      <c r="C96" s="148"/>
      <c r="D96" s="112"/>
      <c r="E96" s="84"/>
      <c r="F96" s="105"/>
      <c r="G96" s="102"/>
      <c r="H96" s="59">
        <f>IF($G96="","",INDEX('1. závod'!$A:$CH,$G96+5,INDEX('Základní list'!$B:$B,MATCH($F96,'Základní list'!$A:$A,0),1)))</f>
      </c>
      <c r="I96" s="58">
        <f>IF($G96="","",INDEX('1. závod'!$A:$CH,$G96+5,INDEX('Základní list'!$B:$B,MATCH($F96,'Základní list'!$A:$A,0),1)+2))</f>
      </c>
      <c r="J96" s="105"/>
      <c r="K96" s="102"/>
      <c r="L96" s="59">
        <f>IF($K96="","",INDEX('2. závod'!$A:$CH,$K96+5,INDEX('Základní list'!$B:$B,MATCH($J96,'Základní list'!$A:$A,0),1)))</f>
      </c>
      <c r="M96" s="58">
        <f>IF($K96="","",INDEX('2. závod'!$A:$CH,$K96+5,INDEX('Základní list'!$B:$B,MATCH($J96,'Základní list'!$A:$A,0),1)+2))</f>
      </c>
      <c r="N96" s="119">
        <f t="shared" si="14"/>
      </c>
      <c r="O96" s="119">
        <f t="shared" si="15"/>
      </c>
      <c r="P96" s="60">
        <f t="shared" si="16"/>
      </c>
      <c r="Q96" s="70">
        <f t="shared" si="17"/>
      </c>
      <c r="R96" s="71">
        <f t="shared" si="18"/>
      </c>
      <c r="S96" s="72">
        <f t="shared" si="19"/>
      </c>
      <c r="T96" s="73">
        <f t="shared" si="20"/>
      </c>
    </row>
    <row r="97" spans="1:20" s="37" customFormat="1" ht="25.5" customHeight="1">
      <c r="A97" s="80">
        <v>89</v>
      </c>
      <c r="B97" s="111"/>
      <c r="C97" s="151"/>
      <c r="D97" s="112"/>
      <c r="E97" s="84"/>
      <c r="F97" s="105"/>
      <c r="G97" s="102"/>
      <c r="H97" s="59">
        <f>IF($G97="","",INDEX('1. závod'!$A:$CH,$G97+5,INDEX('Základní list'!$B:$B,MATCH($F97,'Základní list'!$A:$A,0),1)))</f>
      </c>
      <c r="I97" s="58">
        <f>IF($G97="","",INDEX('1. závod'!$A:$CH,$G97+5,INDEX('Základní list'!$B:$B,MATCH($F97,'Základní list'!$A:$A,0),1)+2))</f>
      </c>
      <c r="J97" s="105"/>
      <c r="K97" s="102"/>
      <c r="L97" s="59">
        <f>IF($K97="","",INDEX('2. závod'!$A:$CH,$K97+5,INDEX('Základní list'!$B:$B,MATCH($J97,'Základní list'!$A:$A,0),1)))</f>
      </c>
      <c r="M97" s="58">
        <f>IF($K97="","",INDEX('2. závod'!$A:$CH,$K97+5,INDEX('Základní list'!$B:$B,MATCH($J97,'Základní list'!$A:$A,0),1)+2))</f>
      </c>
      <c r="N97" s="119">
        <f t="shared" si="14"/>
      </c>
      <c r="O97" s="119">
        <f t="shared" si="15"/>
      </c>
      <c r="P97" s="60">
        <f t="shared" si="16"/>
      </c>
      <c r="Q97" s="70">
        <f t="shared" si="17"/>
      </c>
      <c r="R97" s="71">
        <f t="shared" si="18"/>
      </c>
      <c r="S97" s="72">
        <f t="shared" si="19"/>
      </c>
      <c r="T97" s="73">
        <f t="shared" si="20"/>
      </c>
    </row>
    <row r="98" spans="1:20" s="37" customFormat="1" ht="25.5" customHeight="1">
      <c r="A98" s="80">
        <v>90</v>
      </c>
      <c r="B98" s="111"/>
      <c r="C98" s="148"/>
      <c r="D98" s="112"/>
      <c r="E98" s="84"/>
      <c r="F98" s="105"/>
      <c r="G98" s="102"/>
      <c r="H98" s="59">
        <f>IF($G98="","",INDEX('1. závod'!$A:$CH,$G98+5,INDEX('Základní list'!$B:$B,MATCH($F98,'Základní list'!$A:$A,0),1)))</f>
      </c>
      <c r="I98" s="58">
        <f>IF($G98="","",INDEX('1. závod'!$A:$CH,$G98+5,INDEX('Základní list'!$B:$B,MATCH($F98,'Základní list'!$A:$A,0),1)+2))</f>
      </c>
      <c r="J98" s="105"/>
      <c r="K98" s="102"/>
      <c r="L98" s="59">
        <f>IF($K98="","",INDEX('2. závod'!$A:$CH,$K98+5,INDEX('Základní list'!$B:$B,MATCH($J98,'Základní list'!$A:$A,0),1)))</f>
      </c>
      <c r="M98" s="58">
        <f>IF($K98="","",INDEX('2. závod'!$A:$CH,$K98+5,INDEX('Základní list'!$B:$B,MATCH($J98,'Základní list'!$A:$A,0),1)+2))</f>
      </c>
      <c r="N98" s="119">
        <f t="shared" si="14"/>
      </c>
      <c r="O98" s="119">
        <f t="shared" si="15"/>
      </c>
      <c r="P98" s="60">
        <f t="shared" si="16"/>
      </c>
      <c r="Q98" s="70">
        <f t="shared" si="17"/>
      </c>
      <c r="R98" s="71">
        <f t="shared" si="18"/>
      </c>
      <c r="S98" s="72">
        <f t="shared" si="19"/>
      </c>
      <c r="T98" s="73">
        <f t="shared" si="20"/>
      </c>
    </row>
    <row r="99" spans="1:20" s="37" customFormat="1" ht="25.5" customHeight="1">
      <c r="A99" s="80">
        <v>91</v>
      </c>
      <c r="B99" s="111"/>
      <c r="C99" s="148"/>
      <c r="D99" s="112"/>
      <c r="E99" s="84"/>
      <c r="F99" s="105"/>
      <c r="G99" s="102"/>
      <c r="H99" s="59">
        <f>IF($G99="","",INDEX('1. závod'!$A:$CH,$G99+5,INDEX('Základní list'!$B:$B,MATCH($F99,'Základní list'!$A:$A,0),1)))</f>
      </c>
      <c r="I99" s="58">
        <f>IF($G99="","",INDEX('1. závod'!$A:$CH,$G99+5,INDEX('Základní list'!$B:$B,MATCH($F99,'Základní list'!$A:$A,0),1)+2))</f>
      </c>
      <c r="J99" s="105"/>
      <c r="K99" s="102"/>
      <c r="L99" s="59">
        <f>IF($K99="","",INDEX('2. závod'!$A:$CH,$K99+5,INDEX('Základní list'!$B:$B,MATCH($J99,'Základní list'!$A:$A,0),1)))</f>
      </c>
      <c r="M99" s="58">
        <f>IF($K99="","",INDEX('2. závod'!$A:$CH,$K99+5,INDEX('Základní list'!$B:$B,MATCH($J99,'Základní list'!$A:$A,0),1)+2))</f>
      </c>
      <c r="N99" s="119">
        <f t="shared" si="14"/>
      </c>
      <c r="O99" s="119">
        <f t="shared" si="15"/>
      </c>
      <c r="P99" s="60">
        <f t="shared" si="16"/>
      </c>
      <c r="Q99" s="70">
        <f t="shared" si="17"/>
      </c>
      <c r="R99" s="71">
        <f t="shared" si="18"/>
      </c>
      <c r="S99" s="72">
        <f t="shared" si="19"/>
      </c>
      <c r="T99" s="73">
        <f t="shared" si="20"/>
      </c>
    </row>
    <row r="100" spans="1:20" s="37" customFormat="1" ht="25.5" customHeight="1">
      <c r="A100" s="80">
        <v>92</v>
      </c>
      <c r="B100" s="111"/>
      <c r="C100" s="148"/>
      <c r="D100" s="112"/>
      <c r="E100" s="84"/>
      <c r="F100" s="105"/>
      <c r="G100" s="102"/>
      <c r="H100" s="59">
        <f>IF($G100="","",INDEX('1. závod'!$A:$CH,$G100+5,INDEX('Základní list'!$B:$B,MATCH($F100,'Základní list'!$A:$A,0),1)))</f>
      </c>
      <c r="I100" s="58">
        <f>IF($G100="","",INDEX('1. závod'!$A:$CH,$G100+5,INDEX('Základní list'!$B:$B,MATCH($F100,'Základní list'!$A:$A,0),1)+2))</f>
      </c>
      <c r="J100" s="105"/>
      <c r="K100" s="102"/>
      <c r="L100" s="59">
        <f>IF($K100="","",INDEX('2. závod'!$A:$CH,$K100+5,INDEX('Základní list'!$B:$B,MATCH($J100,'Základní list'!$A:$A,0),1)))</f>
      </c>
      <c r="M100" s="58">
        <f>IF($K100="","",INDEX('2. závod'!$A:$CH,$K100+5,INDEX('Základní list'!$B:$B,MATCH($J100,'Základní list'!$A:$A,0),1)+2))</f>
      </c>
      <c r="N100" s="119">
        <f t="shared" si="14"/>
      </c>
      <c r="O100" s="119">
        <f t="shared" si="15"/>
      </c>
      <c r="P100" s="60">
        <f t="shared" si="16"/>
      </c>
      <c r="Q100" s="70">
        <f t="shared" si="17"/>
      </c>
      <c r="R100" s="71">
        <f t="shared" si="18"/>
      </c>
      <c r="S100" s="72">
        <f t="shared" si="19"/>
      </c>
      <c r="T100" s="73">
        <f t="shared" si="20"/>
      </c>
    </row>
    <row r="101" spans="1:20" s="37" customFormat="1" ht="25.5" customHeight="1">
      <c r="A101" s="80">
        <v>93</v>
      </c>
      <c r="B101" s="111"/>
      <c r="C101" s="148"/>
      <c r="D101" s="112"/>
      <c r="E101" s="84"/>
      <c r="F101" s="105"/>
      <c r="G101" s="102"/>
      <c r="H101" s="59">
        <f>IF($G101="","",INDEX('1. závod'!$A:$CH,$G101+5,INDEX('Základní list'!$B:$B,MATCH($F101,'Základní list'!$A:$A,0),1)))</f>
      </c>
      <c r="I101" s="58">
        <f>IF($G101="","",INDEX('1. závod'!$A:$CH,$G101+5,INDEX('Základní list'!$B:$B,MATCH($F101,'Základní list'!$A:$A,0),1)+2))</f>
      </c>
      <c r="J101" s="105"/>
      <c r="K101" s="102"/>
      <c r="L101" s="59">
        <f>IF($K101="","",INDEX('2. závod'!$A:$CH,$K101+5,INDEX('Základní list'!$B:$B,MATCH($J101,'Základní list'!$A:$A,0),1)))</f>
      </c>
      <c r="M101" s="58">
        <f>IF($K101="","",INDEX('2. závod'!$A:$CH,$K101+5,INDEX('Základní list'!$B:$B,MATCH($J101,'Základní list'!$A:$A,0),1)+2))</f>
      </c>
      <c r="N101" s="119">
        <f t="shared" si="14"/>
      </c>
      <c r="O101" s="119">
        <f t="shared" si="15"/>
      </c>
      <c r="P101" s="60">
        <f t="shared" si="16"/>
      </c>
      <c r="Q101" s="70">
        <f t="shared" si="17"/>
      </c>
      <c r="R101" s="71">
        <f t="shared" si="18"/>
      </c>
      <c r="S101" s="72">
        <f t="shared" si="19"/>
      </c>
      <c r="T101" s="73">
        <f t="shared" si="20"/>
      </c>
    </row>
    <row r="102" spans="1:20" s="37" customFormat="1" ht="25.5" customHeight="1">
      <c r="A102" s="80">
        <v>94</v>
      </c>
      <c r="B102" s="111"/>
      <c r="C102" s="148"/>
      <c r="D102" s="112"/>
      <c r="E102" s="84"/>
      <c r="F102" s="105"/>
      <c r="G102" s="102"/>
      <c r="H102" s="59">
        <f>IF($G102="","",INDEX('1. závod'!$A:$CH,$G102+5,INDEX('Základní list'!$B:$B,MATCH($F102,'Základní list'!$A:$A,0),1)))</f>
      </c>
      <c r="I102" s="58">
        <f>IF($G102="","",INDEX('1. závod'!$A:$CH,$G102+5,INDEX('Základní list'!$B:$B,MATCH($F102,'Základní list'!$A:$A,0),1)+2))</f>
      </c>
      <c r="J102" s="105"/>
      <c r="K102" s="102"/>
      <c r="L102" s="59">
        <f>IF($K102="","",INDEX('2. závod'!$A:$CH,$K102+5,INDEX('Základní list'!$B:$B,MATCH($J102,'Základní list'!$A:$A,0),1)))</f>
      </c>
      <c r="M102" s="58">
        <f>IF($K102="","",INDEX('2. závod'!$A:$CH,$K102+5,INDEX('Základní list'!$B:$B,MATCH($J102,'Základní list'!$A:$A,0),1)+2))</f>
      </c>
      <c r="N102" s="119">
        <f t="shared" si="14"/>
      </c>
      <c r="O102" s="119">
        <f t="shared" si="15"/>
      </c>
      <c r="P102" s="60">
        <f t="shared" si="16"/>
      </c>
      <c r="Q102" s="70">
        <f t="shared" si="17"/>
      </c>
      <c r="R102" s="71">
        <f t="shared" si="18"/>
      </c>
      <c r="S102" s="72">
        <f t="shared" si="19"/>
      </c>
      <c r="T102" s="73">
        <f t="shared" si="20"/>
      </c>
    </row>
    <row r="103" spans="1:20" s="37" customFormat="1" ht="25.5" customHeight="1">
      <c r="A103" s="80">
        <v>95</v>
      </c>
      <c r="B103" s="111"/>
      <c r="C103" s="150"/>
      <c r="D103" s="112"/>
      <c r="E103" s="84"/>
      <c r="F103" s="105"/>
      <c r="G103" s="102"/>
      <c r="H103" s="59">
        <f>IF($G103="","",INDEX('1. závod'!$A:$CH,$G103+5,INDEX('Základní list'!$B:$B,MATCH($F103,'Základní list'!$A:$A,0),1)))</f>
      </c>
      <c r="I103" s="58">
        <f>IF($G103="","",INDEX('1. závod'!$A:$CH,$G103+5,INDEX('Základní list'!$B:$B,MATCH($F103,'Základní list'!$A:$A,0),1)+2))</f>
      </c>
      <c r="J103" s="105"/>
      <c r="K103" s="102"/>
      <c r="L103" s="59">
        <f>IF($K103="","",INDEX('2. závod'!$A:$CH,$K103+5,INDEX('Základní list'!$B:$B,MATCH($J103,'Základní list'!$A:$A,0),1)))</f>
      </c>
      <c r="M103" s="58">
        <f>IF($K103="","",INDEX('2. závod'!$A:$CH,$K103+5,INDEX('Základní list'!$B:$B,MATCH($J103,'Základní list'!$A:$A,0),1)+2))</f>
      </c>
      <c r="N103" s="119">
        <f t="shared" si="14"/>
      </c>
      <c r="O103" s="119">
        <f t="shared" si="15"/>
      </c>
      <c r="P103" s="60">
        <f t="shared" si="16"/>
      </c>
      <c r="Q103" s="70">
        <f t="shared" si="17"/>
      </c>
      <c r="R103" s="71">
        <f t="shared" si="18"/>
      </c>
      <c r="S103" s="72">
        <f t="shared" si="19"/>
      </c>
      <c r="T103" s="73">
        <f t="shared" si="20"/>
      </c>
    </row>
    <row r="104" spans="1:20" s="37" customFormat="1" ht="25.5" customHeight="1">
      <c r="A104" s="80">
        <v>96</v>
      </c>
      <c r="B104" s="111"/>
      <c r="C104" s="148"/>
      <c r="D104" s="112"/>
      <c r="E104" s="84"/>
      <c r="F104" s="105"/>
      <c r="G104" s="102"/>
      <c r="H104" s="59">
        <f>IF($G104="","",INDEX('1. závod'!$A:$CH,$G104+5,INDEX('Základní list'!$B:$B,MATCH($F104,'Základní list'!$A:$A,0),1)))</f>
      </c>
      <c r="I104" s="58">
        <f>IF($G104="","",INDEX('1. závod'!$A:$CH,$G104+5,INDEX('Základní list'!$B:$B,MATCH($F104,'Základní list'!$A:$A,0),1)+2))</f>
      </c>
      <c r="J104" s="105"/>
      <c r="K104" s="102"/>
      <c r="L104" s="59">
        <f>IF($K104="","",INDEX('2. závod'!$A:$CH,$K104+5,INDEX('Základní list'!$B:$B,MATCH($J104,'Základní list'!$A:$A,0),1)))</f>
      </c>
      <c r="M104" s="58">
        <f>IF($K104="","",INDEX('2. závod'!$A:$CH,$K104+5,INDEX('Základní list'!$B:$B,MATCH($J104,'Základní list'!$A:$A,0),1)+2))</f>
      </c>
      <c r="N104" s="119">
        <f t="shared" si="14"/>
      </c>
      <c r="O104" s="119">
        <f t="shared" si="15"/>
      </c>
      <c r="P104" s="60">
        <f t="shared" si="16"/>
      </c>
      <c r="Q104" s="70">
        <f t="shared" si="17"/>
      </c>
      <c r="R104" s="71">
        <f t="shared" si="18"/>
      </c>
      <c r="S104" s="72">
        <f t="shared" si="19"/>
      </c>
      <c r="T104" s="73">
        <f t="shared" si="20"/>
      </c>
    </row>
    <row r="105" spans="1:20" s="37" customFormat="1" ht="25.5" customHeight="1">
      <c r="A105" s="80">
        <v>97</v>
      </c>
      <c r="B105" s="111"/>
      <c r="C105" s="148"/>
      <c r="D105" s="112"/>
      <c r="E105" s="84"/>
      <c r="F105" s="105"/>
      <c r="G105" s="102"/>
      <c r="H105" s="59">
        <f>IF($G105="","",INDEX('1. závod'!$A:$CH,$G105+5,INDEX('Základní list'!$B:$B,MATCH($F105,'Základní list'!$A:$A,0),1)))</f>
      </c>
      <c r="I105" s="58">
        <f>IF($G105="","",INDEX('1. závod'!$A:$CH,$G105+5,INDEX('Základní list'!$B:$B,MATCH($F105,'Základní list'!$A:$A,0),1)+2))</f>
      </c>
      <c r="J105" s="105"/>
      <c r="K105" s="102"/>
      <c r="L105" s="59">
        <f>IF($K105="","",INDEX('2. závod'!$A:$CH,$K105+5,INDEX('Základní list'!$B:$B,MATCH($J105,'Základní list'!$A:$A,0),1)))</f>
      </c>
      <c r="M105" s="58">
        <f>IF($K105="","",INDEX('2. závod'!$A:$CH,$K105+5,INDEX('Základní list'!$B:$B,MATCH($J105,'Základní list'!$A:$A,0),1)+2))</f>
      </c>
      <c r="N105" s="119">
        <f aca="true" t="shared" si="21" ref="N105:N128">CONCATENATE(F105,G105)</f>
      </c>
      <c r="O105" s="119">
        <f aca="true" t="shared" si="22" ref="O105:O128">CONCATENATE(J105,K105)</f>
      </c>
      <c r="P105" s="60">
        <f aca="true" t="shared" si="23" ref="P105:P128">IF(ISBLANK(E105),"",E105)</f>
      </c>
      <c r="Q105" s="70">
        <f aca="true" t="shared" si="24" ref="Q105:Q128">IF(ISBLANK($C105),"",COUNT(I105,M105))</f>
      </c>
      <c r="R105" s="71">
        <f aca="true" t="shared" si="25" ref="R105:R128">IF(ISBLANK($C105),"",SUM(H105,L105))</f>
      </c>
      <c r="S105" s="72">
        <f aca="true" t="shared" si="26" ref="S105:S128">IF(ISBLANK($C105),"",SUM(I105,M105))</f>
      </c>
      <c r="T105" s="73">
        <f aca="true" t="shared" si="27" ref="T105:T128">IF(ISBLANK($C105),"",IF(ISTEXT(T104),1,T104+1))</f>
      </c>
    </row>
    <row r="106" spans="1:20" s="37" customFormat="1" ht="25.5" customHeight="1">
      <c r="A106" s="80">
        <v>98</v>
      </c>
      <c r="B106" s="111"/>
      <c r="C106" s="148"/>
      <c r="D106" s="112"/>
      <c r="E106" s="84"/>
      <c r="F106" s="105"/>
      <c r="G106" s="102"/>
      <c r="H106" s="59">
        <f>IF($G106="","",INDEX('1. závod'!$A:$CH,$G106+5,INDEX('Základní list'!$B:$B,MATCH($F106,'Základní list'!$A:$A,0),1)))</f>
      </c>
      <c r="I106" s="58">
        <f>IF($G106="","",INDEX('1. závod'!$A:$CH,$G106+5,INDEX('Základní list'!$B:$B,MATCH($F106,'Základní list'!$A:$A,0),1)+2))</f>
      </c>
      <c r="J106" s="105"/>
      <c r="K106" s="102"/>
      <c r="L106" s="59">
        <f>IF($K106="","",INDEX('2. závod'!$A:$CH,$K106+5,INDEX('Základní list'!$B:$B,MATCH($J106,'Základní list'!$A:$A,0),1)))</f>
      </c>
      <c r="M106" s="58">
        <f>IF($K106="","",INDEX('2. závod'!$A:$CH,$K106+5,INDEX('Základní list'!$B:$B,MATCH($J106,'Základní list'!$A:$A,0),1)+2))</f>
      </c>
      <c r="N106" s="119">
        <f t="shared" si="21"/>
      </c>
      <c r="O106" s="119">
        <f t="shared" si="22"/>
      </c>
      <c r="P106" s="60">
        <f t="shared" si="23"/>
      </c>
      <c r="Q106" s="70">
        <f t="shared" si="24"/>
      </c>
      <c r="R106" s="71">
        <f t="shared" si="25"/>
      </c>
      <c r="S106" s="72">
        <f t="shared" si="26"/>
      </c>
      <c r="T106" s="73">
        <f t="shared" si="27"/>
      </c>
    </row>
    <row r="107" spans="1:20" s="37" customFormat="1" ht="25.5" customHeight="1">
      <c r="A107" s="80">
        <v>99</v>
      </c>
      <c r="B107" s="111"/>
      <c r="C107" s="148"/>
      <c r="D107" s="112"/>
      <c r="E107" s="84"/>
      <c r="F107" s="105"/>
      <c r="G107" s="102"/>
      <c r="H107" s="59">
        <f>IF($G107="","",INDEX('1. závod'!$A:$CH,$G107+5,INDEX('Základní list'!$B:$B,MATCH($F107,'Základní list'!$A:$A,0),1)))</f>
      </c>
      <c r="I107" s="58">
        <f>IF($G107="","",INDEX('1. závod'!$A:$CH,$G107+5,INDEX('Základní list'!$B:$B,MATCH($F107,'Základní list'!$A:$A,0),1)+2))</f>
      </c>
      <c r="J107" s="105"/>
      <c r="K107" s="102"/>
      <c r="L107" s="59">
        <f>IF($K107="","",INDEX('2. závod'!$A:$CH,$K107+5,INDEX('Základní list'!$B:$B,MATCH($J107,'Základní list'!$A:$A,0),1)))</f>
      </c>
      <c r="M107" s="58">
        <f>IF($K107="","",INDEX('2. závod'!$A:$CH,$K107+5,INDEX('Základní list'!$B:$B,MATCH($J107,'Základní list'!$A:$A,0),1)+2))</f>
      </c>
      <c r="N107" s="119">
        <f t="shared" si="21"/>
      </c>
      <c r="O107" s="119">
        <f t="shared" si="22"/>
      </c>
      <c r="P107" s="60">
        <f t="shared" si="23"/>
      </c>
      <c r="Q107" s="70">
        <f t="shared" si="24"/>
      </c>
      <c r="R107" s="71">
        <f t="shared" si="25"/>
      </c>
      <c r="S107" s="72">
        <f t="shared" si="26"/>
      </c>
      <c r="T107" s="73">
        <f t="shared" si="27"/>
      </c>
    </row>
    <row r="108" spans="1:20" s="37" customFormat="1" ht="25.5" customHeight="1">
      <c r="A108" s="80">
        <v>100</v>
      </c>
      <c r="B108" s="111"/>
      <c r="C108" s="148"/>
      <c r="D108" s="112"/>
      <c r="E108" s="84"/>
      <c r="F108" s="105"/>
      <c r="G108" s="102"/>
      <c r="H108" s="59">
        <f>IF($G108="","",INDEX('1. závod'!$A:$CH,$G108+5,INDEX('Základní list'!$B:$B,MATCH($F108,'Základní list'!$A:$A,0),1)))</f>
      </c>
      <c r="I108" s="58">
        <f>IF($G108="","",INDEX('1. závod'!$A:$CH,$G108+5,INDEX('Základní list'!$B:$B,MATCH($F108,'Základní list'!$A:$A,0),1)+2))</f>
      </c>
      <c r="J108" s="105"/>
      <c r="K108" s="102"/>
      <c r="L108" s="59">
        <f>IF($K108="","",INDEX('2. závod'!$A:$CH,$K108+5,INDEX('Základní list'!$B:$B,MATCH($J108,'Základní list'!$A:$A,0),1)))</f>
      </c>
      <c r="M108" s="58">
        <f>IF($K108="","",INDEX('2. závod'!$A:$CH,$K108+5,INDEX('Základní list'!$B:$B,MATCH($J108,'Základní list'!$A:$A,0),1)+2))</f>
      </c>
      <c r="N108" s="119">
        <f t="shared" si="21"/>
      </c>
      <c r="O108" s="119">
        <f t="shared" si="22"/>
      </c>
      <c r="P108" s="60">
        <f t="shared" si="23"/>
      </c>
      <c r="Q108" s="70">
        <f t="shared" si="24"/>
      </c>
      <c r="R108" s="71">
        <f t="shared" si="25"/>
      </c>
      <c r="S108" s="72">
        <f t="shared" si="26"/>
      </c>
      <c r="T108" s="73">
        <f t="shared" si="27"/>
      </c>
    </row>
    <row r="109" spans="1:20" s="37" customFormat="1" ht="25.5" customHeight="1">
      <c r="A109" s="80">
        <v>101</v>
      </c>
      <c r="B109" s="111"/>
      <c r="C109" s="148"/>
      <c r="D109" s="112"/>
      <c r="E109" s="84"/>
      <c r="F109" s="105"/>
      <c r="G109" s="102"/>
      <c r="H109" s="59">
        <f>IF($G109="","",INDEX('1. závod'!$A:$CH,$G109+5,INDEX('Základní list'!$B:$B,MATCH($F109,'Základní list'!$A:$A,0),1)))</f>
      </c>
      <c r="I109" s="58">
        <f>IF($G109="","",INDEX('1. závod'!$A:$CH,$G109+5,INDEX('Základní list'!$B:$B,MATCH($F109,'Základní list'!$A:$A,0),1)+2))</f>
      </c>
      <c r="J109" s="105"/>
      <c r="K109" s="102"/>
      <c r="L109" s="59">
        <f>IF($K109="","",INDEX('2. závod'!$A:$CH,$K109+5,INDEX('Základní list'!$B:$B,MATCH($J109,'Základní list'!$A:$A,0),1)))</f>
      </c>
      <c r="M109" s="58">
        <f>IF($K109="","",INDEX('2. závod'!$A:$CH,$K109+5,INDEX('Základní list'!$B:$B,MATCH($J109,'Základní list'!$A:$A,0),1)+2))</f>
      </c>
      <c r="N109" s="119">
        <f t="shared" si="21"/>
      </c>
      <c r="O109" s="119">
        <f t="shared" si="22"/>
      </c>
      <c r="P109" s="60">
        <f t="shared" si="23"/>
      </c>
      <c r="Q109" s="70">
        <f t="shared" si="24"/>
      </c>
      <c r="R109" s="71">
        <f t="shared" si="25"/>
      </c>
      <c r="S109" s="72">
        <f t="shared" si="26"/>
      </c>
      <c r="T109" s="73">
        <f t="shared" si="27"/>
      </c>
    </row>
    <row r="110" spans="1:20" s="37" customFormat="1" ht="25.5" customHeight="1">
      <c r="A110" s="80">
        <v>102</v>
      </c>
      <c r="B110" s="120"/>
      <c r="C110" s="145"/>
      <c r="D110" s="112"/>
      <c r="E110" s="84"/>
      <c r="F110" s="105"/>
      <c r="G110" s="102"/>
      <c r="H110" s="59">
        <f>IF($G110="","",INDEX('1. závod'!$A:$CH,$G110+5,INDEX('Základní list'!$B:$B,MATCH($F110,'Základní list'!$A:$A,0),1)))</f>
      </c>
      <c r="I110" s="58">
        <f>IF($G110="","",INDEX('1. závod'!$A:$CH,$G110+5,INDEX('Základní list'!$B:$B,MATCH($F110,'Základní list'!$A:$A,0),1)+2))</f>
      </c>
      <c r="J110" s="105"/>
      <c r="K110" s="102"/>
      <c r="L110" s="59">
        <f>IF($K110="","",INDEX('2. závod'!$A:$CH,$K110+5,INDEX('Základní list'!$B:$B,MATCH($J110,'Základní list'!$A:$A,0),1)))</f>
      </c>
      <c r="M110" s="58">
        <f>IF($K110="","",INDEX('2. závod'!$A:$CH,$K110+5,INDEX('Základní list'!$B:$B,MATCH($J110,'Základní list'!$A:$A,0),1)+2))</f>
      </c>
      <c r="N110" s="119">
        <f t="shared" si="21"/>
      </c>
      <c r="O110" s="119">
        <f t="shared" si="22"/>
      </c>
      <c r="P110" s="60">
        <f t="shared" si="23"/>
      </c>
      <c r="Q110" s="70">
        <f t="shared" si="24"/>
      </c>
      <c r="R110" s="71">
        <f t="shared" si="25"/>
      </c>
      <c r="S110" s="72">
        <f t="shared" si="26"/>
      </c>
      <c r="T110" s="73">
        <f t="shared" si="27"/>
      </c>
    </row>
    <row r="111" spans="1:20" s="37" customFormat="1" ht="25.5" customHeight="1">
      <c r="A111" s="80">
        <v>103</v>
      </c>
      <c r="B111" s="111"/>
      <c r="C111" s="145"/>
      <c r="D111" s="112"/>
      <c r="E111" s="84"/>
      <c r="F111" s="105"/>
      <c r="G111" s="102"/>
      <c r="H111" s="59">
        <f>IF($G111="","",INDEX('1. závod'!$A:$CH,$G111+5,INDEX('Základní list'!$B:$B,MATCH($F111,'Základní list'!$A:$A,0),1)))</f>
      </c>
      <c r="I111" s="58">
        <f>IF($G111="","",INDEX('1. závod'!$A:$CH,$G111+5,INDEX('Základní list'!$B:$B,MATCH($F111,'Základní list'!$A:$A,0),1)+2))</f>
      </c>
      <c r="J111" s="105"/>
      <c r="K111" s="102"/>
      <c r="L111" s="59">
        <f>IF($K111="","",INDEX('2. závod'!$A:$CH,$K111+5,INDEX('Základní list'!$B:$B,MATCH($J111,'Základní list'!$A:$A,0),1)))</f>
      </c>
      <c r="M111" s="58">
        <f>IF($K111="","",INDEX('2. závod'!$A:$CH,$K111+5,INDEX('Základní list'!$B:$B,MATCH($J111,'Základní list'!$A:$A,0),1)+2))</f>
      </c>
      <c r="N111" s="119">
        <f t="shared" si="21"/>
      </c>
      <c r="O111" s="119">
        <f t="shared" si="22"/>
      </c>
      <c r="P111" s="60">
        <f t="shared" si="23"/>
      </c>
      <c r="Q111" s="70">
        <f t="shared" si="24"/>
      </c>
      <c r="R111" s="71">
        <f t="shared" si="25"/>
      </c>
      <c r="S111" s="72">
        <f t="shared" si="26"/>
      </c>
      <c r="T111" s="73">
        <f t="shared" si="27"/>
      </c>
    </row>
    <row r="112" spans="1:20" s="37" customFormat="1" ht="25.5" customHeight="1">
      <c r="A112" s="80">
        <v>104</v>
      </c>
      <c r="B112" s="111"/>
      <c r="C112" s="145"/>
      <c r="D112" s="112"/>
      <c r="E112" s="84"/>
      <c r="F112" s="105"/>
      <c r="G112" s="102"/>
      <c r="H112" s="59">
        <f>IF($G112="","",INDEX('1. závod'!$A:$CH,$G112+5,INDEX('Základní list'!$B:$B,MATCH($F112,'Základní list'!$A:$A,0),1)))</f>
      </c>
      <c r="I112" s="58">
        <f>IF($G112="","",INDEX('1. závod'!$A:$CH,$G112+5,INDEX('Základní list'!$B:$B,MATCH($F112,'Základní list'!$A:$A,0),1)+2))</f>
      </c>
      <c r="J112" s="105"/>
      <c r="K112" s="102"/>
      <c r="L112" s="59">
        <f>IF($K112="","",INDEX('2. závod'!$A:$CH,$K112+5,INDEX('Základní list'!$B:$B,MATCH($J112,'Základní list'!$A:$A,0),1)))</f>
      </c>
      <c r="M112" s="58">
        <f>IF($K112="","",INDEX('2. závod'!$A:$CH,$K112+5,INDEX('Základní list'!$B:$B,MATCH($J112,'Základní list'!$A:$A,0),1)+2))</f>
      </c>
      <c r="N112" s="119">
        <f t="shared" si="21"/>
      </c>
      <c r="O112" s="119">
        <f t="shared" si="22"/>
      </c>
      <c r="P112" s="60">
        <f t="shared" si="23"/>
      </c>
      <c r="Q112" s="70">
        <f t="shared" si="24"/>
      </c>
      <c r="R112" s="71">
        <f t="shared" si="25"/>
      </c>
      <c r="S112" s="72">
        <f t="shared" si="26"/>
      </c>
      <c r="T112" s="73">
        <f t="shared" si="27"/>
      </c>
    </row>
    <row r="113" spans="1:20" s="37" customFormat="1" ht="25.5" customHeight="1">
      <c r="A113" s="80">
        <v>105</v>
      </c>
      <c r="B113" s="111"/>
      <c r="C113" s="145"/>
      <c r="D113" s="112"/>
      <c r="E113" s="84"/>
      <c r="F113" s="105"/>
      <c r="G113" s="102"/>
      <c r="H113" s="59">
        <f>IF($G113="","",INDEX('1. závod'!$A:$CH,$G113+5,INDEX('Základní list'!$B:$B,MATCH($F113,'Základní list'!$A:$A,0),1)))</f>
      </c>
      <c r="I113" s="58">
        <f>IF($G113="","",INDEX('1. závod'!$A:$CH,$G113+5,INDEX('Základní list'!$B:$B,MATCH($F113,'Základní list'!$A:$A,0),1)+2))</f>
      </c>
      <c r="J113" s="105"/>
      <c r="K113" s="102"/>
      <c r="L113" s="59">
        <f>IF($K113="","",INDEX('2. závod'!$A:$CH,$K113+5,INDEX('Základní list'!$B:$B,MATCH($J113,'Základní list'!$A:$A,0),1)))</f>
      </c>
      <c r="M113" s="58">
        <f>IF($K113="","",INDEX('2. závod'!$A:$CH,$K113+5,INDEX('Základní list'!$B:$B,MATCH($J113,'Základní list'!$A:$A,0),1)+2))</f>
      </c>
      <c r="N113" s="119">
        <f t="shared" si="21"/>
      </c>
      <c r="O113" s="119">
        <f t="shared" si="22"/>
      </c>
      <c r="P113" s="60">
        <f t="shared" si="23"/>
      </c>
      <c r="Q113" s="70">
        <f t="shared" si="24"/>
      </c>
      <c r="R113" s="71">
        <f t="shared" si="25"/>
      </c>
      <c r="S113" s="72">
        <f t="shared" si="26"/>
      </c>
      <c r="T113" s="73">
        <f t="shared" si="27"/>
      </c>
    </row>
    <row r="114" spans="1:20" s="37" customFormat="1" ht="25.5" customHeight="1">
      <c r="A114" s="80">
        <v>106</v>
      </c>
      <c r="B114" s="111"/>
      <c r="C114" s="145"/>
      <c r="D114" s="112"/>
      <c r="E114" s="84"/>
      <c r="F114" s="105"/>
      <c r="G114" s="102"/>
      <c r="H114" s="59">
        <f>IF($G114="","",INDEX('1. závod'!$A:$CH,$G114+5,INDEX('Základní list'!$B:$B,MATCH($F114,'Základní list'!$A:$A,0),1)))</f>
      </c>
      <c r="I114" s="58">
        <f>IF($G114="","",INDEX('1. závod'!$A:$CH,$G114+5,INDEX('Základní list'!$B:$B,MATCH($F114,'Základní list'!$A:$A,0),1)+2))</f>
      </c>
      <c r="J114" s="105"/>
      <c r="K114" s="102"/>
      <c r="L114" s="59">
        <f>IF($K114="","",INDEX('2. závod'!$A:$CH,$K114+5,INDEX('Základní list'!$B:$B,MATCH($J114,'Základní list'!$A:$A,0),1)))</f>
      </c>
      <c r="M114" s="58">
        <f>IF($K114="","",INDEX('2. závod'!$A:$CH,$K114+5,INDEX('Základní list'!$B:$B,MATCH($J114,'Základní list'!$A:$A,0),1)+2))</f>
      </c>
      <c r="N114" s="119">
        <f t="shared" si="21"/>
      </c>
      <c r="O114" s="119">
        <f t="shared" si="22"/>
      </c>
      <c r="P114" s="60">
        <f t="shared" si="23"/>
      </c>
      <c r="Q114" s="70">
        <f t="shared" si="24"/>
      </c>
      <c r="R114" s="71">
        <f t="shared" si="25"/>
      </c>
      <c r="S114" s="72">
        <f t="shared" si="26"/>
      </c>
      <c r="T114" s="73">
        <f t="shared" si="27"/>
      </c>
    </row>
    <row r="115" spans="1:20" s="37" customFormat="1" ht="25.5" customHeight="1">
      <c r="A115" s="80">
        <v>107</v>
      </c>
      <c r="B115" s="111"/>
      <c r="C115" s="145"/>
      <c r="D115" s="112"/>
      <c r="E115" s="84"/>
      <c r="F115" s="105"/>
      <c r="G115" s="102"/>
      <c r="H115" s="59">
        <f>IF($G115="","",INDEX('1. závod'!$A:$CH,$G115+5,INDEX('Základní list'!$B:$B,MATCH($F115,'Základní list'!$A:$A,0),1)))</f>
      </c>
      <c r="I115" s="58">
        <f>IF($G115="","",INDEX('1. závod'!$A:$CH,$G115+5,INDEX('Základní list'!$B:$B,MATCH($F115,'Základní list'!$A:$A,0),1)+2))</f>
      </c>
      <c r="J115" s="105"/>
      <c r="K115" s="102"/>
      <c r="L115" s="59">
        <f>IF($K115="","",INDEX('2. závod'!$A:$CH,$K115+5,INDEX('Základní list'!$B:$B,MATCH($J115,'Základní list'!$A:$A,0),1)))</f>
      </c>
      <c r="M115" s="58">
        <f>IF($K115="","",INDEX('2. závod'!$A:$CH,$K115+5,INDEX('Základní list'!$B:$B,MATCH($J115,'Základní list'!$A:$A,0),1)+2))</f>
      </c>
      <c r="N115" s="119">
        <f t="shared" si="21"/>
      </c>
      <c r="O115" s="119">
        <f t="shared" si="22"/>
      </c>
      <c r="P115" s="60">
        <f t="shared" si="23"/>
      </c>
      <c r="Q115" s="70">
        <f t="shared" si="24"/>
      </c>
      <c r="R115" s="71">
        <f t="shared" si="25"/>
      </c>
      <c r="S115" s="72">
        <f t="shared" si="26"/>
      </c>
      <c r="T115" s="73">
        <f t="shared" si="27"/>
      </c>
    </row>
    <row r="116" spans="1:20" s="37" customFormat="1" ht="25.5" customHeight="1">
      <c r="A116" s="80">
        <v>108</v>
      </c>
      <c r="B116" s="111"/>
      <c r="C116" s="145"/>
      <c r="D116" s="112"/>
      <c r="E116" s="84"/>
      <c r="F116" s="105"/>
      <c r="G116" s="102"/>
      <c r="H116" s="59">
        <f>IF($G116="","",INDEX('1. závod'!$A:$CH,$G116+5,INDEX('Základní list'!$B:$B,MATCH($F116,'Základní list'!$A:$A,0),1)))</f>
      </c>
      <c r="I116" s="58">
        <f>IF($G116="","",INDEX('1. závod'!$A:$CH,$G116+5,INDEX('Základní list'!$B:$B,MATCH($F116,'Základní list'!$A:$A,0),1)+2))</f>
      </c>
      <c r="J116" s="105"/>
      <c r="K116" s="102"/>
      <c r="L116" s="59">
        <f>IF($K116="","",INDEX('2. závod'!$A:$CH,$K116+5,INDEX('Základní list'!$B:$B,MATCH($J116,'Základní list'!$A:$A,0),1)))</f>
      </c>
      <c r="M116" s="58">
        <f>IF($K116="","",INDEX('2. závod'!$A:$CH,$K116+5,INDEX('Základní list'!$B:$B,MATCH($J116,'Základní list'!$A:$A,0),1)+2))</f>
      </c>
      <c r="N116" s="119">
        <f t="shared" si="21"/>
      </c>
      <c r="O116" s="119">
        <f t="shared" si="22"/>
      </c>
      <c r="P116" s="60">
        <f t="shared" si="23"/>
      </c>
      <c r="Q116" s="70">
        <f t="shared" si="24"/>
      </c>
      <c r="R116" s="71">
        <f t="shared" si="25"/>
      </c>
      <c r="S116" s="72">
        <f t="shared" si="26"/>
      </c>
      <c r="T116" s="73">
        <f t="shared" si="27"/>
      </c>
    </row>
    <row r="117" spans="1:20" s="37" customFormat="1" ht="25.5" customHeight="1">
      <c r="A117" s="80">
        <v>109</v>
      </c>
      <c r="B117" s="111"/>
      <c r="C117" s="145"/>
      <c r="D117" s="112"/>
      <c r="E117" s="84"/>
      <c r="F117" s="105"/>
      <c r="G117" s="102"/>
      <c r="H117" s="59">
        <f>IF($G117="","",INDEX('1. závod'!$A:$CH,$G117+5,INDEX('Základní list'!$B:$B,MATCH($F117,'Základní list'!$A:$A,0),1)))</f>
      </c>
      <c r="I117" s="58">
        <f>IF($G117="","",INDEX('1. závod'!$A:$CH,$G117+5,INDEX('Základní list'!$B:$B,MATCH($F117,'Základní list'!$A:$A,0),1)+2))</f>
      </c>
      <c r="J117" s="105"/>
      <c r="K117" s="102"/>
      <c r="L117" s="59">
        <f>IF($K117="","",INDEX('2. závod'!$A:$CH,$K117+5,INDEX('Základní list'!$B:$B,MATCH($J117,'Základní list'!$A:$A,0),1)))</f>
      </c>
      <c r="M117" s="58">
        <f>IF($K117="","",INDEX('2. závod'!$A:$CH,$K117+5,INDEX('Základní list'!$B:$B,MATCH($J117,'Základní list'!$A:$A,0),1)+2))</f>
      </c>
      <c r="N117" s="119">
        <f t="shared" si="21"/>
      </c>
      <c r="O117" s="119">
        <f t="shared" si="22"/>
      </c>
      <c r="P117" s="60">
        <f t="shared" si="23"/>
      </c>
      <c r="Q117" s="70">
        <f t="shared" si="24"/>
      </c>
      <c r="R117" s="71">
        <f t="shared" si="25"/>
      </c>
      <c r="S117" s="72">
        <f t="shared" si="26"/>
      </c>
      <c r="T117" s="73">
        <f t="shared" si="27"/>
      </c>
    </row>
    <row r="118" spans="1:20" s="37" customFormat="1" ht="25.5" customHeight="1">
      <c r="A118" s="80">
        <v>110</v>
      </c>
      <c r="B118" s="111"/>
      <c r="C118" s="145"/>
      <c r="D118" s="112"/>
      <c r="E118" s="84"/>
      <c r="F118" s="105"/>
      <c r="G118" s="102"/>
      <c r="H118" s="59">
        <f>IF($G118="","",INDEX('1. závod'!$A:$CH,$G118+5,INDEX('Základní list'!$B:$B,MATCH($F118,'Základní list'!$A:$A,0),1)))</f>
      </c>
      <c r="I118" s="58">
        <f>IF($G118="","",INDEX('1. závod'!$A:$CH,$G118+5,INDEX('Základní list'!$B:$B,MATCH($F118,'Základní list'!$A:$A,0),1)+2))</f>
      </c>
      <c r="J118" s="105"/>
      <c r="K118" s="102"/>
      <c r="L118" s="59">
        <f>IF($K118="","",INDEX('2. závod'!$A:$CH,$K118+5,INDEX('Základní list'!$B:$B,MATCH($J118,'Základní list'!$A:$A,0),1)))</f>
      </c>
      <c r="M118" s="58">
        <f>IF($K118="","",INDEX('2. závod'!$A:$CH,$K118+5,INDEX('Základní list'!$B:$B,MATCH($J118,'Základní list'!$A:$A,0),1)+2))</f>
      </c>
      <c r="N118" s="119">
        <f t="shared" si="21"/>
      </c>
      <c r="O118" s="119">
        <f t="shared" si="22"/>
      </c>
      <c r="P118" s="60">
        <f t="shared" si="23"/>
      </c>
      <c r="Q118" s="70">
        <f t="shared" si="24"/>
      </c>
      <c r="R118" s="71">
        <f t="shared" si="25"/>
      </c>
      <c r="S118" s="72">
        <f t="shared" si="26"/>
      </c>
      <c r="T118" s="73">
        <f t="shared" si="27"/>
      </c>
    </row>
    <row r="119" spans="1:20" s="37" customFormat="1" ht="25.5" customHeight="1">
      <c r="A119" s="80">
        <v>111</v>
      </c>
      <c r="B119" s="111"/>
      <c r="C119" s="145"/>
      <c r="D119" s="112"/>
      <c r="E119" s="84"/>
      <c r="F119" s="105"/>
      <c r="G119" s="102"/>
      <c r="H119" s="59">
        <f>IF($G119="","",INDEX('1. závod'!$A:$CH,$G119+5,INDEX('Základní list'!$B:$B,MATCH($F119,'Základní list'!$A:$A,0),1)))</f>
      </c>
      <c r="I119" s="58">
        <f>IF($G119="","",INDEX('1. závod'!$A:$CH,$G119+5,INDEX('Základní list'!$B:$B,MATCH($F119,'Základní list'!$A:$A,0),1)+2))</f>
      </c>
      <c r="J119" s="105"/>
      <c r="K119" s="102"/>
      <c r="L119" s="59">
        <f>IF($K119="","",INDEX('2. závod'!$A:$CH,$K119+5,INDEX('Základní list'!$B:$B,MATCH($J119,'Základní list'!$A:$A,0),1)))</f>
      </c>
      <c r="M119" s="58">
        <f>IF($K119="","",INDEX('2. závod'!$A:$CH,$K119+5,INDEX('Základní list'!$B:$B,MATCH($J119,'Základní list'!$A:$A,0),1)+2))</f>
      </c>
      <c r="N119" s="119">
        <f t="shared" si="21"/>
      </c>
      <c r="O119" s="119">
        <f t="shared" si="22"/>
      </c>
      <c r="P119" s="60">
        <f t="shared" si="23"/>
      </c>
      <c r="Q119" s="70">
        <f t="shared" si="24"/>
      </c>
      <c r="R119" s="71">
        <f t="shared" si="25"/>
      </c>
      <c r="S119" s="72">
        <f t="shared" si="26"/>
      </c>
      <c r="T119" s="73">
        <f t="shared" si="27"/>
      </c>
    </row>
    <row r="120" spans="1:20" s="37" customFormat="1" ht="25.5" customHeight="1">
      <c r="A120" s="80">
        <v>112</v>
      </c>
      <c r="B120" s="111"/>
      <c r="C120" s="145"/>
      <c r="D120" s="112"/>
      <c r="E120" s="84"/>
      <c r="F120" s="105"/>
      <c r="G120" s="102"/>
      <c r="H120" s="59">
        <f>IF($G120="","",INDEX('1. závod'!$A:$CH,$G120+5,INDEX('Základní list'!$B:$B,MATCH($F120,'Základní list'!$A:$A,0),1)))</f>
      </c>
      <c r="I120" s="58">
        <f>IF($G120="","",INDEX('1. závod'!$A:$CH,$G120+5,INDEX('Základní list'!$B:$B,MATCH($F120,'Základní list'!$A:$A,0),1)+2))</f>
      </c>
      <c r="J120" s="105"/>
      <c r="K120" s="102"/>
      <c r="L120" s="59">
        <f>IF($K120="","",INDEX('2. závod'!$A:$CH,$K120+5,INDEX('Základní list'!$B:$B,MATCH($J120,'Základní list'!$A:$A,0),1)))</f>
      </c>
      <c r="M120" s="58">
        <f>IF($K120="","",INDEX('2. závod'!$A:$CH,$K120+5,INDEX('Základní list'!$B:$B,MATCH($J120,'Základní list'!$A:$A,0),1)+2))</f>
      </c>
      <c r="N120" s="119">
        <f t="shared" si="21"/>
      </c>
      <c r="O120" s="119">
        <f t="shared" si="22"/>
      </c>
      <c r="P120" s="60">
        <f t="shared" si="23"/>
      </c>
      <c r="Q120" s="70">
        <f t="shared" si="24"/>
      </c>
      <c r="R120" s="71">
        <f t="shared" si="25"/>
      </c>
      <c r="S120" s="72">
        <f t="shared" si="26"/>
      </c>
      <c r="T120" s="73">
        <f t="shared" si="27"/>
      </c>
    </row>
    <row r="121" spans="1:20" s="37" customFormat="1" ht="25.5" customHeight="1">
      <c r="A121" s="80">
        <v>113</v>
      </c>
      <c r="B121" s="111"/>
      <c r="C121" s="145"/>
      <c r="D121" s="112"/>
      <c r="E121" s="84"/>
      <c r="F121" s="105"/>
      <c r="G121" s="102"/>
      <c r="H121" s="59">
        <f>IF($G121="","",INDEX('1. závod'!$A:$CH,$G121+5,INDEX('Základní list'!$B:$B,MATCH($F121,'Základní list'!$A:$A,0),1)))</f>
      </c>
      <c r="I121" s="58">
        <f>IF($G121="","",INDEX('1. závod'!$A:$CH,$G121+5,INDEX('Základní list'!$B:$B,MATCH($F121,'Základní list'!$A:$A,0),1)+2))</f>
      </c>
      <c r="J121" s="105"/>
      <c r="K121" s="102"/>
      <c r="L121" s="59">
        <f>IF($K121="","",INDEX('2. závod'!$A:$CH,$K121+5,INDEX('Základní list'!$B:$B,MATCH($J121,'Základní list'!$A:$A,0),1)))</f>
      </c>
      <c r="M121" s="58">
        <f>IF($K121="","",INDEX('2. závod'!$A:$CH,$K121+5,INDEX('Základní list'!$B:$B,MATCH($J121,'Základní list'!$A:$A,0),1)+2))</f>
      </c>
      <c r="N121" s="119">
        <f t="shared" si="21"/>
      </c>
      <c r="O121" s="119">
        <f t="shared" si="22"/>
      </c>
      <c r="P121" s="60">
        <f t="shared" si="23"/>
      </c>
      <c r="Q121" s="70">
        <f t="shared" si="24"/>
      </c>
      <c r="R121" s="71">
        <f t="shared" si="25"/>
      </c>
      <c r="S121" s="72">
        <f t="shared" si="26"/>
      </c>
      <c r="T121" s="73">
        <f t="shared" si="27"/>
      </c>
    </row>
    <row r="122" spans="1:20" s="37" customFormat="1" ht="25.5" customHeight="1">
      <c r="A122" s="80">
        <v>114</v>
      </c>
      <c r="B122" s="111"/>
      <c r="C122" s="145"/>
      <c r="D122" s="112"/>
      <c r="E122" s="84"/>
      <c r="F122" s="105"/>
      <c r="G122" s="102"/>
      <c r="H122" s="59">
        <f>IF($G122="","",INDEX('1. závod'!$A:$CH,$G122+5,INDEX('Základní list'!$B:$B,MATCH($F122,'Základní list'!$A:$A,0),1)))</f>
      </c>
      <c r="I122" s="58">
        <f>IF($G122="","",INDEX('1. závod'!$A:$CH,$G122+5,INDEX('Základní list'!$B:$B,MATCH($F122,'Základní list'!$A:$A,0),1)+2))</f>
      </c>
      <c r="J122" s="105"/>
      <c r="K122" s="102"/>
      <c r="L122" s="59">
        <f>IF($K122="","",INDEX('2. závod'!$A:$CH,$K122+5,INDEX('Základní list'!$B:$B,MATCH($J122,'Základní list'!$A:$A,0),1)))</f>
      </c>
      <c r="M122" s="58">
        <f>IF($K122="","",INDEX('2. závod'!$A:$CH,$K122+5,INDEX('Základní list'!$B:$B,MATCH($J122,'Základní list'!$A:$A,0),1)+2))</f>
      </c>
      <c r="N122" s="119">
        <f t="shared" si="21"/>
      </c>
      <c r="O122" s="119">
        <f t="shared" si="22"/>
      </c>
      <c r="P122" s="60">
        <f t="shared" si="23"/>
      </c>
      <c r="Q122" s="70">
        <f t="shared" si="24"/>
      </c>
      <c r="R122" s="71">
        <f t="shared" si="25"/>
      </c>
      <c r="S122" s="72">
        <f t="shared" si="26"/>
      </c>
      <c r="T122" s="73">
        <f t="shared" si="27"/>
      </c>
    </row>
    <row r="123" spans="1:20" s="37" customFormat="1" ht="25.5" customHeight="1">
      <c r="A123" s="80">
        <v>115</v>
      </c>
      <c r="B123" s="111"/>
      <c r="C123" s="145"/>
      <c r="D123" s="112"/>
      <c r="E123" s="84"/>
      <c r="F123" s="105"/>
      <c r="G123" s="102"/>
      <c r="H123" s="59">
        <f>IF($G123="","",INDEX('1. závod'!$A:$CH,$G123+5,INDEX('Základní list'!$B:$B,MATCH($F123,'Základní list'!$A:$A,0),1)))</f>
      </c>
      <c r="I123" s="58">
        <f>IF($G123="","",INDEX('1. závod'!$A:$CH,$G123+5,INDEX('Základní list'!$B:$B,MATCH($F123,'Základní list'!$A:$A,0),1)+2))</f>
      </c>
      <c r="J123" s="105"/>
      <c r="K123" s="102"/>
      <c r="L123" s="59">
        <f>IF($K123="","",INDEX('2. závod'!$A:$CH,$K123+5,INDEX('Základní list'!$B:$B,MATCH($J123,'Základní list'!$A:$A,0),1)))</f>
      </c>
      <c r="M123" s="58">
        <f>IF($K123="","",INDEX('2. závod'!$A:$CH,$K123+5,INDEX('Základní list'!$B:$B,MATCH($J123,'Základní list'!$A:$A,0),1)+2))</f>
      </c>
      <c r="N123" s="119">
        <f t="shared" si="21"/>
      </c>
      <c r="O123" s="119">
        <f t="shared" si="22"/>
      </c>
      <c r="P123" s="60">
        <f t="shared" si="23"/>
      </c>
      <c r="Q123" s="70">
        <f t="shared" si="24"/>
      </c>
      <c r="R123" s="71">
        <f t="shared" si="25"/>
      </c>
      <c r="S123" s="72">
        <f t="shared" si="26"/>
      </c>
      <c r="T123" s="73">
        <f t="shared" si="27"/>
      </c>
    </row>
    <row r="124" spans="1:20" s="37" customFormat="1" ht="25.5" customHeight="1">
      <c r="A124" s="80">
        <v>116</v>
      </c>
      <c r="B124" s="111"/>
      <c r="C124" s="145"/>
      <c r="D124" s="112"/>
      <c r="E124" s="84"/>
      <c r="F124" s="105"/>
      <c r="G124" s="102"/>
      <c r="H124" s="59">
        <f>IF($G124="","",INDEX('1. závod'!$A:$CH,$G124+5,INDEX('Základní list'!$B:$B,MATCH($F124,'Základní list'!$A:$A,0),1)))</f>
      </c>
      <c r="I124" s="58">
        <f>IF($G124="","",INDEX('1. závod'!$A:$CH,$G124+5,INDEX('Základní list'!$B:$B,MATCH($F124,'Základní list'!$A:$A,0),1)+2))</f>
      </c>
      <c r="J124" s="105"/>
      <c r="K124" s="102"/>
      <c r="L124" s="59">
        <f>IF($K124="","",INDEX('2. závod'!$A:$CH,$K124+5,INDEX('Základní list'!$B:$B,MATCH($J124,'Základní list'!$A:$A,0),1)))</f>
      </c>
      <c r="M124" s="58">
        <f>IF($K124="","",INDEX('2. závod'!$A:$CH,$K124+5,INDEX('Základní list'!$B:$B,MATCH($J124,'Základní list'!$A:$A,0),1)+2))</f>
      </c>
      <c r="N124" s="119">
        <f t="shared" si="21"/>
      </c>
      <c r="O124" s="119">
        <f t="shared" si="22"/>
      </c>
      <c r="P124" s="60">
        <f t="shared" si="23"/>
      </c>
      <c r="Q124" s="70">
        <f t="shared" si="24"/>
      </c>
      <c r="R124" s="71">
        <f t="shared" si="25"/>
      </c>
      <c r="S124" s="72">
        <f t="shared" si="26"/>
      </c>
      <c r="T124" s="73">
        <f t="shared" si="27"/>
      </c>
    </row>
    <row r="125" spans="1:20" s="37" customFormat="1" ht="25.5" customHeight="1">
      <c r="A125" s="80">
        <v>117</v>
      </c>
      <c r="B125" s="111"/>
      <c r="C125" s="145"/>
      <c r="D125" s="112"/>
      <c r="E125" s="84"/>
      <c r="F125" s="105"/>
      <c r="G125" s="102"/>
      <c r="H125" s="59">
        <f>IF($G125="","",INDEX('1. závod'!$A:$CH,$G125+5,INDEX('Základní list'!$B:$B,MATCH($F125,'Základní list'!$A:$A,0),1)))</f>
      </c>
      <c r="I125" s="58">
        <f>IF($G125="","",INDEX('1. závod'!$A:$CH,$G125+5,INDEX('Základní list'!$B:$B,MATCH($F125,'Základní list'!$A:$A,0),1)+2))</f>
      </c>
      <c r="J125" s="105"/>
      <c r="K125" s="102"/>
      <c r="L125" s="59">
        <f>IF($K125="","",INDEX('2. závod'!$A:$CH,$K125+5,INDEX('Základní list'!$B:$B,MATCH($J125,'Základní list'!$A:$A,0),1)))</f>
      </c>
      <c r="M125" s="58">
        <f>IF($K125="","",INDEX('2. závod'!$A:$CH,$K125+5,INDEX('Základní list'!$B:$B,MATCH($J125,'Základní list'!$A:$A,0),1)+2))</f>
      </c>
      <c r="N125" s="119">
        <f t="shared" si="21"/>
      </c>
      <c r="O125" s="119">
        <f t="shared" si="22"/>
      </c>
      <c r="P125" s="60">
        <f t="shared" si="23"/>
      </c>
      <c r="Q125" s="70">
        <f t="shared" si="24"/>
      </c>
      <c r="R125" s="71">
        <f t="shared" si="25"/>
      </c>
      <c r="S125" s="72">
        <f t="shared" si="26"/>
      </c>
      <c r="T125" s="73">
        <f t="shared" si="27"/>
      </c>
    </row>
    <row r="126" spans="1:20" s="37" customFormat="1" ht="25.5" customHeight="1">
      <c r="A126" s="80">
        <v>118</v>
      </c>
      <c r="B126" s="111"/>
      <c r="C126" s="145"/>
      <c r="D126" s="112"/>
      <c r="E126" s="84"/>
      <c r="F126" s="105"/>
      <c r="G126" s="102"/>
      <c r="H126" s="59">
        <f>IF($G126="","",INDEX('1. závod'!$A:$CH,$G126+5,INDEX('Základní list'!$B:$B,MATCH($F126,'Základní list'!$A:$A,0),1)))</f>
      </c>
      <c r="I126" s="58">
        <f>IF($G126="","",INDEX('1. závod'!$A:$CH,$G126+5,INDEX('Základní list'!$B:$B,MATCH($F126,'Základní list'!$A:$A,0),1)+2))</f>
      </c>
      <c r="J126" s="105"/>
      <c r="K126" s="102"/>
      <c r="L126" s="59">
        <f>IF($K126="","",INDEX('2. závod'!$A:$CH,$K126+5,INDEX('Základní list'!$B:$B,MATCH($J126,'Základní list'!$A:$A,0),1)))</f>
      </c>
      <c r="M126" s="58">
        <f>IF($K126="","",INDEX('2. závod'!$A:$CH,$K126+5,INDEX('Základní list'!$B:$B,MATCH($J126,'Základní list'!$A:$A,0),1)+2))</f>
      </c>
      <c r="N126" s="119">
        <f t="shared" si="21"/>
      </c>
      <c r="O126" s="119">
        <f t="shared" si="22"/>
      </c>
      <c r="P126" s="60">
        <f t="shared" si="23"/>
      </c>
      <c r="Q126" s="70">
        <f t="shared" si="24"/>
      </c>
      <c r="R126" s="71">
        <f t="shared" si="25"/>
      </c>
      <c r="S126" s="72">
        <f t="shared" si="26"/>
      </c>
      <c r="T126" s="73">
        <f t="shared" si="27"/>
      </c>
    </row>
    <row r="127" spans="1:20" s="37" customFormat="1" ht="25.5" customHeight="1">
      <c r="A127" s="80">
        <v>119</v>
      </c>
      <c r="B127" s="111"/>
      <c r="C127" s="145"/>
      <c r="D127" s="112"/>
      <c r="E127" s="84"/>
      <c r="F127" s="105"/>
      <c r="G127" s="102"/>
      <c r="H127" s="59">
        <f>IF($G127="","",INDEX('1. závod'!$A:$CH,$G127+5,INDEX('Základní list'!$B:$B,MATCH($F127,'Základní list'!$A:$A,0),1)))</f>
      </c>
      <c r="I127" s="58">
        <f>IF($G127="","",INDEX('1. závod'!$A:$CH,$G127+5,INDEX('Základní list'!$B:$B,MATCH($F127,'Základní list'!$A:$A,0),1)+2))</f>
      </c>
      <c r="J127" s="105"/>
      <c r="K127" s="102"/>
      <c r="L127" s="59">
        <f>IF($K127="","",INDEX('2. závod'!$A:$CH,$K127+5,INDEX('Základní list'!$B:$B,MATCH($J127,'Základní list'!$A:$A,0),1)))</f>
      </c>
      <c r="M127" s="58">
        <f>IF($K127="","",INDEX('2. závod'!$A:$CH,$K127+5,INDEX('Základní list'!$B:$B,MATCH($J127,'Základní list'!$A:$A,0),1)+2))</f>
      </c>
      <c r="N127" s="119">
        <f t="shared" si="21"/>
      </c>
      <c r="O127" s="119">
        <f t="shared" si="22"/>
      </c>
      <c r="P127" s="60">
        <f t="shared" si="23"/>
      </c>
      <c r="Q127" s="70">
        <f t="shared" si="24"/>
      </c>
      <c r="R127" s="71">
        <f t="shared" si="25"/>
      </c>
      <c r="S127" s="72">
        <f t="shared" si="26"/>
      </c>
      <c r="T127" s="73">
        <f t="shared" si="27"/>
      </c>
    </row>
    <row r="128" spans="1:20" s="37" customFormat="1" ht="25.5" customHeight="1">
      <c r="A128" s="80">
        <v>120</v>
      </c>
      <c r="B128" s="111"/>
      <c r="C128" s="145"/>
      <c r="D128" s="112"/>
      <c r="E128" s="84"/>
      <c r="F128" s="105"/>
      <c r="G128" s="102"/>
      <c r="H128" s="59">
        <f>IF($G128="","",INDEX('1. závod'!$A:$CH,$G128+5,INDEX('Základní list'!$B:$B,MATCH($F128,'Základní list'!$A:$A,0),1)))</f>
      </c>
      <c r="I128" s="58">
        <f>IF($G128="","",INDEX('1. závod'!$A:$CH,$G128+5,INDEX('Základní list'!$B:$B,MATCH($F128,'Základní list'!$A:$A,0),1)+2))</f>
      </c>
      <c r="J128" s="105"/>
      <c r="K128" s="102"/>
      <c r="L128" s="59">
        <f>IF($K128="","",INDEX('2. závod'!$A:$CH,$K128+5,INDEX('Základní list'!$B:$B,MATCH($J128,'Základní list'!$A:$A,0),1)))</f>
      </c>
      <c r="M128" s="58">
        <f>IF($K128="","",INDEX('2. závod'!$A:$CH,$K128+5,INDEX('Základní list'!$B:$B,MATCH($J128,'Základní list'!$A:$A,0),1)+2))</f>
      </c>
      <c r="N128" s="119">
        <f t="shared" si="21"/>
      </c>
      <c r="O128" s="119">
        <f t="shared" si="22"/>
      </c>
      <c r="P128" s="60">
        <f t="shared" si="23"/>
      </c>
      <c r="Q128" s="70">
        <f t="shared" si="24"/>
      </c>
      <c r="R128" s="71">
        <f t="shared" si="25"/>
      </c>
      <c r="S128" s="72">
        <f t="shared" si="26"/>
      </c>
      <c r="T128" s="73">
        <f t="shared" si="27"/>
      </c>
    </row>
    <row r="129" spans="1:20" s="45" customFormat="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P129" s="44"/>
      <c r="Q129" s="62"/>
      <c r="R129" s="60"/>
      <c r="S129" s="60"/>
      <c r="T129" s="60"/>
    </row>
    <row r="130" spans="1:18" ht="12.75">
      <c r="A130" s="206" t="s">
        <v>10</v>
      </c>
      <c r="B130" s="206"/>
      <c r="C130" s="206"/>
      <c r="D130" s="206"/>
      <c r="E130" s="206"/>
      <c r="F130" s="32" t="s">
        <v>18</v>
      </c>
      <c r="G130" s="32"/>
      <c r="H130" s="32"/>
      <c r="I130" s="31" t="s">
        <v>49</v>
      </c>
      <c r="L130" s="31"/>
      <c r="R130" s="31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7" customFormat="1" ht="20.25">
      <c r="A1" s="209" t="s">
        <v>113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27" customFormat="1" ht="15">
      <c r="A2" s="210" t="str">
        <f>CONCATENATE('Základní list'!$E$3)</f>
        <v>náborový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ht="7.5" customHeight="1" thickBot="1"/>
    <row r="4" spans="1:16" ht="12.75">
      <c r="A4" s="211" t="s">
        <v>42</v>
      </c>
      <c r="B4" s="213" t="s">
        <v>114</v>
      </c>
      <c r="C4" s="215" t="s">
        <v>24</v>
      </c>
      <c r="D4" s="217" t="s">
        <v>26</v>
      </c>
      <c r="E4" s="218"/>
      <c r="F4" s="218"/>
      <c r="G4" s="218"/>
      <c r="H4" s="219"/>
      <c r="I4" s="217" t="s">
        <v>27</v>
      </c>
      <c r="J4" s="218"/>
      <c r="K4" s="218"/>
      <c r="L4" s="218"/>
      <c r="M4" s="219"/>
      <c r="N4" s="220" t="s">
        <v>115</v>
      </c>
      <c r="O4" s="220"/>
      <c r="P4" s="221"/>
    </row>
    <row r="5" spans="1:19" ht="12.75">
      <c r="A5" s="212"/>
      <c r="B5" s="214"/>
      <c r="C5" s="216"/>
      <c r="D5" s="224" t="s">
        <v>116</v>
      </c>
      <c r="E5" s="225"/>
      <c r="F5" s="226" t="s">
        <v>115</v>
      </c>
      <c r="G5" s="227"/>
      <c r="H5" s="228"/>
      <c r="I5" s="224" t="s">
        <v>116</v>
      </c>
      <c r="J5" s="225"/>
      <c r="K5" s="226" t="s">
        <v>115</v>
      </c>
      <c r="L5" s="227"/>
      <c r="M5" s="228"/>
      <c r="N5" s="222"/>
      <c r="O5" s="222"/>
      <c r="P5" s="223"/>
      <c r="R5" s="144" t="s">
        <v>117</v>
      </c>
      <c r="S5" s="144">
        <v>3</v>
      </c>
    </row>
    <row r="6" spans="1:19" ht="16.5" thickBot="1">
      <c r="A6" s="212"/>
      <c r="B6" s="214"/>
      <c r="C6" s="216"/>
      <c r="D6" s="128" t="s">
        <v>1</v>
      </c>
      <c r="E6" s="129" t="s">
        <v>13</v>
      </c>
      <c r="F6" s="129" t="s">
        <v>1</v>
      </c>
      <c r="G6" s="129" t="s">
        <v>3</v>
      </c>
      <c r="H6" s="130" t="s">
        <v>2</v>
      </c>
      <c r="I6" s="128" t="s">
        <v>1</v>
      </c>
      <c r="J6" s="129" t="s">
        <v>13</v>
      </c>
      <c r="K6" s="129" t="s">
        <v>1</v>
      </c>
      <c r="L6" s="129" t="s">
        <v>3</v>
      </c>
      <c r="M6" s="130" t="s">
        <v>2</v>
      </c>
      <c r="N6" s="131" t="s">
        <v>1</v>
      </c>
      <c r="O6" s="129" t="s">
        <v>3</v>
      </c>
      <c r="P6" s="130" t="s">
        <v>2</v>
      </c>
      <c r="R6" s="144" t="s">
        <v>118</v>
      </c>
      <c r="S6" s="144">
        <f>COUNTA(A:A)-3</f>
        <v>0</v>
      </c>
    </row>
    <row r="7" spans="1:16" ht="12.75" customHeight="1">
      <c r="A7" s="236"/>
      <c r="B7" s="138">
        <f>IF(ISBLANK($C7),"",INDEX('Výsledková listina'!$B:$B,MATCH($C7,'Výsledková listina'!$C:$C,0),1))</f>
      </c>
      <c r="C7" s="141"/>
      <c r="D7" s="132">
        <f>IF(ISBLANK(C7),"",INDEX('Výsledková listina'!$H:$I,MATCH($C7,'Výsledková listina'!$C:$C,0),1))</f>
      </c>
      <c r="E7" s="133">
        <f>IF(ISBLANK(C7),"",INDEX('Výsledková listina'!$H:$I,MATCH($C7,'Výsledková listina'!$C:$C,0),2))</f>
      </c>
      <c r="F7" s="232">
        <f>IF(ISBLANK($A7),"",SUM(D7:D9))</f>
      </c>
      <c r="G7" s="232">
        <f>IF(ISBLANK($A7),"",SUM(E7:E9))</f>
      </c>
      <c r="H7" s="229">
        <f>IF(ISBLANK($A7),"",RANK(G7,G:G,1))</f>
      </c>
      <c r="I7" s="132">
        <f>IF(ISBLANK(C7),"",INDEX('Výsledková listina'!$L:$M,MATCH($C7,'Výsledková listina'!$C:$C,0),1))</f>
      </c>
      <c r="J7" s="133">
        <f>IF(ISBLANK(C7),"",INDEX('Výsledková listina'!$L:$M,MATCH($C7,'Výsledková listina'!$C:$C,0),2))</f>
      </c>
      <c r="K7" s="232">
        <f>IF(ISBLANK($A7),"",SUM(I7:I9))</f>
      </c>
      <c r="L7" s="232">
        <f>IF(ISBLANK($A7),"",SUM(J7:J9))</f>
      </c>
      <c r="M7" s="234">
        <f>IF(ISBLANK($A7),"",RANK(L7,L:L,1))</f>
      </c>
      <c r="N7" s="239">
        <f>IF(ISBLANK($A7),"",SUM(F7,K7))</f>
      </c>
      <c r="O7" s="242">
        <f>IF(ISBLANK($A7),"",SUM(G7,L7))</f>
      </c>
      <c r="P7" s="229">
        <f>IF(ISBLANK($A7),"",RANK(O7,O:O,1))</f>
      </c>
    </row>
    <row r="8" spans="1:16" ht="12.75" customHeight="1">
      <c r="A8" s="237"/>
      <c r="B8" s="139">
        <f>IF(ISBLANK($C8),"",INDEX('Výsledková listina'!$B:$B,MATCH($C8,'Výsledková listina'!$C:$C,0),1))</f>
      </c>
      <c r="C8" s="142"/>
      <c r="D8" s="136">
        <f>IF(ISBLANK(C8),"",INDEX('Výsledková listina'!$H:$I,MATCH($C8,'Výsledková listina'!$C:$C,0),1))</f>
      </c>
      <c r="E8" s="137">
        <f>IF(ISBLANK(C8),"",INDEX('Výsledková listina'!$H:$I,MATCH($C8,'Výsledková listina'!$C:$C,0),2))</f>
      </c>
      <c r="F8" s="233"/>
      <c r="G8" s="233"/>
      <c r="H8" s="230"/>
      <c r="I8" s="136">
        <f>IF(ISBLANK(C8),"",INDEX('Výsledková listina'!$L:$M,MATCH($C8,'Výsledková listina'!$C:$C,0),1))</f>
      </c>
      <c r="J8" s="137">
        <f>IF(ISBLANK(C8),"",INDEX('Výsledková listina'!$L:$M,MATCH($C8,'Výsledková listina'!$C:$C,0),2))</f>
      </c>
      <c r="K8" s="233"/>
      <c r="L8" s="233"/>
      <c r="M8" s="230"/>
      <c r="N8" s="240"/>
      <c r="O8" s="243"/>
      <c r="P8" s="230"/>
    </row>
    <row r="9" spans="1:16" ht="13.5" customHeight="1" thickBot="1">
      <c r="A9" s="238"/>
      <c r="B9" s="140">
        <f>IF(ISBLANK($C9),"",INDEX('Výsledková listina'!$B:$B,MATCH($C9,'Výsledková listina'!$C:$C,0),1))</f>
      </c>
      <c r="C9" s="143"/>
      <c r="D9" s="134">
        <f>IF(ISBLANK(C9),"",INDEX('Výsledková listina'!$H:$I,MATCH($C9,'Výsledková listina'!$C:$C,0),1))</f>
      </c>
      <c r="E9" s="135">
        <f>IF(ISBLANK(C9),"",INDEX('Výsledková listina'!$H:$I,MATCH($C9,'Výsledková listina'!$C:$C,0),2))</f>
      </c>
      <c r="F9" s="194"/>
      <c r="G9" s="194"/>
      <c r="H9" s="231"/>
      <c r="I9" s="134">
        <f>IF(ISBLANK(C9),"",INDEX('Výsledková listina'!$L:$M,MATCH($C9,'Výsledková listina'!$C:$C,0),1))</f>
      </c>
      <c r="J9" s="135">
        <f>IF(ISBLANK(C9),"",INDEX('Výsledková listina'!$L:$M,MATCH($C9,'Výsledková listina'!$C:$C,0),2))</f>
      </c>
      <c r="K9" s="194"/>
      <c r="L9" s="194"/>
      <c r="M9" s="235"/>
      <c r="N9" s="241"/>
      <c r="O9" s="244"/>
      <c r="P9" s="231"/>
    </row>
    <row r="10" spans="1:16" ht="12.75" customHeight="1">
      <c r="A10" s="236"/>
      <c r="B10" s="138">
        <f>IF(ISBLANK($C10),"",INDEX('Výsledková listina'!$B:$B,MATCH($C10,'Výsledková listina'!$C:$C,0),1))</f>
      </c>
      <c r="C10" s="141"/>
      <c r="D10" s="132">
        <f>IF(ISBLANK(C10),"",INDEX('Výsledková listina'!$H:$I,MATCH($C10,'Výsledková listina'!$C:$C,0),1))</f>
      </c>
      <c r="E10" s="133">
        <f>IF(ISBLANK(C10),"",INDEX('Výsledková listina'!$H:$I,MATCH($C10,'Výsledková listina'!$C:$C,0),2))</f>
      </c>
      <c r="F10" s="232">
        <f>IF(ISBLANK($A10),"",SUM(D10:D12))</f>
      </c>
      <c r="G10" s="232">
        <f>IF(ISBLANK($A10),"",SUM(E10:E12))</f>
      </c>
      <c r="H10" s="229">
        <f>IF(ISBLANK($A10),"",RANK(G10,G:G,1))</f>
      </c>
      <c r="I10" s="132">
        <f>IF(ISBLANK(C10),"",INDEX('Výsledková listina'!$L:$M,MATCH($C10,'Výsledková listina'!$C:$C,0),1))</f>
      </c>
      <c r="J10" s="133">
        <f>IF(ISBLANK(C10),"",INDEX('Výsledková listina'!$L:$M,MATCH($C10,'Výsledková listina'!$C:$C,0),2))</f>
      </c>
      <c r="K10" s="232">
        <f>IF(ISBLANK($A10),"",SUM(I10:I12))</f>
      </c>
      <c r="L10" s="232">
        <f>IF(ISBLANK($A10),"",SUM(J10:J12))</f>
      </c>
      <c r="M10" s="234">
        <f>IF(ISBLANK($A10),"",RANK(L10,L:L,1))</f>
      </c>
      <c r="N10" s="239">
        <f>IF(ISBLANK($A10),"",SUM(F10,K10))</f>
      </c>
      <c r="O10" s="242">
        <f>IF(ISBLANK($A10),"",SUM(G10,L10))</f>
      </c>
      <c r="P10" s="229">
        <f>IF(ISBLANK($A10),"",RANK(O10,O:O,1))</f>
      </c>
    </row>
    <row r="11" spans="1:16" ht="12.75" customHeight="1">
      <c r="A11" s="237"/>
      <c r="B11" s="139">
        <f>IF(ISBLANK($C11),"",INDEX('Výsledková listina'!$B:$B,MATCH($C11,'Výsledková listina'!$C:$C,0),1))</f>
      </c>
      <c r="C11" s="142"/>
      <c r="D11" s="136">
        <f>IF(ISBLANK(C11),"",INDEX('Výsledková listina'!$H:$I,MATCH($C11,'Výsledková listina'!$C:$C,0),1))</f>
      </c>
      <c r="E11" s="137">
        <f>IF(ISBLANK(C11),"",INDEX('Výsledková listina'!$H:$I,MATCH($C11,'Výsledková listina'!$C:$C,0),2))</f>
      </c>
      <c r="F11" s="233"/>
      <c r="G11" s="233"/>
      <c r="H11" s="230"/>
      <c r="I11" s="136">
        <f>IF(ISBLANK(C11),"",INDEX('Výsledková listina'!$L:$M,MATCH($C11,'Výsledková listina'!$C:$C,0),1))</f>
      </c>
      <c r="J11" s="137">
        <f>IF(ISBLANK(C11),"",INDEX('Výsledková listina'!$L:$M,MATCH($C11,'Výsledková listina'!$C:$C,0),2))</f>
      </c>
      <c r="K11" s="233"/>
      <c r="L11" s="233"/>
      <c r="M11" s="230"/>
      <c r="N11" s="240"/>
      <c r="O11" s="243"/>
      <c r="P11" s="230"/>
    </row>
    <row r="12" spans="1:16" ht="13.5" customHeight="1" thickBot="1">
      <c r="A12" s="238"/>
      <c r="B12" s="140">
        <f>IF(ISBLANK($C12),"",INDEX('Výsledková listina'!$B:$B,MATCH($C12,'Výsledková listina'!$C:$C,0),1))</f>
      </c>
      <c r="C12" s="143"/>
      <c r="D12" s="134">
        <f>IF(ISBLANK(C12),"",INDEX('Výsledková listina'!$H:$I,MATCH($C12,'Výsledková listina'!$C:$C,0),1))</f>
      </c>
      <c r="E12" s="135">
        <f>IF(ISBLANK(C12),"",INDEX('Výsledková listina'!$H:$I,MATCH($C12,'Výsledková listina'!$C:$C,0),2))</f>
      </c>
      <c r="F12" s="194"/>
      <c r="G12" s="194"/>
      <c r="H12" s="231"/>
      <c r="I12" s="134">
        <f>IF(ISBLANK(C12),"",INDEX('Výsledková listina'!$L:$M,MATCH($C12,'Výsledková listina'!$C:$C,0),1))</f>
      </c>
      <c r="J12" s="135">
        <f>IF(ISBLANK(C12),"",INDEX('Výsledková listina'!$L:$M,MATCH($C12,'Výsledková listina'!$C:$C,0),2))</f>
      </c>
      <c r="K12" s="194"/>
      <c r="L12" s="194"/>
      <c r="M12" s="235"/>
      <c r="N12" s="241"/>
      <c r="O12" s="244"/>
      <c r="P12" s="231"/>
    </row>
    <row r="13" spans="1:16" ht="12.75" customHeight="1">
      <c r="A13" s="236"/>
      <c r="B13" s="138">
        <f>IF(ISBLANK($C13),"",INDEX('Výsledková listina'!$B:$B,MATCH($C13,'Výsledková listina'!$C:$C,0),1))</f>
      </c>
      <c r="C13" s="141"/>
      <c r="D13" s="132">
        <f>IF(ISBLANK(C13),"",INDEX('Výsledková listina'!$H:$I,MATCH($C13,'Výsledková listina'!$C:$C,0),1))</f>
      </c>
      <c r="E13" s="133">
        <f>IF(ISBLANK(C13),"",INDEX('Výsledková listina'!$H:$I,MATCH($C13,'Výsledková listina'!$C:$C,0),2))</f>
      </c>
      <c r="F13" s="232">
        <f>IF(ISBLANK($A13),"",SUM(D13:D15))</f>
      </c>
      <c r="G13" s="232">
        <f>IF(ISBLANK($A13),"",SUM(E13:E15))</f>
      </c>
      <c r="H13" s="229">
        <f>IF(ISBLANK($A13),"",RANK(G13,G:G,1))</f>
      </c>
      <c r="I13" s="132">
        <f>IF(ISBLANK(C13),"",INDEX('Výsledková listina'!$L:$M,MATCH($C13,'Výsledková listina'!$C:$C,0),1))</f>
      </c>
      <c r="J13" s="133">
        <f>IF(ISBLANK(C13),"",INDEX('Výsledková listina'!$L:$M,MATCH($C13,'Výsledková listina'!$C:$C,0),2))</f>
      </c>
      <c r="K13" s="232">
        <f>IF(ISBLANK($A13),"",SUM(I13:I15))</f>
      </c>
      <c r="L13" s="232">
        <f>IF(ISBLANK($A13),"",SUM(J13:J15))</f>
      </c>
      <c r="M13" s="234">
        <f>IF(ISBLANK($A13),"",RANK(L13,L:L,1))</f>
      </c>
      <c r="N13" s="239">
        <f>IF(ISBLANK($A13),"",SUM(F13,K13))</f>
      </c>
      <c r="O13" s="242">
        <f>IF(ISBLANK($A13),"",SUM(G13,L13))</f>
      </c>
      <c r="P13" s="229">
        <f>IF(ISBLANK($A13),"",RANK(O13,O:O,1))</f>
      </c>
    </row>
    <row r="14" spans="1:16" ht="12.75" customHeight="1">
      <c r="A14" s="237"/>
      <c r="B14" s="139">
        <f>IF(ISBLANK($C14),"",INDEX('Výsledková listina'!$B:$B,MATCH($C14,'Výsledková listina'!$C:$C,0),1))</f>
      </c>
      <c r="C14" s="142"/>
      <c r="D14" s="136">
        <f>IF(ISBLANK(C14),"",INDEX('Výsledková listina'!$H:$I,MATCH($C14,'Výsledková listina'!$C:$C,0),1))</f>
      </c>
      <c r="E14" s="137">
        <f>IF(ISBLANK(C14),"",INDEX('Výsledková listina'!$H:$I,MATCH($C14,'Výsledková listina'!$C:$C,0),2))</f>
      </c>
      <c r="F14" s="233"/>
      <c r="G14" s="233"/>
      <c r="H14" s="230"/>
      <c r="I14" s="136">
        <f>IF(ISBLANK(C14),"",INDEX('Výsledková listina'!$L:$M,MATCH($C14,'Výsledková listina'!$C:$C,0),1))</f>
      </c>
      <c r="J14" s="137">
        <f>IF(ISBLANK(C14),"",INDEX('Výsledková listina'!$L:$M,MATCH($C14,'Výsledková listina'!$C:$C,0),2))</f>
      </c>
      <c r="K14" s="233"/>
      <c r="L14" s="233"/>
      <c r="M14" s="230"/>
      <c r="N14" s="240"/>
      <c r="O14" s="243"/>
      <c r="P14" s="230"/>
    </row>
    <row r="15" spans="1:16" ht="13.5" customHeight="1" thickBot="1">
      <c r="A15" s="238"/>
      <c r="B15" s="140">
        <f>IF(ISBLANK($C15),"",INDEX('Výsledková listina'!$B:$B,MATCH($C15,'Výsledková listina'!$C:$C,0),1))</f>
      </c>
      <c r="C15" s="143"/>
      <c r="D15" s="134">
        <f>IF(ISBLANK(C15),"",INDEX('Výsledková listina'!$H:$I,MATCH($C15,'Výsledková listina'!$C:$C,0),1))</f>
      </c>
      <c r="E15" s="135">
        <f>IF(ISBLANK(C15),"",INDEX('Výsledková listina'!$H:$I,MATCH($C15,'Výsledková listina'!$C:$C,0),2))</f>
      </c>
      <c r="F15" s="194"/>
      <c r="G15" s="194"/>
      <c r="H15" s="231"/>
      <c r="I15" s="134">
        <f>IF(ISBLANK(C15),"",INDEX('Výsledková listina'!$L:$M,MATCH($C15,'Výsledková listina'!$C:$C,0),1))</f>
      </c>
      <c r="J15" s="135">
        <f>IF(ISBLANK(C15),"",INDEX('Výsledková listina'!$L:$M,MATCH($C15,'Výsledková listina'!$C:$C,0),2))</f>
      </c>
      <c r="K15" s="194"/>
      <c r="L15" s="194"/>
      <c r="M15" s="235"/>
      <c r="N15" s="241"/>
      <c r="O15" s="244"/>
      <c r="P15" s="231"/>
    </row>
    <row r="16" spans="1:16" ht="12.75" customHeight="1">
      <c r="A16" s="236"/>
      <c r="B16" s="138">
        <f>IF(ISBLANK($C16),"",INDEX('Výsledková listina'!$B:$B,MATCH($C16,'Výsledková listina'!$C:$C,0),1))</f>
      </c>
      <c r="C16" s="141"/>
      <c r="D16" s="132">
        <f>IF(ISBLANK(C16),"",INDEX('Výsledková listina'!$H:$I,MATCH($C16,'Výsledková listina'!$C:$C,0),1))</f>
      </c>
      <c r="E16" s="133">
        <f>IF(ISBLANK(C16),"",INDEX('Výsledková listina'!$H:$I,MATCH($C16,'Výsledková listina'!$C:$C,0),2))</f>
      </c>
      <c r="F16" s="232">
        <f>IF(ISBLANK($A16),"",SUM(D16:D18))</f>
      </c>
      <c r="G16" s="232">
        <f>IF(ISBLANK($A16),"",SUM(E16:E18))</f>
      </c>
      <c r="H16" s="229">
        <f>IF(ISBLANK($A16),"",RANK(G16,G:G,1))</f>
      </c>
      <c r="I16" s="132">
        <f>IF(ISBLANK(C16),"",INDEX('Výsledková listina'!$L:$M,MATCH($C16,'Výsledková listina'!$C:$C,0),1))</f>
      </c>
      <c r="J16" s="133">
        <f>IF(ISBLANK(C16),"",INDEX('Výsledková listina'!$L:$M,MATCH($C16,'Výsledková listina'!$C:$C,0),2))</f>
      </c>
      <c r="K16" s="232">
        <f>IF(ISBLANK($A16),"",SUM(I16:I18))</f>
      </c>
      <c r="L16" s="232">
        <f>IF(ISBLANK($A16),"",SUM(J16:J18))</f>
      </c>
      <c r="M16" s="234">
        <f>IF(ISBLANK($A16),"",RANK(L16,L:L,1))</f>
      </c>
      <c r="N16" s="239">
        <f>IF(ISBLANK($A16),"",SUM(F16,K16))</f>
      </c>
      <c r="O16" s="242">
        <f>IF(ISBLANK($A16),"",SUM(G16,L16))</f>
      </c>
      <c r="P16" s="229">
        <f>IF(ISBLANK($A16),"",RANK(O16,O:O,1))</f>
      </c>
    </row>
    <row r="17" spans="1:16" ht="12.75" customHeight="1">
      <c r="A17" s="237"/>
      <c r="B17" s="139">
        <f>IF(ISBLANK($C17),"",INDEX('Výsledková listina'!$B:$B,MATCH($C17,'Výsledková listina'!$C:$C,0),1))</f>
      </c>
      <c r="C17" s="142"/>
      <c r="D17" s="136">
        <f>IF(ISBLANK(C17),"",INDEX('Výsledková listina'!$H:$I,MATCH($C17,'Výsledková listina'!$C:$C,0),1))</f>
      </c>
      <c r="E17" s="137">
        <f>IF(ISBLANK(C17),"",INDEX('Výsledková listina'!$H:$I,MATCH($C17,'Výsledková listina'!$C:$C,0),2))</f>
      </c>
      <c r="F17" s="233"/>
      <c r="G17" s="233"/>
      <c r="H17" s="230"/>
      <c r="I17" s="136">
        <f>IF(ISBLANK(C17),"",INDEX('Výsledková listina'!$L:$M,MATCH($C17,'Výsledková listina'!$C:$C,0),1))</f>
      </c>
      <c r="J17" s="137">
        <f>IF(ISBLANK(C17),"",INDEX('Výsledková listina'!$L:$M,MATCH($C17,'Výsledková listina'!$C:$C,0),2))</f>
      </c>
      <c r="K17" s="233"/>
      <c r="L17" s="233"/>
      <c r="M17" s="230"/>
      <c r="N17" s="240"/>
      <c r="O17" s="243"/>
      <c r="P17" s="230"/>
    </row>
    <row r="18" spans="1:16" ht="13.5" customHeight="1" thickBot="1">
      <c r="A18" s="238"/>
      <c r="B18" s="140">
        <f>IF(ISBLANK($C18),"",INDEX('Výsledková listina'!$B:$B,MATCH($C18,'Výsledková listina'!$C:$C,0),1))</f>
      </c>
      <c r="C18" s="143"/>
      <c r="D18" s="134">
        <f>IF(ISBLANK(C18),"",INDEX('Výsledková listina'!$H:$I,MATCH($C18,'Výsledková listina'!$C:$C,0),1))</f>
      </c>
      <c r="E18" s="135">
        <f>IF(ISBLANK(C18),"",INDEX('Výsledková listina'!$H:$I,MATCH($C18,'Výsledková listina'!$C:$C,0),2))</f>
      </c>
      <c r="F18" s="194"/>
      <c r="G18" s="194"/>
      <c r="H18" s="231"/>
      <c r="I18" s="134">
        <f>IF(ISBLANK(C18),"",INDEX('Výsledková listina'!$L:$M,MATCH($C18,'Výsledková listina'!$C:$C,0),1))</f>
      </c>
      <c r="J18" s="135">
        <f>IF(ISBLANK(C18),"",INDEX('Výsledková listina'!$L:$M,MATCH($C18,'Výsledková listina'!$C:$C,0),2))</f>
      </c>
      <c r="K18" s="194"/>
      <c r="L18" s="194"/>
      <c r="M18" s="235"/>
      <c r="N18" s="241"/>
      <c r="O18" s="244"/>
      <c r="P18" s="231"/>
    </row>
    <row r="19" spans="1:16" ht="12.75" customHeight="1">
      <c r="A19" s="236"/>
      <c r="B19" s="138">
        <f>IF(ISBLANK($C19),"",INDEX('Výsledková listina'!$B:$B,MATCH($C19,'Výsledková listina'!$C:$C,0),1))</f>
      </c>
      <c r="C19" s="141"/>
      <c r="D19" s="132">
        <f>IF(ISBLANK(C19),"",INDEX('Výsledková listina'!$H:$I,MATCH($C19,'Výsledková listina'!$C:$C,0),1))</f>
      </c>
      <c r="E19" s="133">
        <f>IF(ISBLANK(C19),"",INDEX('Výsledková listina'!$H:$I,MATCH($C19,'Výsledková listina'!$C:$C,0),2))</f>
      </c>
      <c r="F19" s="232">
        <f>IF(ISBLANK($A19),"",SUM(D19:D21))</f>
      </c>
      <c r="G19" s="232">
        <f>IF(ISBLANK($A19),"",SUM(E19:E21))</f>
      </c>
      <c r="H19" s="229">
        <f>IF(ISBLANK($A19),"",RANK(G19,G:G,1))</f>
      </c>
      <c r="I19" s="132">
        <f>IF(ISBLANK(C19),"",INDEX('Výsledková listina'!$L:$M,MATCH($C19,'Výsledková listina'!$C:$C,0),1))</f>
      </c>
      <c r="J19" s="133">
        <f>IF(ISBLANK(C19),"",INDEX('Výsledková listina'!$L:$M,MATCH($C19,'Výsledková listina'!$C:$C,0),2))</f>
      </c>
      <c r="K19" s="232">
        <f>IF(ISBLANK($A19),"",SUM(I19:I21))</f>
      </c>
      <c r="L19" s="232">
        <f>IF(ISBLANK($A19),"",SUM(J19:J21))</f>
      </c>
      <c r="M19" s="234">
        <f>IF(ISBLANK($A19),"",RANK(L19,L:L,1))</f>
      </c>
      <c r="N19" s="239">
        <f>IF(ISBLANK($A19),"",SUM(F19,K19))</f>
      </c>
      <c r="O19" s="242">
        <f>IF(ISBLANK($A19),"",SUM(G19,L19))</f>
      </c>
      <c r="P19" s="229">
        <f>IF(ISBLANK($A19),"",RANK(O19,O:O,1))</f>
      </c>
    </row>
    <row r="20" spans="1:16" ht="12.75" customHeight="1">
      <c r="A20" s="237"/>
      <c r="B20" s="139">
        <f>IF(ISBLANK($C20),"",INDEX('Výsledková listina'!$B:$B,MATCH($C20,'Výsledková listina'!$C:$C,0),1))</f>
      </c>
      <c r="C20" s="142"/>
      <c r="D20" s="136">
        <f>IF(ISBLANK(C20),"",INDEX('Výsledková listina'!$H:$I,MATCH($C20,'Výsledková listina'!$C:$C,0),1))</f>
      </c>
      <c r="E20" s="137">
        <f>IF(ISBLANK(C20),"",INDEX('Výsledková listina'!$H:$I,MATCH($C20,'Výsledková listina'!$C:$C,0),2))</f>
      </c>
      <c r="F20" s="233"/>
      <c r="G20" s="233"/>
      <c r="H20" s="230"/>
      <c r="I20" s="136">
        <f>IF(ISBLANK(C20),"",INDEX('Výsledková listina'!$L:$M,MATCH($C20,'Výsledková listina'!$C:$C,0),1))</f>
      </c>
      <c r="J20" s="137">
        <f>IF(ISBLANK(C20),"",INDEX('Výsledková listina'!$L:$M,MATCH($C20,'Výsledková listina'!$C:$C,0),2))</f>
      </c>
      <c r="K20" s="233"/>
      <c r="L20" s="233"/>
      <c r="M20" s="230"/>
      <c r="N20" s="240"/>
      <c r="O20" s="243"/>
      <c r="P20" s="230"/>
    </row>
    <row r="21" spans="1:16" ht="13.5" customHeight="1" thickBot="1">
      <c r="A21" s="238"/>
      <c r="B21" s="140">
        <f>IF(ISBLANK($C21),"",INDEX('Výsledková listina'!$B:$B,MATCH($C21,'Výsledková listina'!$C:$C,0),1))</f>
      </c>
      <c r="C21" s="143"/>
      <c r="D21" s="134">
        <f>IF(ISBLANK(C21),"",INDEX('Výsledková listina'!$H:$I,MATCH($C21,'Výsledková listina'!$C:$C,0),1))</f>
      </c>
      <c r="E21" s="135">
        <f>IF(ISBLANK(C21),"",INDEX('Výsledková listina'!$H:$I,MATCH($C21,'Výsledková listina'!$C:$C,0),2))</f>
      </c>
      <c r="F21" s="194"/>
      <c r="G21" s="194"/>
      <c r="H21" s="231"/>
      <c r="I21" s="134">
        <f>IF(ISBLANK(C21),"",INDEX('Výsledková listina'!$L:$M,MATCH($C21,'Výsledková listina'!$C:$C,0),1))</f>
      </c>
      <c r="J21" s="135">
        <f>IF(ISBLANK(C21),"",INDEX('Výsledková listina'!$L:$M,MATCH($C21,'Výsledková listina'!$C:$C,0),2))</f>
      </c>
      <c r="K21" s="194"/>
      <c r="L21" s="194"/>
      <c r="M21" s="235"/>
      <c r="N21" s="241"/>
      <c r="O21" s="244"/>
      <c r="P21" s="231"/>
    </row>
    <row r="22" spans="1:16" ht="12.75" customHeight="1">
      <c r="A22" s="236"/>
      <c r="B22" s="138">
        <f>IF(ISBLANK($C22),"",INDEX('Výsledková listina'!$B:$B,MATCH($C22,'Výsledková listina'!$C:$C,0),1))</f>
      </c>
      <c r="C22" s="141"/>
      <c r="D22" s="132">
        <f>IF(ISBLANK(C22),"",INDEX('Výsledková listina'!$H:$I,MATCH($C22,'Výsledková listina'!$C:$C,0),1))</f>
      </c>
      <c r="E22" s="133">
        <f>IF(ISBLANK(C22),"",INDEX('Výsledková listina'!$H:$I,MATCH($C22,'Výsledková listina'!$C:$C,0),2))</f>
      </c>
      <c r="F22" s="232">
        <f>IF(ISBLANK($A22),"",SUM(D22:D24))</f>
      </c>
      <c r="G22" s="232">
        <f>IF(ISBLANK($A22),"",SUM(E22:E24))</f>
      </c>
      <c r="H22" s="229">
        <f>IF(ISBLANK($A22),"",RANK(G22,G:G,1))</f>
      </c>
      <c r="I22" s="132">
        <f>IF(ISBLANK(C22),"",INDEX('Výsledková listina'!$L:$M,MATCH($C22,'Výsledková listina'!$C:$C,0),1))</f>
      </c>
      <c r="J22" s="133">
        <f>IF(ISBLANK(C22),"",INDEX('Výsledková listina'!$L:$M,MATCH($C22,'Výsledková listina'!$C:$C,0),2))</f>
      </c>
      <c r="K22" s="232">
        <f>IF(ISBLANK($A22),"",SUM(I22:I24))</f>
      </c>
      <c r="L22" s="232">
        <f>IF(ISBLANK($A22),"",SUM(J22:J24))</f>
      </c>
      <c r="M22" s="234">
        <f>IF(ISBLANK($A22),"",RANK(L22,L:L,1))</f>
      </c>
      <c r="N22" s="239">
        <f>IF(ISBLANK($A22),"",SUM(F22,K22))</f>
      </c>
      <c r="O22" s="242">
        <f>IF(ISBLANK($A22),"",SUM(G22,L22))</f>
      </c>
      <c r="P22" s="229">
        <f>IF(ISBLANK($A22),"",RANK(O22,O:O,1))</f>
      </c>
    </row>
    <row r="23" spans="1:16" ht="12.75" customHeight="1">
      <c r="A23" s="237"/>
      <c r="B23" s="139">
        <f>IF(ISBLANK($C23),"",INDEX('Výsledková listina'!$B:$B,MATCH($C23,'Výsledková listina'!$C:$C,0),1))</f>
      </c>
      <c r="C23" s="142"/>
      <c r="D23" s="136">
        <f>IF(ISBLANK(C23),"",INDEX('Výsledková listina'!$H:$I,MATCH($C23,'Výsledková listina'!$C:$C,0),1))</f>
      </c>
      <c r="E23" s="137">
        <f>IF(ISBLANK(C23),"",INDEX('Výsledková listina'!$H:$I,MATCH($C23,'Výsledková listina'!$C:$C,0),2))</f>
      </c>
      <c r="F23" s="233"/>
      <c r="G23" s="233"/>
      <c r="H23" s="230"/>
      <c r="I23" s="136">
        <f>IF(ISBLANK(C23),"",INDEX('Výsledková listina'!$L:$M,MATCH($C23,'Výsledková listina'!$C:$C,0),1))</f>
      </c>
      <c r="J23" s="137">
        <f>IF(ISBLANK(C23),"",INDEX('Výsledková listina'!$L:$M,MATCH($C23,'Výsledková listina'!$C:$C,0),2))</f>
      </c>
      <c r="K23" s="233"/>
      <c r="L23" s="233"/>
      <c r="M23" s="230"/>
      <c r="N23" s="240"/>
      <c r="O23" s="243"/>
      <c r="P23" s="230"/>
    </row>
    <row r="24" spans="1:16" ht="13.5" customHeight="1" thickBot="1">
      <c r="A24" s="238"/>
      <c r="B24" s="140">
        <f>IF(ISBLANK($C24),"",INDEX('Výsledková listina'!$B:$B,MATCH($C24,'Výsledková listina'!$C:$C,0),1))</f>
      </c>
      <c r="C24" s="143"/>
      <c r="D24" s="134">
        <f>IF(ISBLANK(C24),"",INDEX('Výsledková listina'!$H:$I,MATCH($C24,'Výsledková listina'!$C:$C,0),1))</f>
      </c>
      <c r="E24" s="135">
        <f>IF(ISBLANK(C24),"",INDEX('Výsledková listina'!$H:$I,MATCH($C24,'Výsledková listina'!$C:$C,0),2))</f>
      </c>
      <c r="F24" s="194"/>
      <c r="G24" s="194"/>
      <c r="H24" s="231"/>
      <c r="I24" s="134">
        <f>IF(ISBLANK(C24),"",INDEX('Výsledková listina'!$L:$M,MATCH($C24,'Výsledková listina'!$C:$C,0),1))</f>
      </c>
      <c r="J24" s="135">
        <f>IF(ISBLANK(C24),"",INDEX('Výsledková listina'!$L:$M,MATCH($C24,'Výsledková listina'!$C:$C,0),2))</f>
      </c>
      <c r="K24" s="194"/>
      <c r="L24" s="194"/>
      <c r="M24" s="235"/>
      <c r="N24" s="241"/>
      <c r="O24" s="244"/>
      <c r="P24" s="231"/>
    </row>
    <row r="25" spans="1:16" ht="12.75" customHeight="1">
      <c r="A25" s="236"/>
      <c r="B25" s="138">
        <f>IF(ISBLANK($C25),"",INDEX('Výsledková listina'!$B:$B,MATCH($C25,'Výsledková listina'!$C:$C,0),1))</f>
      </c>
      <c r="C25" s="141"/>
      <c r="D25" s="132">
        <f>IF(ISBLANK(C25),"",INDEX('Výsledková listina'!$H:$I,MATCH($C25,'Výsledková listina'!$C:$C,0),1))</f>
      </c>
      <c r="E25" s="133">
        <f>IF(ISBLANK(C25),"",INDEX('Výsledková listina'!$H:$I,MATCH($C25,'Výsledková listina'!$C:$C,0),2))</f>
      </c>
      <c r="F25" s="232">
        <f>IF(ISBLANK($A25),"",SUM(D25:D27))</f>
      </c>
      <c r="G25" s="232">
        <f>IF(ISBLANK($A25),"",SUM(E25:E27))</f>
      </c>
      <c r="H25" s="229">
        <f>IF(ISBLANK($A25),"",RANK(G25,G:G,1))</f>
      </c>
      <c r="I25" s="132">
        <f>IF(ISBLANK(C25),"",INDEX('Výsledková listina'!$L:$M,MATCH($C25,'Výsledková listina'!$C:$C,0),1))</f>
      </c>
      <c r="J25" s="133">
        <f>IF(ISBLANK(C25),"",INDEX('Výsledková listina'!$L:$M,MATCH($C25,'Výsledková listina'!$C:$C,0),2))</f>
      </c>
      <c r="K25" s="232">
        <f>IF(ISBLANK($A25),"",SUM(I25:I27))</f>
      </c>
      <c r="L25" s="232">
        <f>IF(ISBLANK($A25),"",SUM(J25:J27))</f>
      </c>
      <c r="M25" s="234">
        <f>IF(ISBLANK($A25),"",RANK(L25,L:L,1))</f>
      </c>
      <c r="N25" s="239">
        <f>IF(ISBLANK($A25),"",SUM(F25,K25))</f>
      </c>
      <c r="O25" s="242">
        <f>IF(ISBLANK($A25),"",SUM(G25,L25))</f>
      </c>
      <c r="P25" s="229">
        <f>IF(ISBLANK($A25),"",RANK(O25,O:O,1))</f>
      </c>
    </row>
    <row r="26" spans="1:16" ht="12.75" customHeight="1">
      <c r="A26" s="237"/>
      <c r="B26" s="139">
        <f>IF(ISBLANK($C26),"",INDEX('Výsledková listina'!$B:$B,MATCH($C26,'Výsledková listina'!$C:$C,0),1))</f>
      </c>
      <c r="C26" s="142"/>
      <c r="D26" s="136">
        <f>IF(ISBLANK(C26),"",INDEX('Výsledková listina'!$H:$I,MATCH($C26,'Výsledková listina'!$C:$C,0),1))</f>
      </c>
      <c r="E26" s="137">
        <f>IF(ISBLANK(C26),"",INDEX('Výsledková listina'!$H:$I,MATCH($C26,'Výsledková listina'!$C:$C,0),2))</f>
      </c>
      <c r="F26" s="233"/>
      <c r="G26" s="233"/>
      <c r="H26" s="230"/>
      <c r="I26" s="136">
        <f>IF(ISBLANK(C26),"",INDEX('Výsledková listina'!$L:$M,MATCH($C26,'Výsledková listina'!$C:$C,0),1))</f>
      </c>
      <c r="J26" s="137">
        <f>IF(ISBLANK(C26),"",INDEX('Výsledková listina'!$L:$M,MATCH($C26,'Výsledková listina'!$C:$C,0),2))</f>
      </c>
      <c r="K26" s="233"/>
      <c r="L26" s="233"/>
      <c r="M26" s="230"/>
      <c r="N26" s="240"/>
      <c r="O26" s="243"/>
      <c r="P26" s="230"/>
    </row>
    <row r="27" spans="1:16" ht="13.5" customHeight="1" thickBot="1">
      <c r="A27" s="238"/>
      <c r="B27" s="140">
        <f>IF(ISBLANK($C27),"",INDEX('Výsledková listina'!$B:$B,MATCH($C27,'Výsledková listina'!$C:$C,0),1))</f>
      </c>
      <c r="C27" s="143"/>
      <c r="D27" s="134">
        <f>IF(ISBLANK(C27),"",INDEX('Výsledková listina'!$H:$I,MATCH($C27,'Výsledková listina'!$C:$C,0),1))</f>
      </c>
      <c r="E27" s="135">
        <f>IF(ISBLANK(C27),"",INDEX('Výsledková listina'!$H:$I,MATCH($C27,'Výsledková listina'!$C:$C,0),2))</f>
      </c>
      <c r="F27" s="194"/>
      <c r="G27" s="194"/>
      <c r="H27" s="231"/>
      <c r="I27" s="134">
        <f>IF(ISBLANK(C27),"",INDEX('Výsledková listina'!$L:$M,MATCH($C27,'Výsledková listina'!$C:$C,0),1))</f>
      </c>
      <c r="J27" s="135">
        <f>IF(ISBLANK(C27),"",INDEX('Výsledková listina'!$L:$M,MATCH($C27,'Výsledková listina'!$C:$C,0),2))</f>
      </c>
      <c r="K27" s="194"/>
      <c r="L27" s="194"/>
      <c r="M27" s="235"/>
      <c r="N27" s="241"/>
      <c r="O27" s="244"/>
      <c r="P27" s="231"/>
    </row>
    <row r="28" spans="1:16" ht="12.75" customHeight="1">
      <c r="A28" s="236"/>
      <c r="B28" s="138">
        <f>IF(ISBLANK($C28),"",INDEX('Výsledková listina'!$B:$B,MATCH($C28,'Výsledková listina'!$C:$C,0),1))</f>
      </c>
      <c r="C28" s="141"/>
      <c r="D28" s="132">
        <f>IF(ISBLANK(C28),"",INDEX('Výsledková listina'!$H:$I,MATCH($C28,'Výsledková listina'!$C:$C,0),1))</f>
      </c>
      <c r="E28" s="133">
        <f>IF(ISBLANK(C28),"",INDEX('Výsledková listina'!$H:$I,MATCH($C28,'Výsledková listina'!$C:$C,0),2))</f>
      </c>
      <c r="F28" s="232">
        <f>IF(ISBLANK($A28),"",SUM(D28:D30))</f>
      </c>
      <c r="G28" s="232">
        <f>IF(ISBLANK($A28),"",SUM(E28:E30))</f>
      </c>
      <c r="H28" s="229">
        <f>IF(ISBLANK($A28),"",RANK(G28,G:G,1))</f>
      </c>
      <c r="I28" s="132">
        <f>IF(ISBLANK(C28),"",INDEX('Výsledková listina'!$L:$M,MATCH($C28,'Výsledková listina'!$C:$C,0),1))</f>
      </c>
      <c r="J28" s="133">
        <f>IF(ISBLANK(C28),"",INDEX('Výsledková listina'!$L:$M,MATCH($C28,'Výsledková listina'!$C:$C,0),2))</f>
      </c>
      <c r="K28" s="232">
        <f>IF(ISBLANK($A28),"",SUM(I28:I30))</f>
      </c>
      <c r="L28" s="232">
        <f>IF(ISBLANK($A28),"",SUM(J28:J30))</f>
      </c>
      <c r="M28" s="234">
        <f>IF(ISBLANK($A28),"",RANK(L28,L:L,1))</f>
      </c>
      <c r="N28" s="239">
        <f>IF(ISBLANK($A28),"",SUM(F28,K28))</f>
      </c>
      <c r="O28" s="242">
        <f>IF(ISBLANK($A28),"",SUM(G28,L28))</f>
      </c>
      <c r="P28" s="229">
        <f>IF(ISBLANK($A28),"",RANK(O28,O:O,1))</f>
      </c>
    </row>
    <row r="29" spans="1:16" ht="12.75" customHeight="1">
      <c r="A29" s="237"/>
      <c r="B29" s="139">
        <f>IF(ISBLANK($C29),"",INDEX('Výsledková listina'!$B:$B,MATCH($C29,'Výsledková listina'!$C:$C,0),1))</f>
      </c>
      <c r="C29" s="142"/>
      <c r="D29" s="136">
        <f>IF(ISBLANK(C29),"",INDEX('Výsledková listina'!$H:$I,MATCH($C29,'Výsledková listina'!$C:$C,0),1))</f>
      </c>
      <c r="E29" s="137">
        <f>IF(ISBLANK(C29),"",INDEX('Výsledková listina'!$H:$I,MATCH($C29,'Výsledková listina'!$C:$C,0),2))</f>
      </c>
      <c r="F29" s="233"/>
      <c r="G29" s="233"/>
      <c r="H29" s="230"/>
      <c r="I29" s="136">
        <f>IF(ISBLANK(C29),"",INDEX('Výsledková listina'!$L:$M,MATCH($C29,'Výsledková listina'!$C:$C,0),1))</f>
      </c>
      <c r="J29" s="137">
        <f>IF(ISBLANK(C29),"",INDEX('Výsledková listina'!$L:$M,MATCH($C29,'Výsledková listina'!$C:$C,0),2))</f>
      </c>
      <c r="K29" s="233"/>
      <c r="L29" s="233"/>
      <c r="M29" s="230"/>
      <c r="N29" s="240"/>
      <c r="O29" s="243"/>
      <c r="P29" s="230"/>
    </row>
    <row r="30" spans="1:16" ht="13.5" customHeight="1" thickBot="1">
      <c r="A30" s="238"/>
      <c r="B30" s="140">
        <f>IF(ISBLANK($C30),"",INDEX('Výsledková listina'!$B:$B,MATCH($C30,'Výsledková listina'!$C:$C,0),1))</f>
      </c>
      <c r="C30" s="143"/>
      <c r="D30" s="134">
        <f>IF(ISBLANK(C30),"",INDEX('Výsledková listina'!$H:$I,MATCH($C30,'Výsledková listina'!$C:$C,0),1))</f>
      </c>
      <c r="E30" s="135">
        <f>IF(ISBLANK(C30),"",INDEX('Výsledková listina'!$H:$I,MATCH($C30,'Výsledková listina'!$C:$C,0),2))</f>
      </c>
      <c r="F30" s="194"/>
      <c r="G30" s="194"/>
      <c r="H30" s="231"/>
      <c r="I30" s="134">
        <f>IF(ISBLANK(C30),"",INDEX('Výsledková listina'!$L:$M,MATCH($C30,'Výsledková listina'!$C:$C,0),1))</f>
      </c>
      <c r="J30" s="135">
        <f>IF(ISBLANK(C30),"",INDEX('Výsledková listina'!$L:$M,MATCH($C30,'Výsledková listina'!$C:$C,0),2))</f>
      </c>
      <c r="K30" s="194"/>
      <c r="L30" s="194"/>
      <c r="M30" s="235"/>
      <c r="N30" s="241"/>
      <c r="O30" s="244"/>
      <c r="P30" s="231"/>
    </row>
    <row r="31" spans="1:16" ht="12.75" customHeight="1">
      <c r="A31" s="236"/>
      <c r="B31" s="138">
        <f>IF(ISBLANK($C31),"",INDEX('Výsledková listina'!$B:$B,MATCH($C31,'Výsledková listina'!$C:$C,0),1))</f>
      </c>
      <c r="C31" s="141"/>
      <c r="D31" s="132">
        <f>IF(ISBLANK(C31),"",INDEX('Výsledková listina'!$H:$I,MATCH($C31,'Výsledková listina'!$C:$C,0),1))</f>
      </c>
      <c r="E31" s="133">
        <f>IF(ISBLANK(C31),"",INDEX('Výsledková listina'!$H:$I,MATCH($C31,'Výsledková listina'!$C:$C,0),2))</f>
      </c>
      <c r="F31" s="232">
        <f>IF(ISBLANK($A31),"",SUM(D31:D33))</f>
      </c>
      <c r="G31" s="232">
        <f>IF(ISBLANK($A31),"",SUM(E31:E33))</f>
      </c>
      <c r="H31" s="229">
        <f>IF(ISBLANK($A31),"",RANK(G31,G:G,1))</f>
      </c>
      <c r="I31" s="132">
        <f>IF(ISBLANK(C31),"",INDEX('Výsledková listina'!$L:$M,MATCH($C31,'Výsledková listina'!$C:$C,0),1))</f>
      </c>
      <c r="J31" s="133">
        <f>IF(ISBLANK(C31),"",INDEX('Výsledková listina'!$L:$M,MATCH($C31,'Výsledková listina'!$C:$C,0),2))</f>
      </c>
      <c r="K31" s="232">
        <f>IF(ISBLANK($A31),"",SUM(I31:I33))</f>
      </c>
      <c r="L31" s="232">
        <f>IF(ISBLANK($A31),"",SUM(J31:J33))</f>
      </c>
      <c r="M31" s="234">
        <f>IF(ISBLANK($A31),"",RANK(L31,L:L,1))</f>
      </c>
      <c r="N31" s="239">
        <f>IF(ISBLANK($A31),"",SUM(F31,K31))</f>
      </c>
      <c r="O31" s="242">
        <f>IF(ISBLANK($A31),"",SUM(G31,L31))</f>
      </c>
      <c r="P31" s="229">
        <f>IF(ISBLANK($A31),"",RANK(O31,O:O,1))</f>
      </c>
    </row>
    <row r="32" spans="1:16" ht="12.75" customHeight="1">
      <c r="A32" s="237"/>
      <c r="B32" s="139">
        <f>IF(ISBLANK($C32),"",INDEX('Výsledková listina'!$B:$B,MATCH($C32,'Výsledková listina'!$C:$C,0),1))</f>
      </c>
      <c r="C32" s="142"/>
      <c r="D32" s="136">
        <f>IF(ISBLANK(C32),"",INDEX('Výsledková listina'!$H:$I,MATCH($C32,'Výsledková listina'!$C:$C,0),1))</f>
      </c>
      <c r="E32" s="137">
        <f>IF(ISBLANK(C32),"",INDEX('Výsledková listina'!$H:$I,MATCH($C32,'Výsledková listina'!$C:$C,0),2))</f>
      </c>
      <c r="F32" s="233"/>
      <c r="G32" s="233"/>
      <c r="H32" s="230"/>
      <c r="I32" s="136">
        <f>IF(ISBLANK(C32),"",INDEX('Výsledková listina'!$L:$M,MATCH($C32,'Výsledková listina'!$C:$C,0),1))</f>
      </c>
      <c r="J32" s="137">
        <f>IF(ISBLANK(C32),"",INDEX('Výsledková listina'!$L:$M,MATCH($C32,'Výsledková listina'!$C:$C,0),2))</f>
      </c>
      <c r="K32" s="233"/>
      <c r="L32" s="233"/>
      <c r="M32" s="230"/>
      <c r="N32" s="240"/>
      <c r="O32" s="243"/>
      <c r="P32" s="230"/>
    </row>
    <row r="33" spans="1:16" ht="13.5" customHeight="1" thickBot="1">
      <c r="A33" s="238"/>
      <c r="B33" s="140">
        <f>IF(ISBLANK($C33),"",INDEX('Výsledková listina'!$B:$B,MATCH($C33,'Výsledková listina'!$C:$C,0),1))</f>
      </c>
      <c r="C33" s="143"/>
      <c r="D33" s="134">
        <f>IF(ISBLANK(C33),"",INDEX('Výsledková listina'!$H:$I,MATCH($C33,'Výsledková listina'!$C:$C,0),1))</f>
      </c>
      <c r="E33" s="135">
        <f>IF(ISBLANK(C33),"",INDEX('Výsledková listina'!$H:$I,MATCH($C33,'Výsledková listina'!$C:$C,0),2))</f>
      </c>
      <c r="F33" s="194"/>
      <c r="G33" s="194"/>
      <c r="H33" s="231"/>
      <c r="I33" s="134">
        <f>IF(ISBLANK(C33),"",INDEX('Výsledková listina'!$L:$M,MATCH($C33,'Výsledková listina'!$C:$C,0),1))</f>
      </c>
      <c r="J33" s="135">
        <f>IF(ISBLANK(C33),"",INDEX('Výsledková listina'!$L:$M,MATCH($C33,'Výsledková listina'!$C:$C,0),2))</f>
      </c>
      <c r="K33" s="194"/>
      <c r="L33" s="194"/>
      <c r="M33" s="235"/>
      <c r="N33" s="241"/>
      <c r="O33" s="244"/>
      <c r="P33" s="231"/>
    </row>
    <row r="34" spans="1:16" ht="12.75" customHeight="1">
      <c r="A34" s="236"/>
      <c r="B34" s="138">
        <f>IF(ISBLANK($C34),"",INDEX('Výsledková listina'!$B:$B,MATCH($C34,'Výsledková listina'!$C:$C,0),1))</f>
      </c>
      <c r="C34" s="141"/>
      <c r="D34" s="132">
        <f>IF(ISBLANK(C34),"",INDEX('Výsledková listina'!$H:$I,MATCH($C34,'Výsledková listina'!$C:$C,0),1))</f>
      </c>
      <c r="E34" s="133">
        <f>IF(ISBLANK(C34),"",INDEX('Výsledková listina'!$H:$I,MATCH($C34,'Výsledková listina'!$C:$C,0),2))</f>
      </c>
      <c r="F34" s="232">
        <f>IF(ISBLANK($A34),"",SUM(D34:D36))</f>
      </c>
      <c r="G34" s="232">
        <f>IF(ISBLANK($A34),"",SUM(E34:E36))</f>
      </c>
      <c r="H34" s="229">
        <f>IF(ISBLANK($A34),"",RANK(G34,G:G,1))</f>
      </c>
      <c r="I34" s="132">
        <f>IF(ISBLANK(C34),"",INDEX('Výsledková listina'!$L:$M,MATCH($C34,'Výsledková listina'!$C:$C,0),1))</f>
      </c>
      <c r="J34" s="133">
        <f>IF(ISBLANK(C34),"",INDEX('Výsledková listina'!$L:$M,MATCH($C34,'Výsledková listina'!$C:$C,0),2))</f>
      </c>
      <c r="K34" s="232">
        <f>IF(ISBLANK($A34),"",SUM(I34:I36))</f>
      </c>
      <c r="L34" s="232">
        <f>IF(ISBLANK($A34),"",SUM(J34:J36))</f>
      </c>
      <c r="M34" s="234">
        <f>IF(ISBLANK($A34),"",RANK(L34,L:L,1))</f>
      </c>
      <c r="N34" s="239">
        <f>IF(ISBLANK($A34),"",SUM(F34,K34))</f>
      </c>
      <c r="O34" s="242">
        <f>IF(ISBLANK($A34),"",SUM(G34,L34))</f>
      </c>
      <c r="P34" s="229">
        <f>IF(ISBLANK($A34),"",RANK(O34,O:O,1))</f>
      </c>
    </row>
    <row r="35" spans="1:16" ht="12.75" customHeight="1">
      <c r="A35" s="237"/>
      <c r="B35" s="139">
        <f>IF(ISBLANK($C35),"",INDEX('Výsledková listina'!$B:$B,MATCH($C35,'Výsledková listina'!$C:$C,0),1))</f>
      </c>
      <c r="C35" s="142"/>
      <c r="D35" s="136">
        <f>IF(ISBLANK(C35),"",INDEX('Výsledková listina'!$H:$I,MATCH($C35,'Výsledková listina'!$C:$C,0),1))</f>
      </c>
      <c r="E35" s="137">
        <f>IF(ISBLANK(C35),"",INDEX('Výsledková listina'!$H:$I,MATCH($C35,'Výsledková listina'!$C:$C,0),2))</f>
      </c>
      <c r="F35" s="233"/>
      <c r="G35" s="233"/>
      <c r="H35" s="230"/>
      <c r="I35" s="136">
        <f>IF(ISBLANK(C35),"",INDEX('Výsledková listina'!$L:$M,MATCH($C35,'Výsledková listina'!$C:$C,0),1))</f>
      </c>
      <c r="J35" s="137">
        <f>IF(ISBLANK(C35),"",INDEX('Výsledková listina'!$L:$M,MATCH($C35,'Výsledková listina'!$C:$C,0),2))</f>
      </c>
      <c r="K35" s="233"/>
      <c r="L35" s="233"/>
      <c r="M35" s="230"/>
      <c r="N35" s="240"/>
      <c r="O35" s="243"/>
      <c r="P35" s="230"/>
    </row>
    <row r="36" spans="1:16" ht="13.5" customHeight="1" thickBot="1">
      <c r="A36" s="238"/>
      <c r="B36" s="140">
        <f>IF(ISBLANK($C36),"",INDEX('Výsledková listina'!$B:$B,MATCH($C36,'Výsledková listina'!$C:$C,0),1))</f>
      </c>
      <c r="C36" s="143"/>
      <c r="D36" s="134">
        <f>IF(ISBLANK(C36),"",INDEX('Výsledková listina'!$H:$I,MATCH($C36,'Výsledková listina'!$C:$C,0),1))</f>
      </c>
      <c r="E36" s="135">
        <f>IF(ISBLANK(C36),"",INDEX('Výsledková listina'!$H:$I,MATCH($C36,'Výsledková listina'!$C:$C,0),2))</f>
      </c>
      <c r="F36" s="194"/>
      <c r="G36" s="194"/>
      <c r="H36" s="231"/>
      <c r="I36" s="134">
        <f>IF(ISBLANK(C36),"",INDEX('Výsledková listina'!$L:$M,MATCH($C36,'Výsledková listina'!$C:$C,0),1))</f>
      </c>
      <c r="J36" s="135">
        <f>IF(ISBLANK(C36),"",INDEX('Výsledková listina'!$L:$M,MATCH($C36,'Výsledková listina'!$C:$C,0),2))</f>
      </c>
      <c r="K36" s="194"/>
      <c r="L36" s="194"/>
      <c r="M36" s="235"/>
      <c r="N36" s="241"/>
      <c r="O36" s="244"/>
      <c r="P36" s="231"/>
    </row>
    <row r="37" spans="1:16" ht="12.75" customHeight="1">
      <c r="A37" s="236"/>
      <c r="B37" s="138">
        <f>IF(ISBLANK($C37),"",INDEX('Výsledková listina'!$B:$B,MATCH($C37,'Výsledková listina'!$C:$C,0),1))</f>
      </c>
      <c r="C37" s="141"/>
      <c r="D37" s="132">
        <f>IF(ISBLANK(C37),"",INDEX('Výsledková listina'!$H:$I,MATCH($C37,'Výsledková listina'!$C:$C,0),1))</f>
      </c>
      <c r="E37" s="133">
        <f>IF(ISBLANK(C37),"",INDEX('Výsledková listina'!$H:$I,MATCH($C37,'Výsledková listina'!$C:$C,0),2))</f>
      </c>
      <c r="F37" s="232">
        <f>IF(ISBLANK($A37),"",SUM(D37:D39))</f>
      </c>
      <c r="G37" s="232">
        <f>IF(ISBLANK($A37),"",SUM(E37:E39))</f>
      </c>
      <c r="H37" s="229">
        <f>IF(ISBLANK($A37),"",RANK(G37,G:G,1))</f>
      </c>
      <c r="I37" s="132">
        <f>IF(ISBLANK(C37),"",INDEX('Výsledková listina'!$L:$M,MATCH($C37,'Výsledková listina'!$C:$C,0),1))</f>
      </c>
      <c r="J37" s="133">
        <f>IF(ISBLANK(C37),"",INDEX('Výsledková listina'!$L:$M,MATCH($C37,'Výsledková listina'!$C:$C,0),2))</f>
      </c>
      <c r="K37" s="232">
        <f>IF(ISBLANK($A37),"",SUM(I37:I39))</f>
      </c>
      <c r="L37" s="232">
        <f>IF(ISBLANK($A37),"",SUM(J37:J39))</f>
      </c>
      <c r="M37" s="234">
        <f>IF(ISBLANK($A37),"",RANK(L37,L:L,1))</f>
      </c>
      <c r="N37" s="239">
        <f>IF(ISBLANK($A37),"",SUM(F37,K37))</f>
      </c>
      <c r="O37" s="242">
        <f>IF(ISBLANK($A37),"",SUM(G37,L37))</f>
      </c>
      <c r="P37" s="229">
        <f>IF(ISBLANK($A37),"",RANK(O37,O:O,1))</f>
      </c>
    </row>
    <row r="38" spans="1:16" ht="12.75" customHeight="1">
      <c r="A38" s="237"/>
      <c r="B38" s="139">
        <f>IF(ISBLANK($C38),"",INDEX('Výsledková listina'!$B:$B,MATCH($C38,'Výsledková listina'!$C:$C,0),1))</f>
      </c>
      <c r="C38" s="142"/>
      <c r="D38" s="136">
        <f>IF(ISBLANK(C38),"",INDEX('Výsledková listina'!$H:$I,MATCH($C38,'Výsledková listina'!$C:$C,0),1))</f>
      </c>
      <c r="E38" s="137">
        <f>IF(ISBLANK(C38),"",INDEX('Výsledková listina'!$H:$I,MATCH($C38,'Výsledková listina'!$C:$C,0),2))</f>
      </c>
      <c r="F38" s="233"/>
      <c r="G38" s="233"/>
      <c r="H38" s="230"/>
      <c r="I38" s="136">
        <f>IF(ISBLANK(C38),"",INDEX('Výsledková listina'!$L:$M,MATCH($C38,'Výsledková listina'!$C:$C,0),1))</f>
      </c>
      <c r="J38" s="137">
        <f>IF(ISBLANK(C38),"",INDEX('Výsledková listina'!$L:$M,MATCH($C38,'Výsledková listina'!$C:$C,0),2))</f>
      </c>
      <c r="K38" s="233"/>
      <c r="L38" s="233"/>
      <c r="M38" s="230"/>
      <c r="N38" s="240"/>
      <c r="O38" s="243"/>
      <c r="P38" s="230"/>
    </row>
    <row r="39" spans="1:16" ht="13.5" customHeight="1" thickBot="1">
      <c r="A39" s="238"/>
      <c r="B39" s="140">
        <f>IF(ISBLANK($C39),"",INDEX('Výsledková listina'!$B:$B,MATCH($C39,'Výsledková listina'!$C:$C,0),1))</f>
      </c>
      <c r="C39" s="143"/>
      <c r="D39" s="134">
        <f>IF(ISBLANK(C39),"",INDEX('Výsledková listina'!$H:$I,MATCH($C39,'Výsledková listina'!$C:$C,0),1))</f>
      </c>
      <c r="E39" s="135">
        <f>IF(ISBLANK(C39),"",INDEX('Výsledková listina'!$H:$I,MATCH($C39,'Výsledková listina'!$C:$C,0),2))</f>
      </c>
      <c r="F39" s="194"/>
      <c r="G39" s="194"/>
      <c r="H39" s="231"/>
      <c r="I39" s="134">
        <f>IF(ISBLANK(C39),"",INDEX('Výsledková listina'!$L:$M,MATCH($C39,'Výsledková listina'!$C:$C,0),1))</f>
      </c>
      <c r="J39" s="135">
        <f>IF(ISBLANK(C39),"",INDEX('Výsledková listina'!$L:$M,MATCH($C39,'Výsledková listina'!$C:$C,0),2))</f>
      </c>
      <c r="K39" s="194"/>
      <c r="L39" s="194"/>
      <c r="M39" s="235"/>
      <c r="N39" s="241"/>
      <c r="O39" s="244"/>
      <c r="P39" s="231"/>
    </row>
    <row r="40" spans="1:16" ht="12.75" customHeight="1">
      <c r="A40" s="236"/>
      <c r="B40" s="138">
        <f>IF(ISBLANK($C40),"",INDEX('Výsledková listina'!$B:$B,MATCH($C40,'Výsledková listina'!$C:$C,0),1))</f>
      </c>
      <c r="C40" s="141"/>
      <c r="D40" s="132">
        <f>IF(ISBLANK(C40),"",INDEX('Výsledková listina'!$H:$I,MATCH($C40,'Výsledková listina'!$C:$C,0),1))</f>
      </c>
      <c r="E40" s="133">
        <f>IF(ISBLANK(C40),"",INDEX('Výsledková listina'!$H:$I,MATCH($C40,'Výsledková listina'!$C:$C,0),2))</f>
      </c>
      <c r="F40" s="232">
        <f>IF(ISBLANK($A40),"",SUM(D40:D42))</f>
      </c>
      <c r="G40" s="232">
        <f>IF(ISBLANK($A40),"",SUM(E40:E42))</f>
      </c>
      <c r="H40" s="229">
        <f>IF(ISBLANK($A40),"",RANK(G40,G:G,1))</f>
      </c>
      <c r="I40" s="132">
        <f>IF(ISBLANK(C40),"",INDEX('Výsledková listina'!$L:$M,MATCH($C40,'Výsledková listina'!$C:$C,0),1))</f>
      </c>
      <c r="J40" s="133">
        <f>IF(ISBLANK(C40),"",INDEX('Výsledková listina'!$L:$M,MATCH($C40,'Výsledková listina'!$C:$C,0),2))</f>
      </c>
      <c r="K40" s="232">
        <f>IF(ISBLANK($A40),"",SUM(I40:I42))</f>
      </c>
      <c r="L40" s="232">
        <f>IF(ISBLANK($A40),"",SUM(J40:J42))</f>
      </c>
      <c r="M40" s="234">
        <f>IF(ISBLANK($A40),"",RANK(L40,L:L,1))</f>
      </c>
      <c r="N40" s="239">
        <f>IF(ISBLANK($A40),"",SUM(F40,K40))</f>
      </c>
      <c r="O40" s="242">
        <f>IF(ISBLANK($A40),"",SUM(G40,L40))</f>
      </c>
      <c r="P40" s="229">
        <f>IF(ISBLANK($A40),"",RANK(O40,O:O,1))</f>
      </c>
    </row>
    <row r="41" spans="1:16" ht="12.75" customHeight="1">
      <c r="A41" s="237"/>
      <c r="B41" s="139">
        <f>IF(ISBLANK($C41),"",INDEX('Výsledková listina'!$B:$B,MATCH($C41,'Výsledková listina'!$C:$C,0),1))</f>
      </c>
      <c r="C41" s="142"/>
      <c r="D41" s="136">
        <f>IF(ISBLANK(C41),"",INDEX('Výsledková listina'!$H:$I,MATCH($C41,'Výsledková listina'!$C:$C,0),1))</f>
      </c>
      <c r="E41" s="137">
        <f>IF(ISBLANK(C41),"",INDEX('Výsledková listina'!$H:$I,MATCH($C41,'Výsledková listina'!$C:$C,0),2))</f>
      </c>
      <c r="F41" s="233"/>
      <c r="G41" s="233"/>
      <c r="H41" s="230"/>
      <c r="I41" s="136">
        <f>IF(ISBLANK(C41),"",INDEX('Výsledková listina'!$L:$M,MATCH($C41,'Výsledková listina'!$C:$C,0),1))</f>
      </c>
      <c r="J41" s="137">
        <f>IF(ISBLANK(C41),"",INDEX('Výsledková listina'!$L:$M,MATCH($C41,'Výsledková listina'!$C:$C,0),2))</f>
      </c>
      <c r="K41" s="233"/>
      <c r="L41" s="233"/>
      <c r="M41" s="230"/>
      <c r="N41" s="240"/>
      <c r="O41" s="243"/>
      <c r="P41" s="230"/>
    </row>
    <row r="42" spans="1:16" ht="13.5" customHeight="1" thickBot="1">
      <c r="A42" s="238"/>
      <c r="B42" s="140">
        <f>IF(ISBLANK($C42),"",INDEX('Výsledková listina'!$B:$B,MATCH($C42,'Výsledková listina'!$C:$C,0),1))</f>
      </c>
      <c r="C42" s="143"/>
      <c r="D42" s="134">
        <f>IF(ISBLANK(C42),"",INDEX('Výsledková listina'!$H:$I,MATCH($C42,'Výsledková listina'!$C:$C,0),1))</f>
      </c>
      <c r="E42" s="135">
        <f>IF(ISBLANK(C42),"",INDEX('Výsledková listina'!$H:$I,MATCH($C42,'Výsledková listina'!$C:$C,0),2))</f>
      </c>
      <c r="F42" s="194"/>
      <c r="G42" s="194"/>
      <c r="H42" s="231"/>
      <c r="I42" s="134">
        <f>IF(ISBLANK(C42),"",INDEX('Výsledková listina'!$L:$M,MATCH($C42,'Výsledková listina'!$C:$C,0),1))</f>
      </c>
      <c r="J42" s="135">
        <f>IF(ISBLANK(C42),"",INDEX('Výsledková listina'!$L:$M,MATCH($C42,'Výsledková listina'!$C:$C,0),2))</f>
      </c>
      <c r="K42" s="194"/>
      <c r="L42" s="194"/>
      <c r="M42" s="235"/>
      <c r="N42" s="241"/>
      <c r="O42" s="244"/>
      <c r="P42" s="231"/>
    </row>
    <row r="43" spans="1:16" ht="12.75" customHeight="1">
      <c r="A43" s="236"/>
      <c r="B43" s="138">
        <f>IF(ISBLANK($C43),"",INDEX('Výsledková listina'!$B:$B,MATCH($C43,'Výsledková listina'!$C:$C,0),1))</f>
      </c>
      <c r="C43" s="141"/>
      <c r="D43" s="132">
        <f>IF(ISBLANK(C43),"",INDEX('Výsledková listina'!$H:$I,MATCH($C43,'Výsledková listina'!$C:$C,0),1))</f>
      </c>
      <c r="E43" s="133">
        <f>IF(ISBLANK(C43),"",INDEX('Výsledková listina'!$H:$I,MATCH($C43,'Výsledková listina'!$C:$C,0),2))</f>
      </c>
      <c r="F43" s="232">
        <f>IF(ISBLANK($A43),"",SUM(D43:D45))</f>
      </c>
      <c r="G43" s="232">
        <f>IF(ISBLANK($A43),"",SUM(E43:E45))</f>
      </c>
      <c r="H43" s="229">
        <f>IF(ISBLANK($A43),"",RANK(G43,G:G,1))</f>
      </c>
      <c r="I43" s="132">
        <f>IF(ISBLANK(C43),"",INDEX('Výsledková listina'!$L:$M,MATCH($C43,'Výsledková listina'!$C:$C,0),1))</f>
      </c>
      <c r="J43" s="133">
        <f>IF(ISBLANK(C43),"",INDEX('Výsledková listina'!$L:$M,MATCH($C43,'Výsledková listina'!$C:$C,0),2))</f>
      </c>
      <c r="K43" s="232">
        <f>IF(ISBLANK($A43),"",SUM(I43:I45))</f>
      </c>
      <c r="L43" s="232">
        <f>IF(ISBLANK($A43),"",SUM(J43:J45))</f>
      </c>
      <c r="M43" s="234">
        <f>IF(ISBLANK($A43),"",RANK(L43,L:L,1))</f>
      </c>
      <c r="N43" s="239">
        <f>IF(ISBLANK($A43),"",SUM(F43,K43))</f>
      </c>
      <c r="O43" s="242">
        <f>IF(ISBLANK($A43),"",SUM(G43,L43))</f>
      </c>
      <c r="P43" s="229">
        <f>IF(ISBLANK($A43),"",RANK(O43,O:O,1))</f>
      </c>
    </row>
    <row r="44" spans="1:16" ht="12.75" customHeight="1">
      <c r="A44" s="237"/>
      <c r="B44" s="139">
        <f>IF(ISBLANK($C44),"",INDEX('Výsledková listina'!$B:$B,MATCH($C44,'Výsledková listina'!$C:$C,0),1))</f>
      </c>
      <c r="C44" s="142"/>
      <c r="D44" s="136">
        <f>IF(ISBLANK(C44),"",INDEX('Výsledková listina'!$H:$I,MATCH($C44,'Výsledková listina'!$C:$C,0),1))</f>
      </c>
      <c r="E44" s="137">
        <f>IF(ISBLANK(C44),"",INDEX('Výsledková listina'!$H:$I,MATCH($C44,'Výsledková listina'!$C:$C,0),2))</f>
      </c>
      <c r="F44" s="233"/>
      <c r="G44" s="233"/>
      <c r="H44" s="230"/>
      <c r="I44" s="136">
        <f>IF(ISBLANK(C44),"",INDEX('Výsledková listina'!$L:$M,MATCH($C44,'Výsledková listina'!$C:$C,0),1))</f>
      </c>
      <c r="J44" s="137">
        <f>IF(ISBLANK(C44),"",INDEX('Výsledková listina'!$L:$M,MATCH($C44,'Výsledková listina'!$C:$C,0),2))</f>
      </c>
      <c r="K44" s="233"/>
      <c r="L44" s="233"/>
      <c r="M44" s="230"/>
      <c r="N44" s="240"/>
      <c r="O44" s="243"/>
      <c r="P44" s="230"/>
    </row>
    <row r="45" spans="1:16" ht="13.5" customHeight="1" thickBot="1">
      <c r="A45" s="238"/>
      <c r="B45" s="140">
        <f>IF(ISBLANK($C45),"",INDEX('Výsledková listina'!$B:$B,MATCH($C45,'Výsledková listina'!$C:$C,0),1))</f>
      </c>
      <c r="C45" s="143"/>
      <c r="D45" s="134">
        <f>IF(ISBLANK(C45),"",INDEX('Výsledková listina'!$H:$I,MATCH($C45,'Výsledková listina'!$C:$C,0),1))</f>
      </c>
      <c r="E45" s="135">
        <f>IF(ISBLANK(C45),"",INDEX('Výsledková listina'!$H:$I,MATCH($C45,'Výsledková listina'!$C:$C,0),2))</f>
      </c>
      <c r="F45" s="194"/>
      <c r="G45" s="194"/>
      <c r="H45" s="231"/>
      <c r="I45" s="134">
        <f>IF(ISBLANK(C45),"",INDEX('Výsledková listina'!$L:$M,MATCH($C45,'Výsledková listina'!$C:$C,0),1))</f>
      </c>
      <c r="J45" s="135">
        <f>IF(ISBLANK(C45),"",INDEX('Výsledková listina'!$L:$M,MATCH($C45,'Výsledková listina'!$C:$C,0),2))</f>
      </c>
      <c r="K45" s="194"/>
      <c r="L45" s="194"/>
      <c r="M45" s="235"/>
      <c r="N45" s="241"/>
      <c r="O45" s="244"/>
      <c r="P45" s="231"/>
    </row>
    <row r="46" spans="1:16" ht="12.75" customHeight="1">
      <c r="A46" s="236"/>
      <c r="B46" s="138">
        <f>IF(ISBLANK($C46),"",INDEX('Výsledková listina'!$B:$B,MATCH($C46,'Výsledková listina'!$C:$C,0),1))</f>
      </c>
      <c r="C46" s="141"/>
      <c r="D46" s="132">
        <f>IF(ISBLANK(C46),"",INDEX('Výsledková listina'!$H:$I,MATCH($C46,'Výsledková listina'!$C:$C,0),1))</f>
      </c>
      <c r="E46" s="133">
        <f>IF(ISBLANK(C46),"",INDEX('Výsledková listina'!$H:$I,MATCH($C46,'Výsledková listina'!$C:$C,0),2))</f>
      </c>
      <c r="F46" s="232">
        <f>IF(ISBLANK($A46),"",SUM(D46:D48))</f>
      </c>
      <c r="G46" s="232">
        <f>IF(ISBLANK($A46),"",SUM(E46:E48))</f>
      </c>
      <c r="H46" s="229">
        <f>IF(ISBLANK($A46),"",RANK(G46,G:G,1))</f>
      </c>
      <c r="I46" s="132">
        <f>IF(ISBLANK(C46),"",INDEX('Výsledková listina'!$L:$M,MATCH($C46,'Výsledková listina'!$C:$C,0),1))</f>
      </c>
      <c r="J46" s="133">
        <f>IF(ISBLANK(C46),"",INDEX('Výsledková listina'!$L:$M,MATCH($C46,'Výsledková listina'!$C:$C,0),2))</f>
      </c>
      <c r="K46" s="232">
        <f>IF(ISBLANK($A46),"",SUM(I46:I48))</f>
      </c>
      <c r="L46" s="232">
        <f>IF(ISBLANK($A46),"",SUM(J46:J48))</f>
      </c>
      <c r="M46" s="234">
        <f>IF(ISBLANK($A46),"",RANK(L46,L:L,1))</f>
      </c>
      <c r="N46" s="239">
        <f>IF(ISBLANK($A46),"",SUM(F46,K46))</f>
      </c>
      <c r="O46" s="242">
        <f>IF(ISBLANK($A46),"",SUM(G46,L46))</f>
      </c>
      <c r="P46" s="229">
        <f>IF(ISBLANK($A46),"",RANK(O46,O:O,1))</f>
      </c>
    </row>
    <row r="47" spans="1:16" ht="12.75" customHeight="1">
      <c r="A47" s="237"/>
      <c r="B47" s="139">
        <f>IF(ISBLANK($C47),"",INDEX('Výsledková listina'!$B:$B,MATCH($C47,'Výsledková listina'!$C:$C,0),1))</f>
      </c>
      <c r="C47" s="142"/>
      <c r="D47" s="136">
        <f>IF(ISBLANK(C47),"",INDEX('Výsledková listina'!$H:$I,MATCH($C47,'Výsledková listina'!$C:$C,0),1))</f>
      </c>
      <c r="E47" s="137">
        <f>IF(ISBLANK(C47),"",INDEX('Výsledková listina'!$H:$I,MATCH($C47,'Výsledková listina'!$C:$C,0),2))</f>
      </c>
      <c r="F47" s="233"/>
      <c r="G47" s="233"/>
      <c r="H47" s="230"/>
      <c r="I47" s="136">
        <f>IF(ISBLANK(C47),"",INDEX('Výsledková listina'!$L:$M,MATCH($C47,'Výsledková listina'!$C:$C,0),1))</f>
      </c>
      <c r="J47" s="137">
        <f>IF(ISBLANK(C47),"",INDEX('Výsledková listina'!$L:$M,MATCH($C47,'Výsledková listina'!$C:$C,0),2))</f>
      </c>
      <c r="K47" s="233"/>
      <c r="L47" s="233"/>
      <c r="M47" s="230"/>
      <c r="N47" s="240"/>
      <c r="O47" s="243"/>
      <c r="P47" s="230"/>
    </row>
    <row r="48" spans="1:16" ht="13.5" customHeight="1" thickBot="1">
      <c r="A48" s="238"/>
      <c r="B48" s="140">
        <f>IF(ISBLANK($C48),"",INDEX('Výsledková listina'!$B:$B,MATCH($C48,'Výsledková listina'!$C:$C,0),1))</f>
      </c>
      <c r="C48" s="143"/>
      <c r="D48" s="134">
        <f>IF(ISBLANK(C48),"",INDEX('Výsledková listina'!$H:$I,MATCH($C48,'Výsledková listina'!$C:$C,0),1))</f>
      </c>
      <c r="E48" s="135">
        <f>IF(ISBLANK(C48),"",INDEX('Výsledková listina'!$H:$I,MATCH($C48,'Výsledková listina'!$C:$C,0),2))</f>
      </c>
      <c r="F48" s="194"/>
      <c r="G48" s="194"/>
      <c r="H48" s="231"/>
      <c r="I48" s="134">
        <f>IF(ISBLANK(C48),"",INDEX('Výsledková listina'!$L:$M,MATCH($C48,'Výsledková listina'!$C:$C,0),1))</f>
      </c>
      <c r="J48" s="135">
        <f>IF(ISBLANK(C48),"",INDEX('Výsledková listina'!$L:$M,MATCH($C48,'Výsledková listina'!$C:$C,0),2))</f>
      </c>
      <c r="K48" s="194"/>
      <c r="L48" s="194"/>
      <c r="M48" s="235"/>
      <c r="N48" s="241"/>
      <c r="O48" s="244"/>
      <c r="P48" s="231"/>
    </row>
    <row r="49" spans="1:16" ht="12.75" customHeight="1">
      <c r="A49" s="236"/>
      <c r="B49" s="138">
        <f>IF(ISBLANK($C49),"",INDEX('Výsledková listina'!$B:$B,MATCH($C49,'Výsledková listina'!$C:$C,0),1))</f>
      </c>
      <c r="C49" s="141"/>
      <c r="D49" s="132">
        <f>IF(ISBLANK(C49),"",INDEX('Výsledková listina'!$H:$I,MATCH($C49,'Výsledková listina'!$C:$C,0),1))</f>
      </c>
      <c r="E49" s="133">
        <f>IF(ISBLANK(C49),"",INDEX('Výsledková listina'!$H:$I,MATCH($C49,'Výsledková listina'!$C:$C,0),2))</f>
      </c>
      <c r="F49" s="232">
        <f>IF(ISBLANK($A49),"",SUM(D49:D51))</f>
      </c>
      <c r="G49" s="232">
        <f>IF(ISBLANK($A49),"",SUM(E49:E51))</f>
      </c>
      <c r="H49" s="229">
        <f>IF(ISBLANK($A49),"",RANK(G49,G:G,1))</f>
      </c>
      <c r="I49" s="132">
        <f>IF(ISBLANK(C49),"",INDEX('Výsledková listina'!$L:$M,MATCH($C49,'Výsledková listina'!$C:$C,0),1))</f>
      </c>
      <c r="J49" s="133">
        <f>IF(ISBLANK(C49),"",INDEX('Výsledková listina'!$L:$M,MATCH($C49,'Výsledková listina'!$C:$C,0),2))</f>
      </c>
      <c r="K49" s="232">
        <f>IF(ISBLANK($A49),"",SUM(I49:I51))</f>
      </c>
      <c r="L49" s="232">
        <f>IF(ISBLANK($A49),"",SUM(J49:J51))</f>
      </c>
      <c r="M49" s="234">
        <f>IF(ISBLANK($A49),"",RANK(L49,L:L,1))</f>
      </c>
      <c r="N49" s="239">
        <f>IF(ISBLANK($A49),"",SUM(F49,K49))</f>
      </c>
      <c r="O49" s="242">
        <f>IF(ISBLANK($A49),"",SUM(G49,L49))</f>
      </c>
      <c r="P49" s="229">
        <f>IF(ISBLANK($A49),"",RANK(O49,O:O,1))</f>
      </c>
    </row>
    <row r="50" spans="1:16" ht="12.75" customHeight="1">
      <c r="A50" s="237"/>
      <c r="B50" s="139">
        <f>IF(ISBLANK($C50),"",INDEX('Výsledková listina'!$B:$B,MATCH($C50,'Výsledková listina'!$C:$C,0),1))</f>
      </c>
      <c r="C50" s="142"/>
      <c r="D50" s="136">
        <f>IF(ISBLANK(C50),"",INDEX('Výsledková listina'!$H:$I,MATCH($C50,'Výsledková listina'!$C:$C,0),1))</f>
      </c>
      <c r="E50" s="137">
        <f>IF(ISBLANK(C50),"",INDEX('Výsledková listina'!$H:$I,MATCH($C50,'Výsledková listina'!$C:$C,0),2))</f>
      </c>
      <c r="F50" s="233"/>
      <c r="G50" s="233"/>
      <c r="H50" s="230"/>
      <c r="I50" s="136">
        <f>IF(ISBLANK(C50),"",INDEX('Výsledková listina'!$L:$M,MATCH($C50,'Výsledková listina'!$C:$C,0),1))</f>
      </c>
      <c r="J50" s="137">
        <f>IF(ISBLANK(C50),"",INDEX('Výsledková listina'!$L:$M,MATCH($C50,'Výsledková listina'!$C:$C,0),2))</f>
      </c>
      <c r="K50" s="233"/>
      <c r="L50" s="233"/>
      <c r="M50" s="230"/>
      <c r="N50" s="240"/>
      <c r="O50" s="243"/>
      <c r="P50" s="230"/>
    </row>
    <row r="51" spans="1:16" ht="13.5" customHeight="1" thickBot="1">
      <c r="A51" s="238"/>
      <c r="B51" s="140">
        <f>IF(ISBLANK($C51),"",INDEX('Výsledková listina'!$B:$B,MATCH($C51,'Výsledková listina'!$C:$C,0),1))</f>
      </c>
      <c r="C51" s="143"/>
      <c r="D51" s="134">
        <f>IF(ISBLANK(C51),"",INDEX('Výsledková listina'!$H:$I,MATCH($C51,'Výsledková listina'!$C:$C,0),1))</f>
      </c>
      <c r="E51" s="135">
        <f>IF(ISBLANK(C51),"",INDEX('Výsledková listina'!$H:$I,MATCH($C51,'Výsledková listina'!$C:$C,0),2))</f>
      </c>
      <c r="F51" s="194"/>
      <c r="G51" s="194"/>
      <c r="H51" s="231"/>
      <c r="I51" s="134">
        <f>IF(ISBLANK(C51),"",INDEX('Výsledková listina'!$L:$M,MATCH($C51,'Výsledková listina'!$C:$C,0),1))</f>
      </c>
      <c r="J51" s="135">
        <f>IF(ISBLANK(C51),"",INDEX('Výsledková listina'!$L:$M,MATCH($C51,'Výsledková listina'!$C:$C,0),2))</f>
      </c>
      <c r="K51" s="194"/>
      <c r="L51" s="194"/>
      <c r="M51" s="235"/>
      <c r="N51" s="241"/>
      <c r="O51" s="244"/>
      <c r="P51" s="231"/>
    </row>
    <row r="52" spans="1:16" ht="12.75" customHeight="1">
      <c r="A52" s="236"/>
      <c r="B52" s="138">
        <f>IF(ISBLANK($C52),"",INDEX('Výsledková listina'!$B:$B,MATCH($C52,'Výsledková listina'!$C:$C,0),1))</f>
      </c>
      <c r="C52" s="141"/>
      <c r="D52" s="132">
        <f>IF(ISBLANK(C52),"",INDEX('Výsledková listina'!$H:$I,MATCH($C52,'Výsledková listina'!$C:$C,0),1))</f>
      </c>
      <c r="E52" s="133">
        <f>IF(ISBLANK(C52),"",INDEX('Výsledková listina'!$H:$I,MATCH($C52,'Výsledková listina'!$C:$C,0),2))</f>
      </c>
      <c r="F52" s="232">
        <f>IF(ISBLANK($A52),"",SUM(D52:D54))</f>
      </c>
      <c r="G52" s="232">
        <f>IF(ISBLANK($A52),"",SUM(E52:E54))</f>
      </c>
      <c r="H52" s="229">
        <f>IF(ISBLANK($A52),"",RANK(G52,G:G,1))</f>
      </c>
      <c r="I52" s="132">
        <f>IF(ISBLANK(C52),"",INDEX('Výsledková listina'!$L:$M,MATCH($C52,'Výsledková listina'!$C:$C,0),1))</f>
      </c>
      <c r="J52" s="133">
        <f>IF(ISBLANK(C52),"",INDEX('Výsledková listina'!$L:$M,MATCH($C52,'Výsledková listina'!$C:$C,0),2))</f>
      </c>
      <c r="K52" s="232">
        <f>IF(ISBLANK($A52),"",SUM(I52:I54))</f>
      </c>
      <c r="L52" s="232">
        <f>IF(ISBLANK($A52),"",SUM(J52:J54))</f>
      </c>
      <c r="M52" s="234">
        <f>IF(ISBLANK($A52),"",RANK(L52,L:L,1))</f>
      </c>
      <c r="N52" s="239">
        <f>IF(ISBLANK($A52),"",SUM(F52,K52))</f>
      </c>
      <c r="O52" s="242">
        <f>IF(ISBLANK($A52),"",SUM(G52,L52))</f>
      </c>
      <c r="P52" s="229">
        <f>IF(ISBLANK($A52),"",RANK(O52,O:O,1))</f>
      </c>
    </row>
    <row r="53" spans="1:16" ht="12.75" customHeight="1">
      <c r="A53" s="237"/>
      <c r="B53" s="139">
        <f>IF(ISBLANK($C53),"",INDEX('Výsledková listina'!$B:$B,MATCH($C53,'Výsledková listina'!$C:$C,0),1))</f>
      </c>
      <c r="C53" s="142"/>
      <c r="D53" s="136">
        <f>IF(ISBLANK(C53),"",INDEX('Výsledková listina'!$H:$I,MATCH($C53,'Výsledková listina'!$C:$C,0),1))</f>
      </c>
      <c r="E53" s="137">
        <f>IF(ISBLANK(C53),"",INDEX('Výsledková listina'!$H:$I,MATCH($C53,'Výsledková listina'!$C:$C,0),2))</f>
      </c>
      <c r="F53" s="233"/>
      <c r="G53" s="233"/>
      <c r="H53" s="230"/>
      <c r="I53" s="136">
        <f>IF(ISBLANK(C53),"",INDEX('Výsledková listina'!$L:$M,MATCH($C53,'Výsledková listina'!$C:$C,0),1))</f>
      </c>
      <c r="J53" s="137">
        <f>IF(ISBLANK(C53),"",INDEX('Výsledková listina'!$L:$M,MATCH($C53,'Výsledková listina'!$C:$C,0),2))</f>
      </c>
      <c r="K53" s="233"/>
      <c r="L53" s="233"/>
      <c r="M53" s="230"/>
      <c r="N53" s="240"/>
      <c r="O53" s="243"/>
      <c r="P53" s="230"/>
    </row>
    <row r="54" spans="1:16" ht="13.5" customHeight="1" thickBot="1">
      <c r="A54" s="238"/>
      <c r="B54" s="140">
        <f>IF(ISBLANK($C54),"",INDEX('Výsledková listina'!$B:$B,MATCH($C54,'Výsledková listina'!$C:$C,0),1))</f>
      </c>
      <c r="C54" s="143"/>
      <c r="D54" s="134">
        <f>IF(ISBLANK(C54),"",INDEX('Výsledková listina'!$H:$I,MATCH($C54,'Výsledková listina'!$C:$C,0),1))</f>
      </c>
      <c r="E54" s="135">
        <f>IF(ISBLANK(C54),"",INDEX('Výsledková listina'!$H:$I,MATCH($C54,'Výsledková listina'!$C:$C,0),2))</f>
      </c>
      <c r="F54" s="194"/>
      <c r="G54" s="194"/>
      <c r="H54" s="231"/>
      <c r="I54" s="134">
        <f>IF(ISBLANK(C54),"",INDEX('Výsledková listina'!$L:$M,MATCH($C54,'Výsledková listina'!$C:$C,0),1))</f>
      </c>
      <c r="J54" s="135">
        <f>IF(ISBLANK(C54),"",INDEX('Výsledková listina'!$L:$M,MATCH($C54,'Výsledková listina'!$C:$C,0),2))</f>
      </c>
      <c r="K54" s="194"/>
      <c r="L54" s="194"/>
      <c r="M54" s="235"/>
      <c r="N54" s="241"/>
      <c r="O54" s="244"/>
      <c r="P54" s="231"/>
    </row>
    <row r="55" spans="1:16" ht="12.75" customHeight="1">
      <c r="A55" s="236"/>
      <c r="B55" s="138">
        <f>IF(ISBLANK($C55),"",INDEX('Výsledková listina'!$B:$B,MATCH($C55,'Výsledková listina'!$C:$C,0),1))</f>
      </c>
      <c r="C55" s="141"/>
      <c r="D55" s="132">
        <f>IF(ISBLANK(C55),"",INDEX('Výsledková listina'!$H:$I,MATCH($C55,'Výsledková listina'!$C:$C,0),1))</f>
      </c>
      <c r="E55" s="133">
        <f>IF(ISBLANK(C55),"",INDEX('Výsledková listina'!$H:$I,MATCH($C55,'Výsledková listina'!$C:$C,0),2))</f>
      </c>
      <c r="F55" s="232">
        <f>IF(ISBLANK($A55),"",SUM(D55:D57))</f>
      </c>
      <c r="G55" s="232">
        <f>IF(ISBLANK($A55),"",SUM(E55:E57))</f>
      </c>
      <c r="H55" s="229">
        <f>IF(ISBLANK($A55),"",RANK(G55,G:G,1))</f>
      </c>
      <c r="I55" s="132">
        <f>IF(ISBLANK(C55),"",INDEX('Výsledková listina'!$L:$M,MATCH($C55,'Výsledková listina'!$C:$C,0),1))</f>
      </c>
      <c r="J55" s="133">
        <f>IF(ISBLANK(C55),"",INDEX('Výsledková listina'!$L:$M,MATCH($C55,'Výsledková listina'!$C:$C,0),2))</f>
      </c>
      <c r="K55" s="232">
        <f>IF(ISBLANK($A55),"",SUM(I55:I57))</f>
      </c>
      <c r="L55" s="232">
        <f>IF(ISBLANK($A55),"",SUM(J55:J57))</f>
      </c>
      <c r="M55" s="234">
        <f>IF(ISBLANK($A55),"",RANK(L55,L:L,1))</f>
      </c>
      <c r="N55" s="239">
        <f>IF(ISBLANK($A55),"",SUM(F55,K55))</f>
      </c>
      <c r="O55" s="242">
        <f>IF(ISBLANK($A55),"",SUM(G55,L55))</f>
      </c>
      <c r="P55" s="229">
        <f>IF(ISBLANK($A55),"",RANK(O55,O:O,1))</f>
      </c>
    </row>
    <row r="56" spans="1:16" ht="12.75" customHeight="1">
      <c r="A56" s="237"/>
      <c r="B56" s="139">
        <f>IF(ISBLANK($C56),"",INDEX('Výsledková listina'!$B:$B,MATCH($C56,'Výsledková listina'!$C:$C,0),1))</f>
      </c>
      <c r="C56" s="142"/>
      <c r="D56" s="136">
        <f>IF(ISBLANK(C56),"",INDEX('Výsledková listina'!$H:$I,MATCH($C56,'Výsledková listina'!$C:$C,0),1))</f>
      </c>
      <c r="E56" s="137">
        <f>IF(ISBLANK(C56),"",INDEX('Výsledková listina'!$H:$I,MATCH($C56,'Výsledková listina'!$C:$C,0),2))</f>
      </c>
      <c r="F56" s="233"/>
      <c r="G56" s="233"/>
      <c r="H56" s="230"/>
      <c r="I56" s="136">
        <f>IF(ISBLANK(C56),"",INDEX('Výsledková listina'!$L:$M,MATCH($C56,'Výsledková listina'!$C:$C,0),1))</f>
      </c>
      <c r="J56" s="137">
        <f>IF(ISBLANK(C56),"",INDEX('Výsledková listina'!$L:$M,MATCH($C56,'Výsledková listina'!$C:$C,0),2))</f>
      </c>
      <c r="K56" s="233"/>
      <c r="L56" s="233"/>
      <c r="M56" s="230"/>
      <c r="N56" s="240"/>
      <c r="O56" s="243"/>
      <c r="P56" s="230"/>
    </row>
    <row r="57" spans="1:16" ht="13.5" customHeight="1" thickBot="1">
      <c r="A57" s="238"/>
      <c r="B57" s="140">
        <f>IF(ISBLANK($C57),"",INDEX('Výsledková listina'!$B:$B,MATCH($C57,'Výsledková listina'!$C:$C,0),1))</f>
      </c>
      <c r="C57" s="143"/>
      <c r="D57" s="134">
        <f>IF(ISBLANK(C57),"",INDEX('Výsledková listina'!$H:$I,MATCH($C57,'Výsledková listina'!$C:$C,0),1))</f>
      </c>
      <c r="E57" s="135">
        <f>IF(ISBLANK(C57),"",INDEX('Výsledková listina'!$H:$I,MATCH($C57,'Výsledková listina'!$C:$C,0),2))</f>
      </c>
      <c r="F57" s="194"/>
      <c r="G57" s="194"/>
      <c r="H57" s="231"/>
      <c r="I57" s="134">
        <f>IF(ISBLANK(C57),"",INDEX('Výsledková listina'!$L:$M,MATCH($C57,'Výsledková listina'!$C:$C,0),1))</f>
      </c>
      <c r="J57" s="135">
        <f>IF(ISBLANK(C57),"",INDEX('Výsledková listina'!$L:$M,MATCH($C57,'Výsledková listina'!$C:$C,0),2))</f>
      </c>
      <c r="K57" s="194"/>
      <c r="L57" s="194"/>
      <c r="M57" s="235"/>
      <c r="N57" s="241"/>
      <c r="O57" s="244"/>
      <c r="P57" s="231"/>
    </row>
    <row r="58" spans="1:16" ht="12.75" customHeight="1">
      <c r="A58" s="236"/>
      <c r="B58" s="138">
        <f>IF(ISBLANK($C58),"",INDEX('Výsledková listina'!$B:$B,MATCH($C58,'Výsledková listina'!$C:$C,0),1))</f>
      </c>
      <c r="C58" s="141"/>
      <c r="D58" s="132">
        <f>IF(ISBLANK(C58),"",INDEX('Výsledková listina'!$H:$I,MATCH($C58,'Výsledková listina'!$C:$C,0),1))</f>
      </c>
      <c r="E58" s="133">
        <f>IF(ISBLANK(C58),"",INDEX('Výsledková listina'!$H:$I,MATCH($C58,'Výsledková listina'!$C:$C,0),2))</f>
      </c>
      <c r="F58" s="232">
        <f>IF(ISBLANK($A58),"",SUM(D58:D60))</f>
      </c>
      <c r="G58" s="232">
        <f>IF(ISBLANK($A58),"",SUM(E58:E60))</f>
      </c>
      <c r="H58" s="229">
        <f>IF(ISBLANK($A58),"",RANK(G58,G:G,1))</f>
      </c>
      <c r="I58" s="132">
        <f>IF(ISBLANK(C58),"",INDEX('Výsledková listina'!$L:$M,MATCH($C58,'Výsledková listina'!$C:$C,0),1))</f>
      </c>
      <c r="J58" s="133">
        <f>IF(ISBLANK(C58),"",INDEX('Výsledková listina'!$L:$M,MATCH($C58,'Výsledková listina'!$C:$C,0),2))</f>
      </c>
      <c r="K58" s="232">
        <f>IF(ISBLANK($A58),"",SUM(I58:I60))</f>
      </c>
      <c r="L58" s="232">
        <f>IF(ISBLANK($A58),"",SUM(J58:J60))</f>
      </c>
      <c r="M58" s="234">
        <f>IF(ISBLANK($A58),"",RANK(L58,L:L,1))</f>
      </c>
      <c r="N58" s="239">
        <f>IF(ISBLANK($A58),"",SUM(F58,K58))</f>
      </c>
      <c r="O58" s="242">
        <f>IF(ISBLANK($A58),"",SUM(G58,L58))</f>
      </c>
      <c r="P58" s="229">
        <f>IF(ISBLANK($A58),"",RANK(O58,O:O,1))</f>
      </c>
    </row>
    <row r="59" spans="1:16" ht="12.75" customHeight="1">
      <c r="A59" s="237"/>
      <c r="B59" s="139">
        <f>IF(ISBLANK($C59),"",INDEX('Výsledková listina'!$B:$B,MATCH($C59,'Výsledková listina'!$C:$C,0),1))</f>
      </c>
      <c r="C59" s="142"/>
      <c r="D59" s="136">
        <f>IF(ISBLANK(C59),"",INDEX('Výsledková listina'!$H:$I,MATCH($C59,'Výsledková listina'!$C:$C,0),1))</f>
      </c>
      <c r="E59" s="137">
        <f>IF(ISBLANK(C59),"",INDEX('Výsledková listina'!$H:$I,MATCH($C59,'Výsledková listina'!$C:$C,0),2))</f>
      </c>
      <c r="F59" s="233"/>
      <c r="G59" s="233"/>
      <c r="H59" s="230"/>
      <c r="I59" s="136">
        <f>IF(ISBLANK(C59),"",INDEX('Výsledková listina'!$L:$M,MATCH($C59,'Výsledková listina'!$C:$C,0),1))</f>
      </c>
      <c r="J59" s="137">
        <f>IF(ISBLANK(C59),"",INDEX('Výsledková listina'!$L:$M,MATCH($C59,'Výsledková listina'!$C:$C,0),2))</f>
      </c>
      <c r="K59" s="233"/>
      <c r="L59" s="233"/>
      <c r="M59" s="230"/>
      <c r="N59" s="240"/>
      <c r="O59" s="243"/>
      <c r="P59" s="230"/>
    </row>
    <row r="60" spans="1:16" ht="13.5" customHeight="1" thickBot="1">
      <c r="A60" s="238"/>
      <c r="B60" s="140">
        <f>IF(ISBLANK($C60),"",INDEX('Výsledková listina'!$B:$B,MATCH($C60,'Výsledková listina'!$C:$C,0),1))</f>
      </c>
      <c r="C60" s="143"/>
      <c r="D60" s="134">
        <f>IF(ISBLANK(C60),"",INDEX('Výsledková listina'!$H:$I,MATCH($C60,'Výsledková listina'!$C:$C,0),1))</f>
      </c>
      <c r="E60" s="135">
        <f>IF(ISBLANK(C60),"",INDEX('Výsledková listina'!$H:$I,MATCH($C60,'Výsledková listina'!$C:$C,0),2))</f>
      </c>
      <c r="F60" s="194"/>
      <c r="G60" s="194"/>
      <c r="H60" s="231"/>
      <c r="I60" s="134">
        <f>IF(ISBLANK(C60),"",INDEX('Výsledková listina'!$L:$M,MATCH($C60,'Výsledková listina'!$C:$C,0),1))</f>
      </c>
      <c r="J60" s="135">
        <f>IF(ISBLANK(C60),"",INDEX('Výsledková listina'!$L:$M,MATCH($C60,'Výsledková listina'!$C:$C,0),2))</f>
      </c>
      <c r="K60" s="194"/>
      <c r="L60" s="194"/>
      <c r="M60" s="235"/>
      <c r="N60" s="241"/>
      <c r="O60" s="244"/>
      <c r="P60" s="231"/>
    </row>
    <row r="61" spans="1:16" ht="12.75" customHeight="1">
      <c r="A61" s="236"/>
      <c r="B61" s="138">
        <f>IF(ISBLANK($C61),"",INDEX('Výsledková listina'!$B:$B,MATCH($C61,'Výsledková listina'!$C:$C,0),1))</f>
      </c>
      <c r="C61" s="141"/>
      <c r="D61" s="132">
        <f>IF(ISBLANK(C61),"",INDEX('Výsledková listina'!$H:$I,MATCH($C61,'Výsledková listina'!$C:$C,0),1))</f>
      </c>
      <c r="E61" s="133">
        <f>IF(ISBLANK(C61),"",INDEX('Výsledková listina'!$H:$I,MATCH($C61,'Výsledková listina'!$C:$C,0),2))</f>
      </c>
      <c r="F61" s="232">
        <f>IF(ISBLANK($A61),"",SUM(D61:D63))</f>
      </c>
      <c r="G61" s="232">
        <f>IF(ISBLANK($A61),"",SUM(E61:E63))</f>
      </c>
      <c r="H61" s="229">
        <f>IF(ISBLANK($A61),"",RANK(G61,G:G,1))</f>
      </c>
      <c r="I61" s="132">
        <f>IF(ISBLANK(C61),"",INDEX('Výsledková listina'!$L:$M,MATCH($C61,'Výsledková listina'!$C:$C,0),1))</f>
      </c>
      <c r="J61" s="133">
        <f>IF(ISBLANK(C61),"",INDEX('Výsledková listina'!$L:$M,MATCH($C61,'Výsledková listina'!$C:$C,0),2))</f>
      </c>
      <c r="K61" s="232">
        <f>IF(ISBLANK($A61),"",SUM(I61:I63))</f>
      </c>
      <c r="L61" s="232">
        <f>IF(ISBLANK($A61),"",SUM(J61:J63))</f>
      </c>
      <c r="M61" s="234">
        <f>IF(ISBLANK($A61),"",RANK(L61,L:L,1))</f>
      </c>
      <c r="N61" s="239">
        <f>IF(ISBLANK($A61),"",SUM(F61,K61))</f>
      </c>
      <c r="O61" s="242">
        <f>IF(ISBLANK($A61),"",SUM(G61,L61))</f>
      </c>
      <c r="P61" s="229">
        <f>IF(ISBLANK($A61),"",RANK(O61,O:O,1))</f>
      </c>
    </row>
    <row r="62" spans="1:16" ht="12.75" customHeight="1">
      <c r="A62" s="237"/>
      <c r="B62" s="139">
        <f>IF(ISBLANK($C62),"",INDEX('Výsledková listina'!$B:$B,MATCH($C62,'Výsledková listina'!$C:$C,0),1))</f>
      </c>
      <c r="C62" s="142"/>
      <c r="D62" s="136">
        <f>IF(ISBLANK(C62),"",INDEX('Výsledková listina'!$H:$I,MATCH($C62,'Výsledková listina'!$C:$C,0),1))</f>
      </c>
      <c r="E62" s="137">
        <f>IF(ISBLANK(C62),"",INDEX('Výsledková listina'!$H:$I,MATCH($C62,'Výsledková listina'!$C:$C,0),2))</f>
      </c>
      <c r="F62" s="233"/>
      <c r="G62" s="233"/>
      <c r="H62" s="230"/>
      <c r="I62" s="136">
        <f>IF(ISBLANK(C62),"",INDEX('Výsledková listina'!$L:$M,MATCH($C62,'Výsledková listina'!$C:$C,0),1))</f>
      </c>
      <c r="J62" s="137">
        <f>IF(ISBLANK(C62),"",INDEX('Výsledková listina'!$L:$M,MATCH($C62,'Výsledková listina'!$C:$C,0),2))</f>
      </c>
      <c r="K62" s="233"/>
      <c r="L62" s="233"/>
      <c r="M62" s="230"/>
      <c r="N62" s="240"/>
      <c r="O62" s="243"/>
      <c r="P62" s="230"/>
    </row>
    <row r="63" spans="1:16" ht="13.5" customHeight="1" thickBot="1">
      <c r="A63" s="238"/>
      <c r="B63" s="140">
        <f>IF(ISBLANK($C63),"",INDEX('Výsledková listina'!$B:$B,MATCH($C63,'Výsledková listina'!$C:$C,0),1))</f>
      </c>
      <c r="C63" s="143"/>
      <c r="D63" s="134">
        <f>IF(ISBLANK(C63),"",INDEX('Výsledková listina'!$H:$I,MATCH($C63,'Výsledková listina'!$C:$C,0),1))</f>
      </c>
      <c r="E63" s="135">
        <f>IF(ISBLANK(C63),"",INDEX('Výsledková listina'!$H:$I,MATCH($C63,'Výsledková listina'!$C:$C,0),2))</f>
      </c>
      <c r="F63" s="194"/>
      <c r="G63" s="194"/>
      <c r="H63" s="231"/>
      <c r="I63" s="134">
        <f>IF(ISBLANK(C63),"",INDEX('Výsledková listina'!$L:$M,MATCH($C63,'Výsledková listina'!$C:$C,0),1))</f>
      </c>
      <c r="J63" s="135">
        <f>IF(ISBLANK(C63),"",INDEX('Výsledková listina'!$L:$M,MATCH($C63,'Výsledková listina'!$C:$C,0),2))</f>
      </c>
      <c r="K63" s="194"/>
      <c r="L63" s="194"/>
      <c r="M63" s="235"/>
      <c r="N63" s="241"/>
      <c r="O63" s="244"/>
      <c r="P63" s="231"/>
    </row>
    <row r="64" spans="1:16" ht="12.75" customHeight="1">
      <c r="A64" s="236"/>
      <c r="B64" s="138">
        <f>IF(ISBLANK($C64),"",INDEX('Výsledková listina'!$B:$B,MATCH($C64,'Výsledková listina'!$C:$C,0),1))</f>
      </c>
      <c r="C64" s="141"/>
      <c r="D64" s="132">
        <f>IF(ISBLANK(C64),"",INDEX('Výsledková listina'!$H:$I,MATCH($C64,'Výsledková listina'!$C:$C,0),1))</f>
      </c>
      <c r="E64" s="133">
        <f>IF(ISBLANK(C64),"",INDEX('Výsledková listina'!$H:$I,MATCH($C64,'Výsledková listina'!$C:$C,0),2))</f>
      </c>
      <c r="F64" s="232">
        <f>IF(ISBLANK($A64),"",SUM(D64:D66))</f>
      </c>
      <c r="G64" s="232">
        <f>IF(ISBLANK($A64),"",SUM(E64:E66))</f>
      </c>
      <c r="H64" s="229">
        <f>IF(ISBLANK($A64),"",RANK(G64,G:G,1))</f>
      </c>
      <c r="I64" s="132">
        <f>IF(ISBLANK(C64),"",INDEX('Výsledková listina'!$L:$M,MATCH($C64,'Výsledková listina'!$C:$C,0),1))</f>
      </c>
      <c r="J64" s="133">
        <f>IF(ISBLANK(C64),"",INDEX('Výsledková listina'!$L:$M,MATCH($C64,'Výsledková listina'!$C:$C,0),2))</f>
      </c>
      <c r="K64" s="232">
        <f>IF(ISBLANK($A64),"",SUM(I64:I66))</f>
      </c>
      <c r="L64" s="232">
        <f>IF(ISBLANK($A64),"",SUM(J64:J66))</f>
      </c>
      <c r="M64" s="234">
        <f>IF(ISBLANK($A64),"",RANK(L64,L:L,1))</f>
      </c>
      <c r="N64" s="239">
        <f>IF(ISBLANK($A64),"",SUM(F64,K64))</f>
      </c>
      <c r="O64" s="242">
        <f>IF(ISBLANK($A64),"",SUM(G64,L64))</f>
      </c>
      <c r="P64" s="229">
        <f>IF(ISBLANK($A64),"",RANK(O64,O:O,1))</f>
      </c>
    </row>
    <row r="65" spans="1:16" ht="12.75" customHeight="1">
      <c r="A65" s="237"/>
      <c r="B65" s="139">
        <f>IF(ISBLANK($C65),"",INDEX('Výsledková listina'!$B:$B,MATCH($C65,'Výsledková listina'!$C:$C,0),1))</f>
      </c>
      <c r="C65" s="142"/>
      <c r="D65" s="136">
        <f>IF(ISBLANK(C65),"",INDEX('Výsledková listina'!$H:$I,MATCH($C65,'Výsledková listina'!$C:$C,0),1))</f>
      </c>
      <c r="E65" s="137">
        <f>IF(ISBLANK(C65),"",INDEX('Výsledková listina'!$H:$I,MATCH($C65,'Výsledková listina'!$C:$C,0),2))</f>
      </c>
      <c r="F65" s="233"/>
      <c r="G65" s="233"/>
      <c r="H65" s="230"/>
      <c r="I65" s="136">
        <f>IF(ISBLANK(C65),"",INDEX('Výsledková listina'!$L:$M,MATCH($C65,'Výsledková listina'!$C:$C,0),1))</f>
      </c>
      <c r="J65" s="137">
        <f>IF(ISBLANK(C65),"",INDEX('Výsledková listina'!$L:$M,MATCH($C65,'Výsledková listina'!$C:$C,0),2))</f>
      </c>
      <c r="K65" s="233"/>
      <c r="L65" s="233"/>
      <c r="M65" s="230"/>
      <c r="N65" s="240"/>
      <c r="O65" s="243"/>
      <c r="P65" s="230"/>
    </row>
    <row r="66" spans="1:16" ht="13.5" customHeight="1" thickBot="1">
      <c r="A66" s="238"/>
      <c r="B66" s="140">
        <f>IF(ISBLANK($C66),"",INDEX('Výsledková listina'!$B:$B,MATCH($C66,'Výsledková listina'!$C:$C,0),1))</f>
      </c>
      <c r="C66" s="143"/>
      <c r="D66" s="134">
        <f>IF(ISBLANK(C66),"",INDEX('Výsledková listina'!$H:$I,MATCH($C66,'Výsledková listina'!$C:$C,0),1))</f>
      </c>
      <c r="E66" s="135">
        <f>IF(ISBLANK(C66),"",INDEX('Výsledková listina'!$H:$I,MATCH($C66,'Výsledková listina'!$C:$C,0),2))</f>
      </c>
      <c r="F66" s="194"/>
      <c r="G66" s="194"/>
      <c r="H66" s="231"/>
      <c r="I66" s="134">
        <f>IF(ISBLANK(C66),"",INDEX('Výsledková listina'!$L:$M,MATCH($C66,'Výsledková listina'!$C:$C,0),1))</f>
      </c>
      <c r="J66" s="135">
        <f>IF(ISBLANK(C66),"",INDEX('Výsledková listina'!$L:$M,MATCH($C66,'Výsledková listina'!$C:$C,0),2))</f>
      </c>
      <c r="K66" s="194"/>
      <c r="L66" s="194"/>
      <c r="M66" s="235"/>
      <c r="N66" s="241"/>
      <c r="O66" s="244"/>
      <c r="P66" s="231"/>
    </row>
    <row r="67" spans="1:16" ht="12.75" customHeight="1">
      <c r="A67" s="236"/>
      <c r="B67" s="138">
        <f>IF(ISBLANK($C67),"",INDEX('Výsledková listina'!$B:$B,MATCH($C67,'Výsledková listina'!$C:$C,0),1))</f>
      </c>
      <c r="C67" s="141"/>
      <c r="D67" s="132">
        <f>IF(ISBLANK(C67),"",INDEX('Výsledková listina'!$H:$I,MATCH($C67,'Výsledková listina'!$C:$C,0),1))</f>
      </c>
      <c r="E67" s="133">
        <f>IF(ISBLANK(C67),"",INDEX('Výsledková listina'!$H:$I,MATCH($C67,'Výsledková listina'!$C:$C,0),2))</f>
      </c>
      <c r="F67" s="232">
        <f>IF(ISBLANK($A67),"",SUM(D67:D69))</f>
      </c>
      <c r="G67" s="232">
        <f>IF(ISBLANK($A67),"",SUM(E67:E69))</f>
      </c>
      <c r="H67" s="229">
        <f>IF(ISBLANK($A67),"",RANK(G67,G:G,1))</f>
      </c>
      <c r="I67" s="132">
        <f>IF(ISBLANK(C67),"",INDEX('Výsledková listina'!$L:$M,MATCH($C67,'Výsledková listina'!$C:$C,0),1))</f>
      </c>
      <c r="J67" s="133">
        <f>IF(ISBLANK(C67),"",INDEX('Výsledková listina'!$L:$M,MATCH($C67,'Výsledková listina'!$C:$C,0),2))</f>
      </c>
      <c r="K67" s="232">
        <f>IF(ISBLANK($A67),"",SUM(I67:I69))</f>
      </c>
      <c r="L67" s="232">
        <f>IF(ISBLANK($A67),"",SUM(J67:J69))</f>
      </c>
      <c r="M67" s="234">
        <f>IF(ISBLANK($A67),"",RANK(L67,L:L,1))</f>
      </c>
      <c r="N67" s="239">
        <f>IF(ISBLANK($A67),"",SUM(F67,K67))</f>
      </c>
      <c r="O67" s="242">
        <f>IF(ISBLANK($A67),"",SUM(G67,L67))</f>
      </c>
      <c r="P67" s="229">
        <f>IF(ISBLANK($A67),"",RANK(O67,O:O,1))</f>
      </c>
    </row>
    <row r="68" spans="1:16" ht="12.75" customHeight="1">
      <c r="A68" s="237"/>
      <c r="B68" s="139">
        <f>IF(ISBLANK($C68),"",INDEX('Výsledková listina'!$B:$B,MATCH($C68,'Výsledková listina'!$C:$C,0),1))</f>
      </c>
      <c r="C68" s="142"/>
      <c r="D68" s="136">
        <f>IF(ISBLANK(C68),"",INDEX('Výsledková listina'!$H:$I,MATCH($C68,'Výsledková listina'!$C:$C,0),1))</f>
      </c>
      <c r="E68" s="137">
        <f>IF(ISBLANK(C68),"",INDEX('Výsledková listina'!$H:$I,MATCH($C68,'Výsledková listina'!$C:$C,0),2))</f>
      </c>
      <c r="F68" s="233"/>
      <c r="G68" s="233"/>
      <c r="H68" s="230"/>
      <c r="I68" s="136">
        <f>IF(ISBLANK(C68),"",INDEX('Výsledková listina'!$L:$M,MATCH($C68,'Výsledková listina'!$C:$C,0),1))</f>
      </c>
      <c r="J68" s="137">
        <f>IF(ISBLANK(C68),"",INDEX('Výsledková listina'!$L:$M,MATCH($C68,'Výsledková listina'!$C:$C,0),2))</f>
      </c>
      <c r="K68" s="233"/>
      <c r="L68" s="233"/>
      <c r="M68" s="230"/>
      <c r="N68" s="240"/>
      <c r="O68" s="243"/>
      <c r="P68" s="230"/>
    </row>
    <row r="69" spans="1:16" ht="13.5" customHeight="1" thickBot="1">
      <c r="A69" s="238"/>
      <c r="B69" s="140">
        <f>IF(ISBLANK($C69),"",INDEX('Výsledková listina'!$B:$B,MATCH($C69,'Výsledková listina'!$C:$C,0),1))</f>
      </c>
      <c r="C69" s="143"/>
      <c r="D69" s="134">
        <f>IF(ISBLANK(C69),"",INDEX('Výsledková listina'!$H:$I,MATCH($C69,'Výsledková listina'!$C:$C,0),1))</f>
      </c>
      <c r="E69" s="135">
        <f>IF(ISBLANK(C69),"",INDEX('Výsledková listina'!$H:$I,MATCH($C69,'Výsledková listina'!$C:$C,0),2))</f>
      </c>
      <c r="F69" s="194"/>
      <c r="G69" s="194"/>
      <c r="H69" s="231"/>
      <c r="I69" s="134">
        <f>IF(ISBLANK(C69),"",INDEX('Výsledková listina'!$L:$M,MATCH($C69,'Výsledková listina'!$C:$C,0),1))</f>
      </c>
      <c r="J69" s="135">
        <f>IF(ISBLANK(C69),"",INDEX('Výsledková listina'!$L:$M,MATCH($C69,'Výsledková listina'!$C:$C,0),2))</f>
      </c>
      <c r="K69" s="194"/>
      <c r="L69" s="194"/>
      <c r="M69" s="235"/>
      <c r="N69" s="241"/>
      <c r="O69" s="244"/>
      <c r="P69" s="231"/>
    </row>
    <row r="70" spans="1:16" ht="12.75" customHeight="1">
      <c r="A70" s="236"/>
      <c r="B70" s="138">
        <f>IF(ISBLANK($C70),"",INDEX('Výsledková listina'!$B:$B,MATCH($C70,'Výsledková listina'!$C:$C,0),1))</f>
      </c>
      <c r="C70" s="141"/>
      <c r="D70" s="132">
        <f>IF(ISBLANK(C70),"",INDEX('Výsledková listina'!$H:$I,MATCH($C70,'Výsledková listina'!$C:$C,0),1))</f>
      </c>
      <c r="E70" s="133">
        <f>IF(ISBLANK(C70),"",INDEX('Výsledková listina'!$H:$I,MATCH($C70,'Výsledková listina'!$C:$C,0),2))</f>
      </c>
      <c r="F70" s="232">
        <f>IF(ISBLANK($A70),"",SUM(D70:D72))</f>
      </c>
      <c r="G70" s="232">
        <f>IF(ISBLANK($A70),"",SUM(E70:E72))</f>
      </c>
      <c r="H70" s="229">
        <f>IF(ISBLANK($A70),"",RANK(G70,G:G,1))</f>
      </c>
      <c r="I70" s="132">
        <f>IF(ISBLANK(C70),"",INDEX('Výsledková listina'!$L:$M,MATCH($C70,'Výsledková listina'!$C:$C,0),1))</f>
      </c>
      <c r="J70" s="133">
        <f>IF(ISBLANK(C70),"",INDEX('Výsledková listina'!$L:$M,MATCH($C70,'Výsledková listina'!$C:$C,0),2))</f>
      </c>
      <c r="K70" s="232">
        <f>IF(ISBLANK($A70),"",SUM(I70:I72))</f>
      </c>
      <c r="L70" s="232">
        <f>IF(ISBLANK($A70),"",SUM(J70:J72))</f>
      </c>
      <c r="M70" s="234">
        <f>IF(ISBLANK($A70),"",RANK(L70,L:L,1))</f>
      </c>
      <c r="N70" s="239">
        <f>IF(ISBLANK($A70),"",SUM(F70,K70))</f>
      </c>
      <c r="O70" s="242">
        <f>IF(ISBLANK($A70),"",SUM(G70,L70))</f>
      </c>
      <c r="P70" s="229">
        <f>IF(ISBLANK($A70),"",RANK(O70,O:O,1))</f>
      </c>
    </row>
    <row r="71" spans="1:16" ht="12.75" customHeight="1">
      <c r="A71" s="237"/>
      <c r="B71" s="139">
        <f>IF(ISBLANK($C71),"",INDEX('Výsledková listina'!$B:$B,MATCH($C71,'Výsledková listina'!$C:$C,0),1))</f>
      </c>
      <c r="C71" s="142"/>
      <c r="D71" s="136">
        <f>IF(ISBLANK(C71),"",INDEX('Výsledková listina'!$H:$I,MATCH($C71,'Výsledková listina'!$C:$C,0),1))</f>
      </c>
      <c r="E71" s="137">
        <f>IF(ISBLANK(C71),"",INDEX('Výsledková listina'!$H:$I,MATCH($C71,'Výsledková listina'!$C:$C,0),2))</f>
      </c>
      <c r="F71" s="233"/>
      <c r="G71" s="233"/>
      <c r="H71" s="230"/>
      <c r="I71" s="136">
        <f>IF(ISBLANK(C71),"",INDEX('Výsledková listina'!$L:$M,MATCH($C71,'Výsledková listina'!$C:$C,0),1))</f>
      </c>
      <c r="J71" s="137">
        <f>IF(ISBLANK(C71),"",INDEX('Výsledková listina'!$L:$M,MATCH($C71,'Výsledková listina'!$C:$C,0),2))</f>
      </c>
      <c r="K71" s="233"/>
      <c r="L71" s="233"/>
      <c r="M71" s="230"/>
      <c r="N71" s="240"/>
      <c r="O71" s="243"/>
      <c r="P71" s="230"/>
    </row>
    <row r="72" spans="1:16" ht="13.5" customHeight="1" thickBot="1">
      <c r="A72" s="238"/>
      <c r="B72" s="140">
        <f>IF(ISBLANK($C72),"",INDEX('Výsledková listina'!$B:$B,MATCH($C72,'Výsledková listina'!$C:$C,0),1))</f>
      </c>
      <c r="C72" s="143"/>
      <c r="D72" s="134">
        <f>IF(ISBLANK(C72),"",INDEX('Výsledková listina'!$H:$I,MATCH($C72,'Výsledková listina'!$C:$C,0),1))</f>
      </c>
      <c r="E72" s="135">
        <f>IF(ISBLANK(C72),"",INDEX('Výsledková listina'!$H:$I,MATCH($C72,'Výsledková listina'!$C:$C,0),2))</f>
      </c>
      <c r="F72" s="194"/>
      <c r="G72" s="194"/>
      <c r="H72" s="231"/>
      <c r="I72" s="134">
        <f>IF(ISBLANK(C72),"",INDEX('Výsledková listina'!$L:$M,MATCH($C72,'Výsledková listina'!$C:$C,0),1))</f>
      </c>
      <c r="J72" s="135">
        <f>IF(ISBLANK(C72),"",INDEX('Výsledková listina'!$L:$M,MATCH($C72,'Výsledková listina'!$C:$C,0),2))</f>
      </c>
      <c r="K72" s="194"/>
      <c r="L72" s="194"/>
      <c r="M72" s="235"/>
      <c r="N72" s="241"/>
      <c r="O72" s="244"/>
      <c r="P72" s="231"/>
    </row>
    <row r="73" spans="1:16" ht="12.75" customHeight="1">
      <c r="A73" s="236"/>
      <c r="B73" s="138">
        <f>IF(ISBLANK($C73),"",INDEX('Výsledková listina'!$B:$B,MATCH($C73,'Výsledková listina'!$C:$C,0),1))</f>
      </c>
      <c r="C73" s="141"/>
      <c r="D73" s="132">
        <f>IF(ISBLANK(C73),"",INDEX('Výsledková listina'!$H:$I,MATCH($C73,'Výsledková listina'!$C:$C,0),1))</f>
      </c>
      <c r="E73" s="133">
        <f>IF(ISBLANK(C73),"",INDEX('Výsledková listina'!$H:$I,MATCH($C73,'Výsledková listina'!$C:$C,0),2))</f>
      </c>
      <c r="F73" s="232">
        <f>IF(ISBLANK($A73),"",SUM(D73:D75))</f>
      </c>
      <c r="G73" s="232">
        <f>IF(ISBLANK($A73),"",SUM(E73:E75))</f>
      </c>
      <c r="H73" s="229">
        <f>IF(ISBLANK($A73),"",RANK(G73,G:G,1))</f>
      </c>
      <c r="I73" s="132">
        <f>IF(ISBLANK(C73),"",INDEX('Výsledková listina'!$L:$M,MATCH($C73,'Výsledková listina'!$C:$C,0),1))</f>
      </c>
      <c r="J73" s="133">
        <f>IF(ISBLANK(C73),"",INDEX('Výsledková listina'!$L:$M,MATCH($C73,'Výsledková listina'!$C:$C,0),2))</f>
      </c>
      <c r="K73" s="232">
        <f>IF(ISBLANK($A73),"",SUM(I73:I75))</f>
      </c>
      <c r="L73" s="232">
        <f>IF(ISBLANK($A73),"",SUM(J73:J75))</f>
      </c>
      <c r="M73" s="234">
        <f>IF(ISBLANK($A73),"",RANK(L73,L:L,1))</f>
      </c>
      <c r="N73" s="239">
        <f>IF(ISBLANK($A73),"",SUM(F73,K73))</f>
      </c>
      <c r="O73" s="242">
        <f>IF(ISBLANK($A73),"",SUM(G73,L73))</f>
      </c>
      <c r="P73" s="229">
        <f>IF(ISBLANK($A73),"",RANK(O73,O:O,1))</f>
      </c>
    </row>
    <row r="74" spans="1:16" ht="12.75" customHeight="1">
      <c r="A74" s="237"/>
      <c r="B74" s="139">
        <f>IF(ISBLANK($C74),"",INDEX('Výsledková listina'!$B:$B,MATCH($C74,'Výsledková listina'!$C:$C,0),1))</f>
      </c>
      <c r="C74" s="142"/>
      <c r="D74" s="136">
        <f>IF(ISBLANK(C74),"",INDEX('Výsledková listina'!$H:$I,MATCH($C74,'Výsledková listina'!$C:$C,0),1))</f>
      </c>
      <c r="E74" s="137">
        <f>IF(ISBLANK(C74),"",INDEX('Výsledková listina'!$H:$I,MATCH($C74,'Výsledková listina'!$C:$C,0),2))</f>
      </c>
      <c r="F74" s="233"/>
      <c r="G74" s="233"/>
      <c r="H74" s="230"/>
      <c r="I74" s="136">
        <f>IF(ISBLANK(C74),"",INDEX('Výsledková listina'!$L:$M,MATCH($C74,'Výsledková listina'!$C:$C,0),1))</f>
      </c>
      <c r="J74" s="137">
        <f>IF(ISBLANK(C74),"",INDEX('Výsledková listina'!$L:$M,MATCH($C74,'Výsledková listina'!$C:$C,0),2))</f>
      </c>
      <c r="K74" s="233"/>
      <c r="L74" s="233"/>
      <c r="M74" s="230"/>
      <c r="N74" s="240"/>
      <c r="O74" s="243"/>
      <c r="P74" s="230"/>
    </row>
    <row r="75" spans="1:16" ht="13.5" customHeight="1" thickBot="1">
      <c r="A75" s="238"/>
      <c r="B75" s="140">
        <f>IF(ISBLANK($C75),"",INDEX('Výsledková listina'!$B:$B,MATCH($C75,'Výsledková listina'!$C:$C,0),1))</f>
      </c>
      <c r="C75" s="143"/>
      <c r="D75" s="134">
        <f>IF(ISBLANK(C75),"",INDEX('Výsledková listina'!$H:$I,MATCH($C75,'Výsledková listina'!$C:$C,0),1))</f>
      </c>
      <c r="E75" s="135">
        <f>IF(ISBLANK(C75),"",INDEX('Výsledková listina'!$H:$I,MATCH($C75,'Výsledková listina'!$C:$C,0),2))</f>
      </c>
      <c r="F75" s="194"/>
      <c r="G75" s="194"/>
      <c r="H75" s="231"/>
      <c r="I75" s="134">
        <f>IF(ISBLANK(C75),"",INDEX('Výsledková listina'!$L:$M,MATCH($C75,'Výsledková listina'!$C:$C,0),1))</f>
      </c>
      <c r="J75" s="135">
        <f>IF(ISBLANK(C75),"",INDEX('Výsledková listina'!$L:$M,MATCH($C75,'Výsledková listina'!$C:$C,0),2))</f>
      </c>
      <c r="K75" s="194"/>
      <c r="L75" s="194"/>
      <c r="M75" s="235"/>
      <c r="N75" s="241"/>
      <c r="O75" s="244"/>
      <c r="P75" s="231"/>
    </row>
    <row r="76" spans="1:16" ht="12.75" customHeight="1">
      <c r="A76" s="236"/>
      <c r="B76" s="138">
        <f>IF(ISBLANK($C76),"",INDEX('Výsledková listina'!$B:$B,MATCH($C76,'Výsledková listina'!$C:$C,0),1))</f>
      </c>
      <c r="C76" s="141"/>
      <c r="D76" s="132">
        <f>IF(ISBLANK(C76),"",INDEX('Výsledková listina'!$H:$I,MATCH($C76,'Výsledková listina'!$C:$C,0),1))</f>
      </c>
      <c r="E76" s="133">
        <f>IF(ISBLANK(C76),"",INDEX('Výsledková listina'!$H:$I,MATCH($C76,'Výsledková listina'!$C:$C,0),2))</f>
      </c>
      <c r="F76" s="232">
        <f>IF(ISBLANK($A76),"",SUM(D76:D78))</f>
      </c>
      <c r="G76" s="232">
        <f>IF(ISBLANK($A76),"",SUM(E76:E78))</f>
      </c>
      <c r="H76" s="229">
        <f>IF(ISBLANK($A76),"",RANK(G76,G:G,1))</f>
      </c>
      <c r="I76" s="132">
        <f>IF(ISBLANK(C76),"",INDEX('Výsledková listina'!$L:$M,MATCH($C76,'Výsledková listina'!$C:$C,0),1))</f>
      </c>
      <c r="J76" s="133">
        <f>IF(ISBLANK(C76),"",INDEX('Výsledková listina'!$L:$M,MATCH($C76,'Výsledková listina'!$C:$C,0),2))</f>
      </c>
      <c r="K76" s="232">
        <f>IF(ISBLANK($A76),"",SUM(I76:I78))</f>
      </c>
      <c r="L76" s="232">
        <f>IF(ISBLANK($A76),"",SUM(J76:J78))</f>
      </c>
      <c r="M76" s="234">
        <f>IF(ISBLANK($A76),"",RANK(L76,L:L,1))</f>
      </c>
      <c r="N76" s="239">
        <f>IF(ISBLANK($A76),"",SUM(F76,K76))</f>
      </c>
      <c r="O76" s="242">
        <f>IF(ISBLANK($A76),"",SUM(G76,L76))</f>
      </c>
      <c r="P76" s="229">
        <f>IF(ISBLANK($A76),"",RANK(O76,O:O,1))</f>
      </c>
    </row>
    <row r="77" spans="1:16" ht="12.75" customHeight="1">
      <c r="A77" s="237"/>
      <c r="B77" s="139">
        <f>IF(ISBLANK($C77),"",INDEX('Výsledková listina'!$B:$B,MATCH($C77,'Výsledková listina'!$C:$C,0),1))</f>
      </c>
      <c r="C77" s="142"/>
      <c r="D77" s="136">
        <f>IF(ISBLANK(C77),"",INDEX('Výsledková listina'!$H:$I,MATCH($C77,'Výsledková listina'!$C:$C,0),1))</f>
      </c>
      <c r="E77" s="137">
        <f>IF(ISBLANK(C77),"",INDEX('Výsledková listina'!$H:$I,MATCH($C77,'Výsledková listina'!$C:$C,0),2))</f>
      </c>
      <c r="F77" s="233"/>
      <c r="G77" s="233"/>
      <c r="H77" s="230"/>
      <c r="I77" s="136">
        <f>IF(ISBLANK(C77),"",INDEX('Výsledková listina'!$L:$M,MATCH($C77,'Výsledková listina'!$C:$C,0),1))</f>
      </c>
      <c r="J77" s="137">
        <f>IF(ISBLANK(C77),"",INDEX('Výsledková listina'!$L:$M,MATCH($C77,'Výsledková listina'!$C:$C,0),2))</f>
      </c>
      <c r="K77" s="233"/>
      <c r="L77" s="233"/>
      <c r="M77" s="230"/>
      <c r="N77" s="240"/>
      <c r="O77" s="243"/>
      <c r="P77" s="230"/>
    </row>
    <row r="78" spans="1:16" ht="13.5" customHeight="1" thickBot="1">
      <c r="A78" s="238"/>
      <c r="B78" s="140">
        <f>IF(ISBLANK($C78),"",INDEX('Výsledková listina'!$B:$B,MATCH($C78,'Výsledková listina'!$C:$C,0),1))</f>
      </c>
      <c r="C78" s="143"/>
      <c r="D78" s="134">
        <f>IF(ISBLANK(C78),"",INDEX('Výsledková listina'!$H:$I,MATCH($C78,'Výsledková listina'!$C:$C,0),1))</f>
      </c>
      <c r="E78" s="135">
        <f>IF(ISBLANK(C78),"",INDEX('Výsledková listina'!$H:$I,MATCH($C78,'Výsledková listina'!$C:$C,0),2))</f>
      </c>
      <c r="F78" s="194"/>
      <c r="G78" s="194"/>
      <c r="H78" s="231"/>
      <c r="I78" s="134">
        <f>IF(ISBLANK(C78),"",INDEX('Výsledková listina'!$L:$M,MATCH($C78,'Výsledková listina'!$C:$C,0),1))</f>
      </c>
      <c r="J78" s="135">
        <f>IF(ISBLANK(C78),"",INDEX('Výsledková listina'!$L:$M,MATCH($C78,'Výsledková listina'!$C:$C,0),2))</f>
      </c>
      <c r="K78" s="194"/>
      <c r="L78" s="194"/>
      <c r="M78" s="235"/>
      <c r="N78" s="241"/>
      <c r="O78" s="244"/>
      <c r="P78" s="231"/>
    </row>
    <row r="79" spans="1:16" ht="12.75" customHeight="1">
      <c r="A79" s="236"/>
      <c r="B79" s="138">
        <f>IF(ISBLANK($C79),"",INDEX('Výsledková listina'!$B:$B,MATCH($C79,'Výsledková listina'!$C:$C,0),1))</f>
      </c>
      <c r="C79" s="141"/>
      <c r="D79" s="132">
        <f>IF(ISBLANK(C79),"",INDEX('Výsledková listina'!$H:$I,MATCH($C79,'Výsledková listina'!$C:$C,0),1))</f>
      </c>
      <c r="E79" s="133">
        <f>IF(ISBLANK(C79),"",INDEX('Výsledková listina'!$H:$I,MATCH($C79,'Výsledková listina'!$C:$C,0),2))</f>
      </c>
      <c r="F79" s="232">
        <f>IF(ISBLANK($A79),"",SUM(D79:D81))</f>
      </c>
      <c r="G79" s="232">
        <f>IF(ISBLANK($A79),"",SUM(E79:E81))</f>
      </c>
      <c r="H79" s="229">
        <f>IF(ISBLANK($A79),"",RANK(G79,G:G,1))</f>
      </c>
      <c r="I79" s="132">
        <f>IF(ISBLANK(C79),"",INDEX('Výsledková listina'!$L:$M,MATCH($C79,'Výsledková listina'!$C:$C,0),1))</f>
      </c>
      <c r="J79" s="133">
        <f>IF(ISBLANK(C79),"",INDEX('Výsledková listina'!$L:$M,MATCH($C79,'Výsledková listina'!$C:$C,0),2))</f>
      </c>
      <c r="K79" s="232">
        <f>IF(ISBLANK($A79),"",SUM(I79:I81))</f>
      </c>
      <c r="L79" s="232">
        <f>IF(ISBLANK($A79),"",SUM(J79:J81))</f>
      </c>
      <c r="M79" s="234">
        <f>IF(ISBLANK($A79),"",RANK(L79,L:L,1))</f>
      </c>
      <c r="N79" s="239">
        <f>IF(ISBLANK($A79),"",SUM(F79,K79))</f>
      </c>
      <c r="O79" s="242">
        <f>IF(ISBLANK($A79),"",SUM(G79,L79))</f>
      </c>
      <c r="P79" s="229">
        <f>IF(ISBLANK($A79),"",RANK(O79,O:O,1))</f>
      </c>
    </row>
    <row r="80" spans="1:16" ht="12.75" customHeight="1">
      <c r="A80" s="237"/>
      <c r="B80" s="139">
        <f>IF(ISBLANK($C80),"",INDEX('Výsledková listina'!$B:$B,MATCH($C80,'Výsledková listina'!$C:$C,0),1))</f>
      </c>
      <c r="C80" s="142"/>
      <c r="D80" s="136">
        <f>IF(ISBLANK(C80),"",INDEX('Výsledková listina'!$H:$I,MATCH($C80,'Výsledková listina'!$C:$C,0),1))</f>
      </c>
      <c r="E80" s="137">
        <f>IF(ISBLANK(C80),"",INDEX('Výsledková listina'!$H:$I,MATCH($C80,'Výsledková listina'!$C:$C,0),2))</f>
      </c>
      <c r="F80" s="233"/>
      <c r="G80" s="233"/>
      <c r="H80" s="230"/>
      <c r="I80" s="136">
        <f>IF(ISBLANK(C80),"",INDEX('Výsledková listina'!$L:$M,MATCH($C80,'Výsledková listina'!$C:$C,0),1))</f>
      </c>
      <c r="J80" s="137">
        <f>IF(ISBLANK(C80),"",INDEX('Výsledková listina'!$L:$M,MATCH($C80,'Výsledková listina'!$C:$C,0),2))</f>
      </c>
      <c r="K80" s="233"/>
      <c r="L80" s="233"/>
      <c r="M80" s="230"/>
      <c r="N80" s="240"/>
      <c r="O80" s="243"/>
      <c r="P80" s="230"/>
    </row>
    <row r="81" spans="1:16" ht="13.5" customHeight="1" thickBot="1">
      <c r="A81" s="238"/>
      <c r="B81" s="140">
        <f>IF(ISBLANK($C81),"",INDEX('Výsledková listina'!$B:$B,MATCH($C81,'Výsledková listina'!$C:$C,0),1))</f>
      </c>
      <c r="C81" s="143"/>
      <c r="D81" s="134">
        <f>IF(ISBLANK(C81),"",INDEX('Výsledková listina'!$H:$I,MATCH($C81,'Výsledková listina'!$C:$C,0),1))</f>
      </c>
      <c r="E81" s="135">
        <f>IF(ISBLANK(C81),"",INDEX('Výsledková listina'!$H:$I,MATCH($C81,'Výsledková listina'!$C:$C,0),2))</f>
      </c>
      <c r="F81" s="194"/>
      <c r="G81" s="194"/>
      <c r="H81" s="231"/>
      <c r="I81" s="134">
        <f>IF(ISBLANK(C81),"",INDEX('Výsledková listina'!$L:$M,MATCH($C81,'Výsledková listina'!$C:$C,0),1))</f>
      </c>
      <c r="J81" s="135">
        <f>IF(ISBLANK(C81),"",INDEX('Výsledková listina'!$L:$M,MATCH($C81,'Výsledková listina'!$C:$C,0),2))</f>
      </c>
      <c r="K81" s="194"/>
      <c r="L81" s="194"/>
      <c r="M81" s="235"/>
      <c r="N81" s="241"/>
      <c r="O81" s="244"/>
      <c r="P81" s="231"/>
    </row>
    <row r="82" spans="1:16" ht="12.75" customHeight="1">
      <c r="A82" s="236"/>
      <c r="B82" s="138">
        <f>IF(ISBLANK($C82),"",INDEX('Výsledková listina'!$B:$B,MATCH($C82,'Výsledková listina'!$C:$C,0),1))</f>
      </c>
      <c r="C82" s="141"/>
      <c r="D82" s="132">
        <f>IF(ISBLANK(C82),"",INDEX('Výsledková listina'!$H:$I,MATCH($C82,'Výsledková listina'!$C:$C,0),1))</f>
      </c>
      <c r="E82" s="133">
        <f>IF(ISBLANK(C82),"",INDEX('Výsledková listina'!$H:$I,MATCH($C82,'Výsledková listina'!$C:$C,0),2))</f>
      </c>
      <c r="F82" s="232">
        <f>IF(ISBLANK($A82),"",SUM(D82:D84))</f>
      </c>
      <c r="G82" s="232">
        <f>IF(ISBLANK($A82),"",SUM(E82:E84))</f>
      </c>
      <c r="H82" s="229">
        <f>IF(ISBLANK($A82),"",RANK(G82,G:G,1))</f>
      </c>
      <c r="I82" s="132">
        <f>IF(ISBLANK(C82),"",INDEX('Výsledková listina'!$L:$M,MATCH($C82,'Výsledková listina'!$C:$C,0),1))</f>
      </c>
      <c r="J82" s="133">
        <f>IF(ISBLANK(C82),"",INDEX('Výsledková listina'!$L:$M,MATCH($C82,'Výsledková listina'!$C:$C,0),2))</f>
      </c>
      <c r="K82" s="232">
        <f>IF(ISBLANK($A82),"",SUM(I82:I84))</f>
      </c>
      <c r="L82" s="232">
        <f>IF(ISBLANK($A82),"",SUM(J82:J84))</f>
      </c>
      <c r="M82" s="234">
        <f>IF(ISBLANK($A82),"",RANK(L82,L:L,1))</f>
      </c>
      <c r="N82" s="239">
        <f>IF(ISBLANK($A82),"",SUM(F82,K82))</f>
      </c>
      <c r="O82" s="242">
        <f>IF(ISBLANK($A82),"",SUM(G82,L82))</f>
      </c>
      <c r="P82" s="229">
        <f>IF(ISBLANK($A82),"",RANK(O82,O:O,1))</f>
      </c>
    </row>
    <row r="83" spans="1:16" ht="12.75" customHeight="1">
      <c r="A83" s="237"/>
      <c r="B83" s="139">
        <f>IF(ISBLANK($C83),"",INDEX('Výsledková listina'!$B:$B,MATCH($C83,'Výsledková listina'!$C:$C,0),1))</f>
      </c>
      <c r="C83" s="142"/>
      <c r="D83" s="136">
        <f>IF(ISBLANK(C83),"",INDEX('Výsledková listina'!$H:$I,MATCH($C83,'Výsledková listina'!$C:$C,0),1))</f>
      </c>
      <c r="E83" s="137">
        <f>IF(ISBLANK(C83),"",INDEX('Výsledková listina'!$H:$I,MATCH($C83,'Výsledková listina'!$C:$C,0),2))</f>
      </c>
      <c r="F83" s="233"/>
      <c r="G83" s="233"/>
      <c r="H83" s="230"/>
      <c r="I83" s="136">
        <f>IF(ISBLANK(C83),"",INDEX('Výsledková listina'!$L:$M,MATCH($C83,'Výsledková listina'!$C:$C,0),1))</f>
      </c>
      <c r="J83" s="137">
        <f>IF(ISBLANK(C83),"",INDEX('Výsledková listina'!$L:$M,MATCH($C83,'Výsledková listina'!$C:$C,0),2))</f>
      </c>
      <c r="K83" s="233"/>
      <c r="L83" s="233"/>
      <c r="M83" s="230"/>
      <c r="N83" s="240"/>
      <c r="O83" s="243"/>
      <c r="P83" s="230"/>
    </row>
    <row r="84" spans="1:16" ht="13.5" customHeight="1" thickBot="1">
      <c r="A84" s="238"/>
      <c r="B84" s="140">
        <f>IF(ISBLANK($C84),"",INDEX('Výsledková listina'!$B:$B,MATCH($C84,'Výsledková listina'!$C:$C,0),1))</f>
      </c>
      <c r="C84" s="143"/>
      <c r="D84" s="134">
        <f>IF(ISBLANK(C84),"",INDEX('Výsledková listina'!$H:$I,MATCH($C84,'Výsledková listina'!$C:$C,0),1))</f>
      </c>
      <c r="E84" s="135">
        <f>IF(ISBLANK(C84),"",INDEX('Výsledková listina'!$H:$I,MATCH($C84,'Výsledková listina'!$C:$C,0),2))</f>
      </c>
      <c r="F84" s="194"/>
      <c r="G84" s="194"/>
      <c r="H84" s="231"/>
      <c r="I84" s="134">
        <f>IF(ISBLANK(C84),"",INDEX('Výsledková listina'!$L:$M,MATCH($C84,'Výsledková listina'!$C:$C,0),1))</f>
      </c>
      <c r="J84" s="135">
        <f>IF(ISBLANK(C84),"",INDEX('Výsledková listina'!$L:$M,MATCH($C84,'Výsledková listina'!$C:$C,0),2))</f>
      </c>
      <c r="K84" s="194"/>
      <c r="L84" s="194"/>
      <c r="M84" s="235"/>
      <c r="N84" s="241"/>
      <c r="O84" s="244"/>
      <c r="P84" s="231"/>
    </row>
    <row r="85" spans="1:16" ht="12.75" customHeight="1">
      <c r="A85" s="236"/>
      <c r="B85" s="138">
        <f>IF(ISBLANK($C85),"",INDEX('Výsledková listina'!$B:$B,MATCH($C85,'Výsledková listina'!$C:$C,0),1))</f>
      </c>
      <c r="C85" s="141"/>
      <c r="D85" s="132">
        <f>IF(ISBLANK(C85),"",INDEX('Výsledková listina'!$H:$I,MATCH($C85,'Výsledková listina'!$C:$C,0),1))</f>
      </c>
      <c r="E85" s="133">
        <f>IF(ISBLANK(C85),"",INDEX('Výsledková listina'!$H:$I,MATCH($C85,'Výsledková listina'!$C:$C,0),2))</f>
      </c>
      <c r="F85" s="232">
        <f>IF(ISBLANK($A85),"",SUM(D85:D87))</f>
      </c>
      <c r="G85" s="232">
        <f>IF(ISBLANK($A85),"",SUM(E85:E87))</f>
      </c>
      <c r="H85" s="229">
        <f>IF(ISBLANK($A85),"",RANK(G85,G:G,1))</f>
      </c>
      <c r="I85" s="132">
        <f>IF(ISBLANK(C85),"",INDEX('Výsledková listina'!$L:$M,MATCH($C85,'Výsledková listina'!$C:$C,0),1))</f>
      </c>
      <c r="J85" s="133">
        <f>IF(ISBLANK(C85),"",INDEX('Výsledková listina'!$L:$M,MATCH($C85,'Výsledková listina'!$C:$C,0),2))</f>
      </c>
      <c r="K85" s="232">
        <f>IF(ISBLANK($A85),"",SUM(I85:I87))</f>
      </c>
      <c r="L85" s="232">
        <f>IF(ISBLANK($A85),"",SUM(J85:J87))</f>
      </c>
      <c r="M85" s="234">
        <f>IF(ISBLANK($A85),"",RANK(L85,L:L,1))</f>
      </c>
      <c r="N85" s="239">
        <f>IF(ISBLANK($A85),"",SUM(F85,K85))</f>
      </c>
      <c r="O85" s="242">
        <f>IF(ISBLANK($A85),"",SUM(G85,L85))</f>
      </c>
      <c r="P85" s="229">
        <f>IF(ISBLANK($A85),"",RANK(O85,O:O,1))</f>
      </c>
    </row>
    <row r="86" spans="1:16" ht="12.75" customHeight="1">
      <c r="A86" s="237"/>
      <c r="B86" s="139">
        <f>IF(ISBLANK($C86),"",INDEX('Výsledková listina'!$B:$B,MATCH($C86,'Výsledková listina'!$C:$C,0),1))</f>
      </c>
      <c r="C86" s="142"/>
      <c r="D86" s="136">
        <f>IF(ISBLANK(C86),"",INDEX('Výsledková listina'!$H:$I,MATCH($C86,'Výsledková listina'!$C:$C,0),1))</f>
      </c>
      <c r="E86" s="137">
        <f>IF(ISBLANK(C86),"",INDEX('Výsledková listina'!$H:$I,MATCH($C86,'Výsledková listina'!$C:$C,0),2))</f>
      </c>
      <c r="F86" s="233"/>
      <c r="G86" s="233"/>
      <c r="H86" s="230"/>
      <c r="I86" s="136">
        <f>IF(ISBLANK(C86),"",INDEX('Výsledková listina'!$L:$M,MATCH($C86,'Výsledková listina'!$C:$C,0),1))</f>
      </c>
      <c r="J86" s="137">
        <f>IF(ISBLANK(C86),"",INDEX('Výsledková listina'!$L:$M,MATCH($C86,'Výsledková listina'!$C:$C,0),2))</f>
      </c>
      <c r="K86" s="233"/>
      <c r="L86" s="233"/>
      <c r="M86" s="230"/>
      <c r="N86" s="240"/>
      <c r="O86" s="243"/>
      <c r="P86" s="230"/>
    </row>
    <row r="87" spans="1:16" ht="13.5" customHeight="1" thickBot="1">
      <c r="A87" s="238"/>
      <c r="B87" s="140">
        <f>IF(ISBLANK($C87),"",INDEX('Výsledková listina'!$B:$B,MATCH($C87,'Výsledková listina'!$C:$C,0),1))</f>
      </c>
      <c r="C87" s="143"/>
      <c r="D87" s="134">
        <f>IF(ISBLANK(C87),"",INDEX('Výsledková listina'!$H:$I,MATCH($C87,'Výsledková listina'!$C:$C,0),1))</f>
      </c>
      <c r="E87" s="135">
        <f>IF(ISBLANK(C87),"",INDEX('Výsledková listina'!$H:$I,MATCH($C87,'Výsledková listina'!$C:$C,0),2))</f>
      </c>
      <c r="F87" s="194"/>
      <c r="G87" s="194"/>
      <c r="H87" s="231"/>
      <c r="I87" s="134">
        <f>IF(ISBLANK(C87),"",INDEX('Výsledková listina'!$L:$M,MATCH($C87,'Výsledková listina'!$C:$C,0),1))</f>
      </c>
      <c r="J87" s="135">
        <f>IF(ISBLANK(C87),"",INDEX('Výsledková listina'!$L:$M,MATCH($C87,'Výsledková listina'!$C:$C,0),2))</f>
      </c>
      <c r="K87" s="194"/>
      <c r="L87" s="194"/>
      <c r="M87" s="235"/>
      <c r="N87" s="241"/>
      <c r="O87" s="244"/>
      <c r="P87" s="231"/>
    </row>
    <row r="88" spans="1:16" ht="12.75" customHeight="1">
      <c r="A88" s="236"/>
      <c r="B88" s="138">
        <f>IF(ISBLANK($C88),"",INDEX('Výsledková listina'!$B:$B,MATCH($C88,'Výsledková listina'!$C:$C,0),1))</f>
      </c>
      <c r="C88" s="141"/>
      <c r="D88" s="132">
        <f>IF(ISBLANK(C88),"",INDEX('Výsledková listina'!$H:$I,MATCH($C88,'Výsledková listina'!$C:$C,0),1))</f>
      </c>
      <c r="E88" s="133">
        <f>IF(ISBLANK(C88),"",INDEX('Výsledková listina'!$H:$I,MATCH($C88,'Výsledková listina'!$C:$C,0),2))</f>
      </c>
      <c r="F88" s="232">
        <f>IF(ISBLANK($A88),"",SUM(D88:D90))</f>
      </c>
      <c r="G88" s="232">
        <f>IF(ISBLANK($A88),"",SUM(E88:E90))</f>
      </c>
      <c r="H88" s="229">
        <f>IF(ISBLANK($A88),"",RANK(G88,G:G,1))</f>
      </c>
      <c r="I88" s="132">
        <f>IF(ISBLANK(C88),"",INDEX('Výsledková listina'!$L:$M,MATCH($C88,'Výsledková listina'!$C:$C,0),1))</f>
      </c>
      <c r="J88" s="133">
        <f>IF(ISBLANK(C88),"",INDEX('Výsledková listina'!$L:$M,MATCH($C88,'Výsledková listina'!$C:$C,0),2))</f>
      </c>
      <c r="K88" s="232">
        <f>IF(ISBLANK($A88),"",SUM(I88:I90))</f>
      </c>
      <c r="L88" s="232">
        <f>IF(ISBLANK($A88),"",SUM(J88:J90))</f>
      </c>
      <c r="M88" s="234">
        <f>IF(ISBLANK($A88),"",RANK(L88,L:L,1))</f>
      </c>
      <c r="N88" s="239">
        <f>IF(ISBLANK($A88),"",SUM(F88,K88))</f>
      </c>
      <c r="O88" s="242">
        <f>IF(ISBLANK($A88),"",SUM(G88,L88))</f>
      </c>
      <c r="P88" s="229">
        <f>IF(ISBLANK($A88),"",RANK(O88,O:O,1))</f>
      </c>
    </row>
    <row r="89" spans="1:16" ht="12.75" customHeight="1">
      <c r="A89" s="237"/>
      <c r="B89" s="139">
        <f>IF(ISBLANK($C89),"",INDEX('Výsledková listina'!$B:$B,MATCH($C89,'Výsledková listina'!$C:$C,0),1))</f>
      </c>
      <c r="C89" s="142"/>
      <c r="D89" s="136">
        <f>IF(ISBLANK(C89),"",INDEX('Výsledková listina'!$H:$I,MATCH($C89,'Výsledková listina'!$C:$C,0),1))</f>
      </c>
      <c r="E89" s="137">
        <f>IF(ISBLANK(C89),"",INDEX('Výsledková listina'!$H:$I,MATCH($C89,'Výsledková listina'!$C:$C,0),2))</f>
      </c>
      <c r="F89" s="233"/>
      <c r="G89" s="233"/>
      <c r="H89" s="230"/>
      <c r="I89" s="136">
        <f>IF(ISBLANK(C89),"",INDEX('Výsledková listina'!$L:$M,MATCH($C89,'Výsledková listina'!$C:$C,0),1))</f>
      </c>
      <c r="J89" s="137">
        <f>IF(ISBLANK(C89),"",INDEX('Výsledková listina'!$L:$M,MATCH($C89,'Výsledková listina'!$C:$C,0),2))</f>
      </c>
      <c r="K89" s="233"/>
      <c r="L89" s="233"/>
      <c r="M89" s="230"/>
      <c r="N89" s="240"/>
      <c r="O89" s="243"/>
      <c r="P89" s="230"/>
    </row>
    <row r="90" spans="1:16" ht="13.5" customHeight="1" thickBot="1">
      <c r="A90" s="238"/>
      <c r="B90" s="140">
        <f>IF(ISBLANK($C90),"",INDEX('Výsledková listina'!$B:$B,MATCH($C90,'Výsledková listina'!$C:$C,0),1))</f>
      </c>
      <c r="C90" s="143"/>
      <c r="D90" s="134">
        <f>IF(ISBLANK(C90),"",INDEX('Výsledková listina'!$H:$I,MATCH($C90,'Výsledková listina'!$C:$C,0),1))</f>
      </c>
      <c r="E90" s="135">
        <f>IF(ISBLANK(C90),"",INDEX('Výsledková listina'!$H:$I,MATCH($C90,'Výsledková listina'!$C:$C,0),2))</f>
      </c>
      <c r="F90" s="194"/>
      <c r="G90" s="194"/>
      <c r="H90" s="231"/>
      <c r="I90" s="134">
        <f>IF(ISBLANK(C90),"",INDEX('Výsledková listina'!$L:$M,MATCH($C90,'Výsledková listina'!$C:$C,0),1))</f>
      </c>
      <c r="J90" s="135">
        <f>IF(ISBLANK(C90),"",INDEX('Výsledková listina'!$L:$M,MATCH($C90,'Výsledková listina'!$C:$C,0),2))</f>
      </c>
      <c r="K90" s="194"/>
      <c r="L90" s="194"/>
      <c r="M90" s="235"/>
      <c r="N90" s="241"/>
      <c r="O90" s="244"/>
      <c r="P90" s="231"/>
    </row>
    <row r="91" spans="1:16" ht="12.75" customHeight="1">
      <c r="A91" s="236"/>
      <c r="B91" s="138">
        <f>IF(ISBLANK($C91),"",INDEX('Výsledková listina'!$B:$B,MATCH($C91,'Výsledková listina'!$C:$C,0),1))</f>
      </c>
      <c r="C91" s="141"/>
      <c r="D91" s="132">
        <f>IF(ISBLANK(C91),"",INDEX('Výsledková listina'!$H:$I,MATCH($C91,'Výsledková listina'!$C:$C,0),1))</f>
      </c>
      <c r="E91" s="133">
        <f>IF(ISBLANK(C91),"",INDEX('Výsledková listina'!$H:$I,MATCH($C91,'Výsledková listina'!$C:$C,0),2))</f>
      </c>
      <c r="F91" s="232">
        <f>IF(ISBLANK($A91),"",SUM(D91:D93))</f>
      </c>
      <c r="G91" s="232">
        <f>IF(ISBLANK($A91),"",SUM(E91:E93))</f>
      </c>
      <c r="H91" s="229">
        <f>IF(ISBLANK($A91),"",RANK(G91,G:G,1))</f>
      </c>
      <c r="I91" s="132">
        <f>IF(ISBLANK(C91),"",INDEX('Výsledková listina'!$L:$M,MATCH($C91,'Výsledková listina'!$C:$C,0),1))</f>
      </c>
      <c r="J91" s="133">
        <f>IF(ISBLANK(C91),"",INDEX('Výsledková listina'!$L:$M,MATCH($C91,'Výsledková listina'!$C:$C,0),2))</f>
      </c>
      <c r="K91" s="232">
        <f>IF(ISBLANK($A91),"",SUM(I91:I93))</f>
      </c>
      <c r="L91" s="232">
        <f>IF(ISBLANK($A91),"",SUM(J91:J93))</f>
      </c>
      <c r="M91" s="234">
        <f>IF(ISBLANK($A91),"",RANK(L91,L:L,1))</f>
      </c>
      <c r="N91" s="239">
        <f>IF(ISBLANK($A91),"",SUM(F91,K91))</f>
      </c>
      <c r="O91" s="242">
        <f>IF(ISBLANK($A91),"",SUM(G91,L91))</f>
      </c>
      <c r="P91" s="229">
        <f>IF(ISBLANK($A91),"",RANK(O91,O:O,1))</f>
      </c>
    </row>
    <row r="92" spans="1:16" ht="12.75" customHeight="1">
      <c r="A92" s="237"/>
      <c r="B92" s="139">
        <f>IF(ISBLANK($C92),"",INDEX('Výsledková listina'!$B:$B,MATCH($C92,'Výsledková listina'!$C:$C,0),1))</f>
      </c>
      <c r="C92" s="142"/>
      <c r="D92" s="136">
        <f>IF(ISBLANK(C92),"",INDEX('Výsledková listina'!$H:$I,MATCH($C92,'Výsledková listina'!$C:$C,0),1))</f>
      </c>
      <c r="E92" s="137">
        <f>IF(ISBLANK(C92),"",INDEX('Výsledková listina'!$H:$I,MATCH($C92,'Výsledková listina'!$C:$C,0),2))</f>
      </c>
      <c r="F92" s="233"/>
      <c r="G92" s="233"/>
      <c r="H92" s="230"/>
      <c r="I92" s="136">
        <f>IF(ISBLANK(C92),"",INDEX('Výsledková listina'!$L:$M,MATCH($C92,'Výsledková listina'!$C:$C,0),1))</f>
      </c>
      <c r="J92" s="137">
        <f>IF(ISBLANK(C92),"",INDEX('Výsledková listina'!$L:$M,MATCH($C92,'Výsledková listina'!$C:$C,0),2))</f>
      </c>
      <c r="K92" s="233"/>
      <c r="L92" s="233"/>
      <c r="M92" s="230"/>
      <c r="N92" s="240"/>
      <c r="O92" s="243"/>
      <c r="P92" s="230"/>
    </row>
    <row r="93" spans="1:16" ht="13.5" customHeight="1" thickBot="1">
      <c r="A93" s="238"/>
      <c r="B93" s="140">
        <f>IF(ISBLANK($C93),"",INDEX('Výsledková listina'!$B:$B,MATCH($C93,'Výsledková listina'!$C:$C,0),1))</f>
      </c>
      <c r="C93" s="143"/>
      <c r="D93" s="134">
        <f>IF(ISBLANK(C93),"",INDEX('Výsledková listina'!$H:$I,MATCH($C93,'Výsledková listina'!$C:$C,0),1))</f>
      </c>
      <c r="E93" s="135">
        <f>IF(ISBLANK(C93),"",INDEX('Výsledková listina'!$H:$I,MATCH($C93,'Výsledková listina'!$C:$C,0),2))</f>
      </c>
      <c r="F93" s="194"/>
      <c r="G93" s="194"/>
      <c r="H93" s="231"/>
      <c r="I93" s="134">
        <f>IF(ISBLANK(C93),"",INDEX('Výsledková listina'!$L:$M,MATCH($C93,'Výsledková listina'!$C:$C,0),1))</f>
      </c>
      <c r="J93" s="135">
        <f>IF(ISBLANK(C93),"",INDEX('Výsledková listina'!$L:$M,MATCH($C93,'Výsledková listina'!$C:$C,0),2))</f>
      </c>
      <c r="K93" s="194"/>
      <c r="L93" s="194"/>
      <c r="M93" s="235"/>
      <c r="N93" s="241"/>
      <c r="O93" s="244"/>
      <c r="P93" s="231"/>
    </row>
    <row r="94" spans="1:16" ht="12.75" customHeight="1">
      <c r="A94" s="236"/>
      <c r="B94" s="138">
        <f>IF(ISBLANK($C94),"",INDEX('Výsledková listina'!$B:$B,MATCH($C94,'Výsledková listina'!$C:$C,0),1))</f>
      </c>
      <c r="C94" s="141"/>
      <c r="D94" s="132">
        <f>IF(ISBLANK(C94),"",INDEX('Výsledková listina'!$H:$I,MATCH($C94,'Výsledková listina'!$C:$C,0),1))</f>
      </c>
      <c r="E94" s="133">
        <f>IF(ISBLANK(C94),"",INDEX('Výsledková listina'!$H:$I,MATCH($C94,'Výsledková listina'!$C:$C,0),2))</f>
      </c>
      <c r="F94" s="232">
        <f>IF(ISBLANK($A94),"",SUM(D94:D96))</f>
      </c>
      <c r="G94" s="232">
        <f>IF(ISBLANK($A94),"",SUM(E94:E96))</f>
      </c>
      <c r="H94" s="229">
        <f>IF(ISBLANK($A94),"",RANK(G94,G:G,1))</f>
      </c>
      <c r="I94" s="132">
        <f>IF(ISBLANK(C94),"",INDEX('Výsledková listina'!$L:$M,MATCH($C94,'Výsledková listina'!$C:$C,0),1))</f>
      </c>
      <c r="J94" s="133">
        <f>IF(ISBLANK(C94),"",INDEX('Výsledková listina'!$L:$M,MATCH($C94,'Výsledková listina'!$C:$C,0),2))</f>
      </c>
      <c r="K94" s="232">
        <f>IF(ISBLANK($A94),"",SUM(I94:I96))</f>
      </c>
      <c r="L94" s="232">
        <f>IF(ISBLANK($A94),"",SUM(J94:J96))</f>
      </c>
      <c r="M94" s="234">
        <f>IF(ISBLANK($A94),"",RANK(L94,L:L,1))</f>
      </c>
      <c r="N94" s="239">
        <f>IF(ISBLANK($A94),"",SUM(F94,K94))</f>
      </c>
      <c r="O94" s="242">
        <f>IF(ISBLANK($A94),"",SUM(G94,L94))</f>
      </c>
      <c r="P94" s="229">
        <f>IF(ISBLANK($A94),"",RANK(O94,O:O,1))</f>
      </c>
    </row>
    <row r="95" spans="1:16" ht="12.75" customHeight="1">
      <c r="A95" s="237"/>
      <c r="B95" s="139">
        <f>IF(ISBLANK($C95),"",INDEX('Výsledková listina'!$B:$B,MATCH($C95,'Výsledková listina'!$C:$C,0),1))</f>
      </c>
      <c r="C95" s="142"/>
      <c r="D95" s="136">
        <f>IF(ISBLANK(C95),"",INDEX('Výsledková listina'!$H:$I,MATCH($C95,'Výsledková listina'!$C:$C,0),1))</f>
      </c>
      <c r="E95" s="137">
        <f>IF(ISBLANK(C95),"",INDEX('Výsledková listina'!$H:$I,MATCH($C95,'Výsledková listina'!$C:$C,0),2))</f>
      </c>
      <c r="F95" s="233"/>
      <c r="G95" s="233"/>
      <c r="H95" s="230"/>
      <c r="I95" s="136">
        <f>IF(ISBLANK(C95),"",INDEX('Výsledková listina'!$L:$M,MATCH($C95,'Výsledková listina'!$C:$C,0),1))</f>
      </c>
      <c r="J95" s="137">
        <f>IF(ISBLANK(C95),"",INDEX('Výsledková listina'!$L:$M,MATCH($C95,'Výsledková listina'!$C:$C,0),2))</f>
      </c>
      <c r="K95" s="233"/>
      <c r="L95" s="233"/>
      <c r="M95" s="230"/>
      <c r="N95" s="240"/>
      <c r="O95" s="243"/>
      <c r="P95" s="230"/>
    </row>
    <row r="96" spans="1:16" ht="13.5" customHeight="1" thickBot="1">
      <c r="A96" s="238"/>
      <c r="B96" s="140">
        <f>IF(ISBLANK($C96),"",INDEX('Výsledková listina'!$B:$B,MATCH($C96,'Výsledková listina'!$C:$C,0),1))</f>
      </c>
      <c r="C96" s="143"/>
      <c r="D96" s="134">
        <f>IF(ISBLANK(C96),"",INDEX('Výsledková listina'!$H:$I,MATCH($C96,'Výsledková listina'!$C:$C,0),1))</f>
      </c>
      <c r="E96" s="135">
        <f>IF(ISBLANK(C96),"",INDEX('Výsledková listina'!$H:$I,MATCH($C96,'Výsledková listina'!$C:$C,0),2))</f>
      </c>
      <c r="F96" s="194"/>
      <c r="G96" s="194"/>
      <c r="H96" s="231"/>
      <c r="I96" s="134">
        <f>IF(ISBLANK(C96),"",INDEX('Výsledková listina'!$L:$M,MATCH($C96,'Výsledková listina'!$C:$C,0),1))</f>
      </c>
      <c r="J96" s="135">
        <f>IF(ISBLANK(C96),"",INDEX('Výsledková listina'!$L:$M,MATCH($C96,'Výsledková listina'!$C:$C,0),2))</f>
      </c>
      <c r="K96" s="194"/>
      <c r="L96" s="194"/>
      <c r="M96" s="235"/>
      <c r="N96" s="241"/>
      <c r="O96" s="244"/>
      <c r="P96" s="231"/>
    </row>
    <row r="97" spans="1:16" ht="12.75" customHeight="1">
      <c r="A97" s="236"/>
      <c r="B97" s="138">
        <f>IF(ISBLANK($C97),"",INDEX('Výsledková listina'!$B:$B,MATCH($C97,'Výsledková listina'!$C:$C,0),1))</f>
      </c>
      <c r="C97" s="141"/>
      <c r="D97" s="132">
        <f>IF(ISBLANK(C97),"",INDEX('Výsledková listina'!$H:$I,MATCH($C97,'Výsledková listina'!$C:$C,0),1))</f>
      </c>
      <c r="E97" s="133">
        <f>IF(ISBLANK(C97),"",INDEX('Výsledková listina'!$H:$I,MATCH($C97,'Výsledková listina'!$C:$C,0),2))</f>
      </c>
      <c r="F97" s="232">
        <f>IF(ISBLANK($A97),"",SUM(D97:D99))</f>
      </c>
      <c r="G97" s="232">
        <f>IF(ISBLANK($A97),"",SUM(E97:E99))</f>
      </c>
      <c r="H97" s="229">
        <f>IF(ISBLANK($A97),"",RANK(G97,G:G,1))</f>
      </c>
      <c r="I97" s="132">
        <f>IF(ISBLANK(C97),"",INDEX('Výsledková listina'!$L:$M,MATCH($C97,'Výsledková listina'!$C:$C,0),1))</f>
      </c>
      <c r="J97" s="133">
        <f>IF(ISBLANK(C97),"",INDEX('Výsledková listina'!$L:$M,MATCH($C97,'Výsledková listina'!$C:$C,0),2))</f>
      </c>
      <c r="K97" s="232">
        <f>IF(ISBLANK($A97),"",SUM(I97:I99))</f>
      </c>
      <c r="L97" s="232">
        <f>IF(ISBLANK($A97),"",SUM(J97:J99))</f>
      </c>
      <c r="M97" s="234">
        <f>IF(ISBLANK($A97),"",RANK(L97,L:L,1))</f>
      </c>
      <c r="N97" s="239">
        <f>IF(ISBLANK($A97),"",SUM(F97,K97))</f>
      </c>
      <c r="O97" s="242">
        <f>IF(ISBLANK($A97),"",SUM(G97,L97))</f>
      </c>
      <c r="P97" s="229">
        <f>IF(ISBLANK($A97),"",RANK(O97,O:O,1))</f>
      </c>
    </row>
    <row r="98" spans="1:16" ht="12.75" customHeight="1">
      <c r="A98" s="237"/>
      <c r="B98" s="139">
        <f>IF(ISBLANK($C98),"",INDEX('Výsledková listina'!$B:$B,MATCH($C98,'Výsledková listina'!$C:$C,0),1))</f>
      </c>
      <c r="C98" s="142"/>
      <c r="D98" s="136">
        <f>IF(ISBLANK(C98),"",INDEX('Výsledková listina'!$H:$I,MATCH($C98,'Výsledková listina'!$C:$C,0),1))</f>
      </c>
      <c r="E98" s="137">
        <f>IF(ISBLANK(C98),"",INDEX('Výsledková listina'!$H:$I,MATCH($C98,'Výsledková listina'!$C:$C,0),2))</f>
      </c>
      <c r="F98" s="233"/>
      <c r="G98" s="233"/>
      <c r="H98" s="230"/>
      <c r="I98" s="136">
        <f>IF(ISBLANK(C98),"",INDEX('Výsledková listina'!$L:$M,MATCH($C98,'Výsledková listina'!$C:$C,0),1))</f>
      </c>
      <c r="J98" s="137">
        <f>IF(ISBLANK(C98),"",INDEX('Výsledková listina'!$L:$M,MATCH($C98,'Výsledková listina'!$C:$C,0),2))</f>
      </c>
      <c r="K98" s="233"/>
      <c r="L98" s="233"/>
      <c r="M98" s="230"/>
      <c r="N98" s="240"/>
      <c r="O98" s="243"/>
      <c r="P98" s="230"/>
    </row>
    <row r="99" spans="1:16" ht="13.5" customHeight="1" thickBot="1">
      <c r="A99" s="238"/>
      <c r="B99" s="140">
        <f>IF(ISBLANK($C99),"",INDEX('Výsledková listina'!$B:$B,MATCH($C99,'Výsledková listina'!$C:$C,0),1))</f>
      </c>
      <c r="C99" s="143"/>
      <c r="D99" s="134">
        <f>IF(ISBLANK(C99),"",INDEX('Výsledková listina'!$H:$I,MATCH($C99,'Výsledková listina'!$C:$C,0),1))</f>
      </c>
      <c r="E99" s="135">
        <f>IF(ISBLANK(C99),"",INDEX('Výsledková listina'!$H:$I,MATCH($C99,'Výsledková listina'!$C:$C,0),2))</f>
      </c>
      <c r="F99" s="194"/>
      <c r="G99" s="194"/>
      <c r="H99" s="231"/>
      <c r="I99" s="134">
        <f>IF(ISBLANK(C99),"",INDEX('Výsledková listina'!$L:$M,MATCH($C99,'Výsledková listina'!$C:$C,0),1))</f>
      </c>
      <c r="J99" s="135">
        <f>IF(ISBLANK(C99),"",INDEX('Výsledková listina'!$L:$M,MATCH($C99,'Výsledková listina'!$C:$C,0),2))</f>
      </c>
      <c r="K99" s="194"/>
      <c r="L99" s="194"/>
      <c r="M99" s="235"/>
      <c r="N99" s="241"/>
      <c r="O99" s="244"/>
      <c r="P99" s="231"/>
    </row>
    <row r="100" spans="1:16" ht="12.75" customHeight="1">
      <c r="A100" s="236"/>
      <c r="B100" s="138">
        <f>IF(ISBLANK($C100),"",INDEX('Výsledková listina'!$B:$B,MATCH($C100,'Výsledková listina'!$C:$C,0),1))</f>
      </c>
      <c r="C100" s="141"/>
      <c r="D100" s="132">
        <f>IF(ISBLANK(C100),"",INDEX('Výsledková listina'!$H:$I,MATCH($C100,'Výsledková listina'!$C:$C,0),1))</f>
      </c>
      <c r="E100" s="133">
        <f>IF(ISBLANK(C100),"",INDEX('Výsledková listina'!$H:$I,MATCH($C100,'Výsledková listina'!$C:$C,0),2))</f>
      </c>
      <c r="F100" s="232">
        <f>IF(ISBLANK($A100),"",SUM(D100:D102))</f>
      </c>
      <c r="G100" s="232">
        <f>IF(ISBLANK($A100),"",SUM(E100:E102))</f>
      </c>
      <c r="H100" s="229">
        <f>IF(ISBLANK($A100),"",RANK(G100,G:G,1))</f>
      </c>
      <c r="I100" s="132">
        <f>IF(ISBLANK(C100),"",INDEX('Výsledková listina'!$L:$M,MATCH($C100,'Výsledková listina'!$C:$C,0),1))</f>
      </c>
      <c r="J100" s="133">
        <f>IF(ISBLANK(C100),"",INDEX('Výsledková listina'!$L:$M,MATCH($C100,'Výsledková listina'!$C:$C,0),2))</f>
      </c>
      <c r="K100" s="232">
        <f>IF(ISBLANK($A100),"",SUM(I100:I102))</f>
      </c>
      <c r="L100" s="232">
        <f>IF(ISBLANK($A100),"",SUM(J100:J102))</f>
      </c>
      <c r="M100" s="234">
        <f>IF(ISBLANK($A100),"",RANK(L100,L:L,1))</f>
      </c>
      <c r="N100" s="239">
        <f>IF(ISBLANK($A100),"",SUM(F100,K100))</f>
      </c>
      <c r="O100" s="242">
        <f>IF(ISBLANK($A100),"",SUM(G100,L100))</f>
      </c>
      <c r="P100" s="229">
        <f>IF(ISBLANK($A100),"",RANK(O100,O:O,1))</f>
      </c>
    </row>
    <row r="101" spans="1:16" ht="12.75" customHeight="1">
      <c r="A101" s="237"/>
      <c r="B101" s="139">
        <f>IF(ISBLANK($C101),"",INDEX('Výsledková listina'!$B:$B,MATCH($C101,'Výsledková listina'!$C:$C,0),1))</f>
      </c>
      <c r="C101" s="142"/>
      <c r="D101" s="136">
        <f>IF(ISBLANK(C101),"",INDEX('Výsledková listina'!$H:$I,MATCH($C101,'Výsledková listina'!$C:$C,0),1))</f>
      </c>
      <c r="E101" s="137">
        <f>IF(ISBLANK(C101),"",INDEX('Výsledková listina'!$H:$I,MATCH($C101,'Výsledková listina'!$C:$C,0),2))</f>
      </c>
      <c r="F101" s="233"/>
      <c r="G101" s="233"/>
      <c r="H101" s="230"/>
      <c r="I101" s="136">
        <f>IF(ISBLANK(C101),"",INDEX('Výsledková listina'!$L:$M,MATCH($C101,'Výsledková listina'!$C:$C,0),1))</f>
      </c>
      <c r="J101" s="137">
        <f>IF(ISBLANK(C101),"",INDEX('Výsledková listina'!$L:$M,MATCH($C101,'Výsledková listina'!$C:$C,0),2))</f>
      </c>
      <c r="K101" s="233"/>
      <c r="L101" s="233"/>
      <c r="M101" s="230"/>
      <c r="N101" s="240"/>
      <c r="O101" s="243"/>
      <c r="P101" s="230"/>
    </row>
    <row r="102" spans="1:16" ht="13.5" customHeight="1" thickBot="1">
      <c r="A102" s="238"/>
      <c r="B102" s="140">
        <f>IF(ISBLANK($C102),"",INDEX('Výsledková listina'!$B:$B,MATCH($C102,'Výsledková listina'!$C:$C,0),1))</f>
      </c>
      <c r="C102" s="143"/>
      <c r="D102" s="134">
        <f>IF(ISBLANK(C102),"",INDEX('Výsledková listina'!$H:$I,MATCH($C102,'Výsledková listina'!$C:$C,0),1))</f>
      </c>
      <c r="E102" s="135">
        <f>IF(ISBLANK(C102),"",INDEX('Výsledková listina'!$H:$I,MATCH($C102,'Výsledková listina'!$C:$C,0),2))</f>
      </c>
      <c r="F102" s="194"/>
      <c r="G102" s="194"/>
      <c r="H102" s="231"/>
      <c r="I102" s="134">
        <f>IF(ISBLANK(C102),"",INDEX('Výsledková listina'!$L:$M,MATCH($C102,'Výsledková listina'!$C:$C,0),1))</f>
      </c>
      <c r="J102" s="135">
        <f>IF(ISBLANK(C102),"",INDEX('Výsledková listina'!$L:$M,MATCH($C102,'Výsledková listina'!$C:$C,0),2))</f>
      </c>
      <c r="K102" s="194"/>
      <c r="L102" s="194"/>
      <c r="M102" s="235"/>
      <c r="N102" s="241"/>
      <c r="O102" s="244"/>
      <c r="P102" s="231"/>
    </row>
    <row r="103" spans="1:16" ht="12.75" customHeight="1">
      <c r="A103" s="236"/>
      <c r="B103" s="138">
        <f>IF(ISBLANK($C103),"",INDEX('Výsledková listina'!$B:$B,MATCH($C103,'Výsledková listina'!$C:$C,0),1))</f>
      </c>
      <c r="C103" s="141"/>
      <c r="D103" s="132">
        <f>IF(ISBLANK(C103),"",INDEX('Výsledková listina'!$H:$I,MATCH($C103,'Výsledková listina'!$C:$C,0),1))</f>
      </c>
      <c r="E103" s="133">
        <f>IF(ISBLANK(C103),"",INDEX('Výsledková listina'!$H:$I,MATCH($C103,'Výsledková listina'!$C:$C,0),2))</f>
      </c>
      <c r="F103" s="232">
        <f>IF(ISBLANK($A103),"",SUM(D103:D105))</f>
      </c>
      <c r="G103" s="232">
        <f>IF(ISBLANK($A103),"",SUM(E103:E105))</f>
      </c>
      <c r="H103" s="229">
        <f>IF(ISBLANK($A103),"",RANK(G103,G:G,1))</f>
      </c>
      <c r="I103" s="132">
        <f>IF(ISBLANK(C103),"",INDEX('Výsledková listina'!$L:$M,MATCH($C103,'Výsledková listina'!$C:$C,0),1))</f>
      </c>
      <c r="J103" s="133">
        <f>IF(ISBLANK(C103),"",INDEX('Výsledková listina'!$L:$M,MATCH($C103,'Výsledková listina'!$C:$C,0),2))</f>
      </c>
      <c r="K103" s="232">
        <f>IF(ISBLANK($A103),"",SUM(I103:I105))</f>
      </c>
      <c r="L103" s="232">
        <f>IF(ISBLANK($A103),"",SUM(J103:J105))</f>
      </c>
      <c r="M103" s="234">
        <f>IF(ISBLANK($A103),"",RANK(L103,L:L,1))</f>
      </c>
      <c r="N103" s="239">
        <f>IF(ISBLANK($A103),"",SUM(F103,K103))</f>
      </c>
      <c r="O103" s="242">
        <f>IF(ISBLANK($A103),"",SUM(G103,L103))</f>
      </c>
      <c r="P103" s="229">
        <f>IF(ISBLANK($A103),"",RANK(O103,O:O,1))</f>
      </c>
    </row>
    <row r="104" spans="1:16" ht="12.75" customHeight="1">
      <c r="A104" s="237"/>
      <c r="B104" s="139">
        <f>IF(ISBLANK($C104),"",INDEX('Výsledková listina'!$B:$B,MATCH($C104,'Výsledková listina'!$C:$C,0),1))</f>
      </c>
      <c r="C104" s="142"/>
      <c r="D104" s="136">
        <f>IF(ISBLANK(C104),"",INDEX('Výsledková listina'!$H:$I,MATCH($C104,'Výsledková listina'!$C:$C,0),1))</f>
      </c>
      <c r="E104" s="137">
        <f>IF(ISBLANK(C104),"",INDEX('Výsledková listina'!$H:$I,MATCH($C104,'Výsledková listina'!$C:$C,0),2))</f>
      </c>
      <c r="F104" s="233"/>
      <c r="G104" s="233"/>
      <c r="H104" s="230"/>
      <c r="I104" s="136">
        <f>IF(ISBLANK(C104),"",INDEX('Výsledková listina'!$L:$M,MATCH($C104,'Výsledková listina'!$C:$C,0),1))</f>
      </c>
      <c r="J104" s="137">
        <f>IF(ISBLANK(C104),"",INDEX('Výsledková listina'!$L:$M,MATCH($C104,'Výsledková listina'!$C:$C,0),2))</f>
      </c>
      <c r="K104" s="233"/>
      <c r="L104" s="233"/>
      <c r="M104" s="230"/>
      <c r="N104" s="240"/>
      <c r="O104" s="243"/>
      <c r="P104" s="230"/>
    </row>
    <row r="105" spans="1:16" ht="13.5" customHeight="1" thickBot="1">
      <c r="A105" s="238"/>
      <c r="B105" s="140">
        <f>IF(ISBLANK($C105),"",INDEX('Výsledková listina'!$B:$B,MATCH($C105,'Výsledková listina'!$C:$C,0),1))</f>
      </c>
      <c r="C105" s="143"/>
      <c r="D105" s="134">
        <f>IF(ISBLANK(C105),"",INDEX('Výsledková listina'!$H:$I,MATCH($C105,'Výsledková listina'!$C:$C,0),1))</f>
      </c>
      <c r="E105" s="135">
        <f>IF(ISBLANK(C105),"",INDEX('Výsledková listina'!$H:$I,MATCH($C105,'Výsledková listina'!$C:$C,0),2))</f>
      </c>
      <c r="F105" s="194"/>
      <c r="G105" s="194"/>
      <c r="H105" s="231"/>
      <c r="I105" s="134">
        <f>IF(ISBLANK(C105),"",INDEX('Výsledková listina'!$L:$M,MATCH($C105,'Výsledková listina'!$C:$C,0),1))</f>
      </c>
      <c r="J105" s="135">
        <f>IF(ISBLANK(C105),"",INDEX('Výsledková listina'!$L:$M,MATCH($C105,'Výsledková listina'!$C:$C,0),2))</f>
      </c>
      <c r="K105" s="194"/>
      <c r="L105" s="194"/>
      <c r="M105" s="235"/>
      <c r="N105" s="241"/>
      <c r="O105" s="244"/>
      <c r="P105" s="231"/>
    </row>
    <row r="106" spans="1:16" ht="12.75" customHeight="1">
      <c r="A106" s="236"/>
      <c r="B106" s="138">
        <f>IF(ISBLANK($C106),"",INDEX('Výsledková listina'!$B:$B,MATCH($C106,'Výsledková listina'!$C:$C,0),1))</f>
      </c>
      <c r="C106" s="141"/>
      <c r="D106" s="132">
        <f>IF(ISBLANK(C106),"",INDEX('Výsledková listina'!$H:$I,MATCH($C106,'Výsledková listina'!$C:$C,0),1))</f>
      </c>
      <c r="E106" s="133">
        <f>IF(ISBLANK(C106),"",INDEX('Výsledková listina'!$H:$I,MATCH($C106,'Výsledková listina'!$C:$C,0),2))</f>
      </c>
      <c r="F106" s="232">
        <f>IF(ISBLANK($A106),"",SUM(D106:D108))</f>
      </c>
      <c r="G106" s="232">
        <f>IF(ISBLANK($A106),"",SUM(E106:E108))</f>
      </c>
      <c r="H106" s="229">
        <f>IF(ISBLANK($A106),"",RANK(G106,G:G,1))</f>
      </c>
      <c r="I106" s="132">
        <f>IF(ISBLANK(C106),"",INDEX('Výsledková listina'!$L:$M,MATCH($C106,'Výsledková listina'!$C:$C,0),1))</f>
      </c>
      <c r="J106" s="133">
        <f>IF(ISBLANK(C106),"",INDEX('Výsledková listina'!$L:$M,MATCH($C106,'Výsledková listina'!$C:$C,0),2))</f>
      </c>
      <c r="K106" s="232">
        <f>IF(ISBLANK($A106),"",SUM(I106:I108))</f>
      </c>
      <c r="L106" s="232">
        <f>IF(ISBLANK($A106),"",SUM(J106:J108))</f>
      </c>
      <c r="M106" s="234">
        <f>IF(ISBLANK($A106),"",RANK(L106,L:L,1))</f>
      </c>
      <c r="N106" s="239">
        <f>IF(ISBLANK($A106),"",SUM(F106,K106))</f>
      </c>
      <c r="O106" s="242">
        <f>IF(ISBLANK($A106),"",SUM(G106,L106))</f>
      </c>
      <c r="P106" s="229">
        <f>IF(ISBLANK($A106),"",RANK(O106,O:O,1))</f>
      </c>
    </row>
    <row r="107" spans="1:16" ht="12.75" customHeight="1">
      <c r="A107" s="237"/>
      <c r="B107" s="139">
        <f>IF(ISBLANK($C107),"",INDEX('Výsledková listina'!$B:$B,MATCH($C107,'Výsledková listina'!$C:$C,0),1))</f>
      </c>
      <c r="C107" s="142"/>
      <c r="D107" s="136">
        <f>IF(ISBLANK(C107),"",INDEX('Výsledková listina'!$H:$I,MATCH($C107,'Výsledková listina'!$C:$C,0),1))</f>
      </c>
      <c r="E107" s="137">
        <f>IF(ISBLANK(C107),"",INDEX('Výsledková listina'!$H:$I,MATCH($C107,'Výsledková listina'!$C:$C,0),2))</f>
      </c>
      <c r="F107" s="233"/>
      <c r="G107" s="233"/>
      <c r="H107" s="230"/>
      <c r="I107" s="136">
        <f>IF(ISBLANK(C107),"",INDEX('Výsledková listina'!$L:$M,MATCH($C107,'Výsledková listina'!$C:$C,0),1))</f>
      </c>
      <c r="J107" s="137">
        <f>IF(ISBLANK(C107),"",INDEX('Výsledková listina'!$L:$M,MATCH($C107,'Výsledková listina'!$C:$C,0),2))</f>
      </c>
      <c r="K107" s="233"/>
      <c r="L107" s="233"/>
      <c r="M107" s="230"/>
      <c r="N107" s="240"/>
      <c r="O107" s="243"/>
      <c r="P107" s="230"/>
    </row>
    <row r="108" spans="1:16" ht="13.5" customHeight="1" thickBot="1">
      <c r="A108" s="238"/>
      <c r="B108" s="140">
        <f>IF(ISBLANK($C108),"",INDEX('Výsledková listina'!$B:$B,MATCH($C108,'Výsledková listina'!$C:$C,0),1))</f>
      </c>
      <c r="C108" s="143"/>
      <c r="D108" s="134">
        <f>IF(ISBLANK(C108),"",INDEX('Výsledková listina'!$H:$I,MATCH($C108,'Výsledková listina'!$C:$C,0),1))</f>
      </c>
      <c r="E108" s="135">
        <f>IF(ISBLANK(C108),"",INDEX('Výsledková listina'!$H:$I,MATCH($C108,'Výsledková listina'!$C:$C,0),2))</f>
      </c>
      <c r="F108" s="194"/>
      <c r="G108" s="194"/>
      <c r="H108" s="231"/>
      <c r="I108" s="134">
        <f>IF(ISBLANK(C108),"",INDEX('Výsledková listina'!$L:$M,MATCH($C108,'Výsledková listina'!$C:$C,0),1))</f>
      </c>
      <c r="J108" s="135">
        <f>IF(ISBLANK(C108),"",INDEX('Výsledková listina'!$L:$M,MATCH($C108,'Výsledková listina'!$C:$C,0),2))</f>
      </c>
      <c r="K108" s="194"/>
      <c r="L108" s="194"/>
      <c r="M108" s="235"/>
      <c r="N108" s="241"/>
      <c r="O108" s="244"/>
      <c r="P108" s="231"/>
    </row>
    <row r="109" spans="1:16" ht="12.75" customHeight="1">
      <c r="A109" s="236"/>
      <c r="B109" s="138">
        <f>IF(ISBLANK($C109),"",INDEX('Výsledková listina'!$B:$B,MATCH($C109,'Výsledková listina'!$C:$C,0),1))</f>
      </c>
      <c r="C109" s="141"/>
      <c r="D109" s="132">
        <f>IF(ISBLANK(C109),"",INDEX('Výsledková listina'!$H:$I,MATCH($C109,'Výsledková listina'!$C:$C,0),1))</f>
      </c>
      <c r="E109" s="133">
        <f>IF(ISBLANK(C109),"",INDEX('Výsledková listina'!$H:$I,MATCH($C109,'Výsledková listina'!$C:$C,0),2))</f>
      </c>
      <c r="F109" s="232">
        <f>IF(ISBLANK($A109),"",SUM(D109:D111))</f>
      </c>
      <c r="G109" s="232">
        <f>IF(ISBLANK($A109),"",SUM(E109:E111))</f>
      </c>
      <c r="H109" s="229">
        <f>IF(ISBLANK($A109),"",RANK(G109,G:G,1))</f>
      </c>
      <c r="I109" s="132">
        <f>IF(ISBLANK(C109),"",INDEX('Výsledková listina'!$L:$M,MATCH($C109,'Výsledková listina'!$C:$C,0),1))</f>
      </c>
      <c r="J109" s="133">
        <f>IF(ISBLANK(C109),"",INDEX('Výsledková listina'!$L:$M,MATCH($C109,'Výsledková listina'!$C:$C,0),2))</f>
      </c>
      <c r="K109" s="232">
        <f>IF(ISBLANK($A109),"",SUM(I109:I111))</f>
      </c>
      <c r="L109" s="232">
        <f>IF(ISBLANK($A109),"",SUM(J109:J111))</f>
      </c>
      <c r="M109" s="234">
        <f>IF(ISBLANK($A109),"",RANK(L109,L:L,1))</f>
      </c>
      <c r="N109" s="239">
        <f>IF(ISBLANK($A109),"",SUM(F109,K109))</f>
      </c>
      <c r="O109" s="242">
        <f>IF(ISBLANK($A109),"",SUM(G109,L109))</f>
      </c>
      <c r="P109" s="229">
        <f>IF(ISBLANK($A109),"",RANK(O109,O:O,1))</f>
      </c>
    </row>
    <row r="110" spans="1:16" ht="12.75" customHeight="1">
      <c r="A110" s="237"/>
      <c r="B110" s="139">
        <f>IF(ISBLANK($C110),"",INDEX('Výsledková listina'!$B:$B,MATCH($C110,'Výsledková listina'!$C:$C,0),1))</f>
      </c>
      <c r="C110" s="142"/>
      <c r="D110" s="136">
        <f>IF(ISBLANK(C110),"",INDEX('Výsledková listina'!$H:$I,MATCH($C110,'Výsledková listina'!$C:$C,0),1))</f>
      </c>
      <c r="E110" s="137">
        <f>IF(ISBLANK(C110),"",INDEX('Výsledková listina'!$H:$I,MATCH($C110,'Výsledková listina'!$C:$C,0),2))</f>
      </c>
      <c r="F110" s="233"/>
      <c r="G110" s="233"/>
      <c r="H110" s="230"/>
      <c r="I110" s="136">
        <f>IF(ISBLANK(C110),"",INDEX('Výsledková listina'!$L:$M,MATCH($C110,'Výsledková listina'!$C:$C,0),1))</f>
      </c>
      <c r="J110" s="137">
        <f>IF(ISBLANK(C110),"",INDEX('Výsledková listina'!$L:$M,MATCH($C110,'Výsledková listina'!$C:$C,0),2))</f>
      </c>
      <c r="K110" s="233"/>
      <c r="L110" s="233"/>
      <c r="M110" s="230"/>
      <c r="N110" s="240"/>
      <c r="O110" s="243"/>
      <c r="P110" s="230"/>
    </row>
    <row r="111" spans="1:16" ht="13.5" customHeight="1" thickBot="1">
      <c r="A111" s="238"/>
      <c r="B111" s="140">
        <f>IF(ISBLANK($C111),"",INDEX('Výsledková listina'!$B:$B,MATCH($C111,'Výsledková listina'!$C:$C,0),1))</f>
      </c>
      <c r="C111" s="143"/>
      <c r="D111" s="134">
        <f>IF(ISBLANK(C111),"",INDEX('Výsledková listina'!$H:$I,MATCH($C111,'Výsledková listina'!$C:$C,0),1))</f>
      </c>
      <c r="E111" s="135">
        <f>IF(ISBLANK(C111),"",INDEX('Výsledková listina'!$H:$I,MATCH($C111,'Výsledková listina'!$C:$C,0),2))</f>
      </c>
      <c r="F111" s="194"/>
      <c r="G111" s="194"/>
      <c r="H111" s="231"/>
      <c r="I111" s="134">
        <f>IF(ISBLANK(C111),"",INDEX('Výsledková listina'!$L:$M,MATCH($C111,'Výsledková listina'!$C:$C,0),1))</f>
      </c>
      <c r="J111" s="135">
        <f>IF(ISBLANK(C111),"",INDEX('Výsledková listina'!$L:$M,MATCH($C111,'Výsledková listina'!$C:$C,0),2))</f>
      </c>
      <c r="K111" s="194"/>
      <c r="L111" s="194"/>
      <c r="M111" s="235"/>
      <c r="N111" s="241"/>
      <c r="O111" s="244"/>
      <c r="P111" s="231"/>
    </row>
    <row r="112" spans="1:16" ht="12.75" customHeight="1">
      <c r="A112" s="236"/>
      <c r="B112" s="138">
        <f>IF(ISBLANK($C112),"",INDEX('Výsledková listina'!$B:$B,MATCH($C112,'Výsledková listina'!$C:$C,0),1))</f>
      </c>
      <c r="C112" s="141"/>
      <c r="D112" s="132">
        <f>IF(ISBLANK(C112),"",INDEX('Výsledková listina'!$H:$I,MATCH($C112,'Výsledková listina'!$C:$C,0),1))</f>
      </c>
      <c r="E112" s="133">
        <f>IF(ISBLANK(C112),"",INDEX('Výsledková listina'!$H:$I,MATCH($C112,'Výsledková listina'!$C:$C,0),2))</f>
      </c>
      <c r="F112" s="232">
        <f>IF(ISBLANK($A112),"",SUM(D112:D114))</f>
      </c>
      <c r="G112" s="232">
        <f>IF(ISBLANK($A112),"",SUM(E112:E114))</f>
      </c>
      <c r="H112" s="229">
        <f>IF(ISBLANK($A112),"",RANK(G112,G:G,1))</f>
      </c>
      <c r="I112" s="132">
        <f>IF(ISBLANK(C112),"",INDEX('Výsledková listina'!$L:$M,MATCH($C112,'Výsledková listina'!$C:$C,0),1))</f>
      </c>
      <c r="J112" s="133">
        <f>IF(ISBLANK(C112),"",INDEX('Výsledková listina'!$L:$M,MATCH($C112,'Výsledková listina'!$C:$C,0),2))</f>
      </c>
      <c r="K112" s="232">
        <f>IF(ISBLANK($A112),"",SUM(I112:I114))</f>
      </c>
      <c r="L112" s="232">
        <f>IF(ISBLANK($A112),"",SUM(J112:J114))</f>
      </c>
      <c r="M112" s="234">
        <f>IF(ISBLANK($A112),"",RANK(L112,L:L,1))</f>
      </c>
      <c r="N112" s="239">
        <f>IF(ISBLANK($A112),"",SUM(F112,K112))</f>
      </c>
      <c r="O112" s="242">
        <f>IF(ISBLANK($A112),"",SUM(G112,L112))</f>
      </c>
      <c r="P112" s="229">
        <f>IF(ISBLANK($A112),"",RANK(O112,O:O,1))</f>
      </c>
    </row>
    <row r="113" spans="1:16" ht="12.75" customHeight="1">
      <c r="A113" s="237"/>
      <c r="B113" s="139">
        <f>IF(ISBLANK($C113),"",INDEX('Výsledková listina'!$B:$B,MATCH($C113,'Výsledková listina'!$C:$C,0),1))</f>
      </c>
      <c r="C113" s="142"/>
      <c r="D113" s="136">
        <f>IF(ISBLANK(C113),"",INDEX('Výsledková listina'!$H:$I,MATCH($C113,'Výsledková listina'!$C:$C,0),1))</f>
      </c>
      <c r="E113" s="137">
        <f>IF(ISBLANK(C113),"",INDEX('Výsledková listina'!$H:$I,MATCH($C113,'Výsledková listina'!$C:$C,0),2))</f>
      </c>
      <c r="F113" s="233"/>
      <c r="G113" s="233"/>
      <c r="H113" s="230"/>
      <c r="I113" s="136">
        <f>IF(ISBLANK(C113),"",INDEX('Výsledková listina'!$L:$M,MATCH($C113,'Výsledková listina'!$C:$C,0),1))</f>
      </c>
      <c r="J113" s="137">
        <f>IF(ISBLANK(C113),"",INDEX('Výsledková listina'!$L:$M,MATCH($C113,'Výsledková listina'!$C:$C,0),2))</f>
      </c>
      <c r="K113" s="233"/>
      <c r="L113" s="233"/>
      <c r="M113" s="230"/>
      <c r="N113" s="240"/>
      <c r="O113" s="243"/>
      <c r="P113" s="230"/>
    </row>
    <row r="114" spans="1:16" ht="13.5" customHeight="1" thickBot="1">
      <c r="A114" s="238"/>
      <c r="B114" s="140">
        <f>IF(ISBLANK($C114),"",INDEX('Výsledková listina'!$B:$B,MATCH($C114,'Výsledková listina'!$C:$C,0),1))</f>
      </c>
      <c r="C114" s="143"/>
      <c r="D114" s="134">
        <f>IF(ISBLANK(C114),"",INDEX('Výsledková listina'!$H:$I,MATCH($C114,'Výsledková listina'!$C:$C,0),1))</f>
      </c>
      <c r="E114" s="135">
        <f>IF(ISBLANK(C114),"",INDEX('Výsledková listina'!$H:$I,MATCH($C114,'Výsledková listina'!$C:$C,0),2))</f>
      </c>
      <c r="F114" s="194"/>
      <c r="G114" s="194"/>
      <c r="H114" s="231"/>
      <c r="I114" s="134">
        <f>IF(ISBLANK(C114),"",INDEX('Výsledková listina'!$L:$M,MATCH($C114,'Výsledková listina'!$C:$C,0),1))</f>
      </c>
      <c r="J114" s="135">
        <f>IF(ISBLANK(C114),"",INDEX('Výsledková listina'!$L:$M,MATCH($C114,'Výsledková listina'!$C:$C,0),2))</f>
      </c>
      <c r="K114" s="194"/>
      <c r="L114" s="194"/>
      <c r="M114" s="235"/>
      <c r="N114" s="241"/>
      <c r="O114" s="244"/>
      <c r="P114" s="231"/>
    </row>
    <row r="115" spans="1:16" ht="12.75" customHeight="1">
      <c r="A115" s="236"/>
      <c r="B115" s="138">
        <f>IF(ISBLANK($C115),"",INDEX('Výsledková listina'!$B:$B,MATCH($C115,'Výsledková listina'!$C:$C,0),1))</f>
      </c>
      <c r="C115" s="141"/>
      <c r="D115" s="132">
        <f>IF(ISBLANK(C115),"",INDEX('Výsledková listina'!$H:$I,MATCH($C115,'Výsledková listina'!$C:$C,0),1))</f>
      </c>
      <c r="E115" s="133">
        <f>IF(ISBLANK(C115),"",INDEX('Výsledková listina'!$H:$I,MATCH($C115,'Výsledková listina'!$C:$C,0),2))</f>
      </c>
      <c r="F115" s="232">
        <f>IF(ISBLANK($A115),"",SUM(D115:D117))</f>
      </c>
      <c r="G115" s="232">
        <f>IF(ISBLANK($A115),"",SUM(E115:E117))</f>
      </c>
      <c r="H115" s="229">
        <f>IF(ISBLANK($A115),"",RANK(G115,G:G,1))</f>
      </c>
      <c r="I115" s="132">
        <f>IF(ISBLANK(C115),"",INDEX('Výsledková listina'!$L:$M,MATCH($C115,'Výsledková listina'!$C:$C,0),1))</f>
      </c>
      <c r="J115" s="133">
        <f>IF(ISBLANK(C115),"",INDEX('Výsledková listina'!$L:$M,MATCH($C115,'Výsledková listina'!$C:$C,0),2))</f>
      </c>
      <c r="K115" s="232">
        <f>IF(ISBLANK($A115),"",SUM(I115:I117))</f>
      </c>
      <c r="L115" s="232">
        <f>IF(ISBLANK($A115),"",SUM(J115:J117))</f>
      </c>
      <c r="M115" s="234">
        <f>IF(ISBLANK($A115),"",RANK(L115,L:L,1))</f>
      </c>
      <c r="N115" s="239">
        <f>IF(ISBLANK($A115),"",SUM(F115,K115))</f>
      </c>
      <c r="O115" s="242">
        <f>IF(ISBLANK($A115),"",SUM(G115,L115))</f>
      </c>
      <c r="P115" s="229">
        <f>IF(ISBLANK($A115),"",RANK(O115,O:O,1))</f>
      </c>
    </row>
    <row r="116" spans="1:16" ht="12.75" customHeight="1">
      <c r="A116" s="237"/>
      <c r="B116" s="139">
        <f>IF(ISBLANK($C116),"",INDEX('Výsledková listina'!$B:$B,MATCH($C116,'Výsledková listina'!$C:$C,0),1))</f>
      </c>
      <c r="C116" s="142"/>
      <c r="D116" s="136">
        <f>IF(ISBLANK(C116),"",INDEX('Výsledková listina'!$H:$I,MATCH($C116,'Výsledková listina'!$C:$C,0),1))</f>
      </c>
      <c r="E116" s="137">
        <f>IF(ISBLANK(C116),"",INDEX('Výsledková listina'!$H:$I,MATCH($C116,'Výsledková listina'!$C:$C,0),2))</f>
      </c>
      <c r="F116" s="233"/>
      <c r="G116" s="233"/>
      <c r="H116" s="230"/>
      <c r="I116" s="136">
        <f>IF(ISBLANK(C116),"",INDEX('Výsledková listina'!$L:$M,MATCH($C116,'Výsledková listina'!$C:$C,0),1))</f>
      </c>
      <c r="J116" s="137">
        <f>IF(ISBLANK(C116),"",INDEX('Výsledková listina'!$L:$M,MATCH($C116,'Výsledková listina'!$C:$C,0),2))</f>
      </c>
      <c r="K116" s="233"/>
      <c r="L116" s="233"/>
      <c r="M116" s="230"/>
      <c r="N116" s="240"/>
      <c r="O116" s="243"/>
      <c r="P116" s="230"/>
    </row>
    <row r="117" spans="1:16" ht="13.5" customHeight="1" thickBot="1">
      <c r="A117" s="238"/>
      <c r="B117" s="140">
        <f>IF(ISBLANK($C117),"",INDEX('Výsledková listina'!$B:$B,MATCH($C117,'Výsledková listina'!$C:$C,0),1))</f>
      </c>
      <c r="C117" s="143"/>
      <c r="D117" s="134">
        <f>IF(ISBLANK(C117),"",INDEX('Výsledková listina'!$H:$I,MATCH($C117,'Výsledková listina'!$C:$C,0),1))</f>
      </c>
      <c r="E117" s="135">
        <f>IF(ISBLANK(C117),"",INDEX('Výsledková listina'!$H:$I,MATCH($C117,'Výsledková listina'!$C:$C,0),2))</f>
      </c>
      <c r="F117" s="194"/>
      <c r="G117" s="194"/>
      <c r="H117" s="231"/>
      <c r="I117" s="134">
        <f>IF(ISBLANK(C117),"",INDEX('Výsledková listina'!$L:$M,MATCH($C117,'Výsledková listina'!$C:$C,0),1))</f>
      </c>
      <c r="J117" s="135">
        <f>IF(ISBLANK(C117),"",INDEX('Výsledková listina'!$L:$M,MATCH($C117,'Výsledková listina'!$C:$C,0),2))</f>
      </c>
      <c r="K117" s="194"/>
      <c r="L117" s="194"/>
      <c r="M117" s="235"/>
      <c r="N117" s="241"/>
      <c r="O117" s="244"/>
      <c r="P117" s="231"/>
    </row>
    <row r="118" spans="1:16" ht="12.75" customHeight="1">
      <c r="A118" s="236"/>
      <c r="B118" s="138">
        <f>IF(ISBLANK($C118),"",INDEX('Výsledková listina'!$B:$B,MATCH($C118,'Výsledková listina'!$C:$C,0),1))</f>
      </c>
      <c r="C118" s="141"/>
      <c r="D118" s="132">
        <f>IF(ISBLANK(C118),"",INDEX('Výsledková listina'!$H:$I,MATCH($C118,'Výsledková listina'!$C:$C,0),1))</f>
      </c>
      <c r="E118" s="133">
        <f>IF(ISBLANK(C118),"",INDEX('Výsledková listina'!$H:$I,MATCH($C118,'Výsledková listina'!$C:$C,0),2))</f>
      </c>
      <c r="F118" s="232">
        <f>IF(ISBLANK($A118),"",SUM(D118:D120))</f>
      </c>
      <c r="G118" s="232">
        <f>IF(ISBLANK($A118),"",SUM(E118:E120))</f>
      </c>
      <c r="H118" s="229">
        <f>IF(ISBLANK($A118),"",RANK(G118,G:G,1))</f>
      </c>
      <c r="I118" s="132">
        <f>IF(ISBLANK(C118),"",INDEX('Výsledková listina'!$L:$M,MATCH($C118,'Výsledková listina'!$C:$C,0),1))</f>
      </c>
      <c r="J118" s="133">
        <f>IF(ISBLANK(C118),"",INDEX('Výsledková listina'!$L:$M,MATCH($C118,'Výsledková listina'!$C:$C,0),2))</f>
      </c>
      <c r="K118" s="232">
        <f>IF(ISBLANK($A118),"",SUM(I118:I120))</f>
      </c>
      <c r="L118" s="232">
        <f>IF(ISBLANK($A118),"",SUM(J118:J120))</f>
      </c>
      <c r="M118" s="234">
        <f>IF(ISBLANK($A118),"",RANK(L118,L:L,1))</f>
      </c>
      <c r="N118" s="239">
        <f>IF(ISBLANK($A118),"",SUM(F118,K118))</f>
      </c>
      <c r="O118" s="242">
        <f>IF(ISBLANK($A118),"",SUM(G118,L118))</f>
      </c>
      <c r="P118" s="229">
        <f>IF(ISBLANK($A118),"",RANK(O118,O:O,1))</f>
      </c>
    </row>
    <row r="119" spans="1:16" ht="12.75" customHeight="1">
      <c r="A119" s="237"/>
      <c r="B119" s="139">
        <f>IF(ISBLANK($C119),"",INDEX('Výsledková listina'!$B:$B,MATCH($C119,'Výsledková listina'!$C:$C,0),1))</f>
      </c>
      <c r="C119" s="142"/>
      <c r="D119" s="136">
        <f>IF(ISBLANK(C119),"",INDEX('Výsledková listina'!$H:$I,MATCH($C119,'Výsledková listina'!$C:$C,0),1))</f>
      </c>
      <c r="E119" s="137">
        <f>IF(ISBLANK(C119),"",INDEX('Výsledková listina'!$H:$I,MATCH($C119,'Výsledková listina'!$C:$C,0),2))</f>
      </c>
      <c r="F119" s="233"/>
      <c r="G119" s="233"/>
      <c r="H119" s="230"/>
      <c r="I119" s="136">
        <f>IF(ISBLANK(C119),"",INDEX('Výsledková listina'!$L:$M,MATCH($C119,'Výsledková listina'!$C:$C,0),1))</f>
      </c>
      <c r="J119" s="137">
        <f>IF(ISBLANK(C119),"",INDEX('Výsledková listina'!$L:$M,MATCH($C119,'Výsledková listina'!$C:$C,0),2))</f>
      </c>
      <c r="K119" s="233"/>
      <c r="L119" s="233"/>
      <c r="M119" s="230"/>
      <c r="N119" s="240"/>
      <c r="O119" s="243"/>
      <c r="P119" s="230"/>
    </row>
    <row r="120" spans="1:16" ht="13.5" customHeight="1" thickBot="1">
      <c r="A120" s="238"/>
      <c r="B120" s="140">
        <f>IF(ISBLANK($C120),"",INDEX('Výsledková listina'!$B:$B,MATCH($C120,'Výsledková listina'!$C:$C,0),1))</f>
      </c>
      <c r="C120" s="143"/>
      <c r="D120" s="134">
        <f>IF(ISBLANK(C120),"",INDEX('Výsledková listina'!$H:$I,MATCH($C120,'Výsledková listina'!$C:$C,0),1))</f>
      </c>
      <c r="E120" s="135">
        <f>IF(ISBLANK(C120),"",INDEX('Výsledková listina'!$H:$I,MATCH($C120,'Výsledková listina'!$C:$C,0),2))</f>
      </c>
      <c r="F120" s="194"/>
      <c r="G120" s="194"/>
      <c r="H120" s="231"/>
      <c r="I120" s="134">
        <f>IF(ISBLANK(C120),"",INDEX('Výsledková listina'!$L:$M,MATCH($C120,'Výsledková listina'!$C:$C,0),1))</f>
      </c>
      <c r="J120" s="135">
        <f>IF(ISBLANK(C120),"",INDEX('Výsledková listina'!$L:$M,MATCH($C120,'Výsledková listina'!$C:$C,0),2))</f>
      </c>
      <c r="K120" s="194"/>
      <c r="L120" s="194"/>
      <c r="M120" s="235"/>
      <c r="N120" s="241"/>
      <c r="O120" s="244"/>
      <c r="P120" s="231"/>
    </row>
    <row r="121" spans="1:16" ht="12.75" customHeight="1">
      <c r="A121" s="236"/>
      <c r="B121" s="138">
        <f>IF(ISBLANK($C121),"",INDEX('Výsledková listina'!$B:$B,MATCH($C121,'Výsledková listina'!$C:$C,0),1))</f>
      </c>
      <c r="C121" s="141"/>
      <c r="D121" s="132">
        <f>IF(ISBLANK(C121),"",INDEX('Výsledková listina'!$H:$I,MATCH($C121,'Výsledková listina'!$C:$C,0),1))</f>
      </c>
      <c r="E121" s="133">
        <f>IF(ISBLANK(C121),"",INDEX('Výsledková listina'!$H:$I,MATCH($C121,'Výsledková listina'!$C:$C,0),2))</f>
      </c>
      <c r="F121" s="232">
        <f>IF(ISBLANK($A121),"",SUM(D121:D123))</f>
      </c>
      <c r="G121" s="232">
        <f>IF(ISBLANK($A121),"",SUM(E121:E123))</f>
      </c>
      <c r="H121" s="229">
        <f>IF(ISBLANK($A121),"",RANK(G121,G:G,1))</f>
      </c>
      <c r="I121" s="132">
        <f>IF(ISBLANK(C121),"",INDEX('Výsledková listina'!$L:$M,MATCH($C121,'Výsledková listina'!$C:$C,0),1))</f>
      </c>
      <c r="J121" s="133">
        <f>IF(ISBLANK(C121),"",INDEX('Výsledková listina'!$L:$M,MATCH($C121,'Výsledková listina'!$C:$C,0),2))</f>
      </c>
      <c r="K121" s="232">
        <f>IF(ISBLANK($A121),"",SUM(I121:I123))</f>
      </c>
      <c r="L121" s="232">
        <f>IF(ISBLANK($A121),"",SUM(J121:J123))</f>
      </c>
      <c r="M121" s="234">
        <f>IF(ISBLANK($A121),"",RANK(L121,L:L,1))</f>
      </c>
      <c r="N121" s="239">
        <f>IF(ISBLANK($A121),"",SUM(F121,K121))</f>
      </c>
      <c r="O121" s="242">
        <f>IF(ISBLANK($A121),"",SUM(G121,L121))</f>
      </c>
      <c r="P121" s="229">
        <f>IF(ISBLANK($A121),"",RANK(O121,O:O,1))</f>
      </c>
    </row>
    <row r="122" spans="1:16" ht="12.75" customHeight="1">
      <c r="A122" s="237"/>
      <c r="B122" s="139">
        <f>IF(ISBLANK($C122),"",INDEX('Výsledková listina'!$B:$B,MATCH($C122,'Výsledková listina'!$C:$C,0),1))</f>
      </c>
      <c r="C122" s="142"/>
      <c r="D122" s="136">
        <f>IF(ISBLANK(C122),"",INDEX('Výsledková listina'!$H:$I,MATCH($C122,'Výsledková listina'!$C:$C,0),1))</f>
      </c>
      <c r="E122" s="137">
        <f>IF(ISBLANK(C122),"",INDEX('Výsledková listina'!$H:$I,MATCH($C122,'Výsledková listina'!$C:$C,0),2))</f>
      </c>
      <c r="F122" s="233"/>
      <c r="G122" s="233"/>
      <c r="H122" s="230"/>
      <c r="I122" s="136">
        <f>IF(ISBLANK(C122),"",INDEX('Výsledková listina'!$L:$M,MATCH($C122,'Výsledková listina'!$C:$C,0),1))</f>
      </c>
      <c r="J122" s="137">
        <f>IF(ISBLANK(C122),"",INDEX('Výsledková listina'!$L:$M,MATCH($C122,'Výsledková listina'!$C:$C,0),2))</f>
      </c>
      <c r="K122" s="233"/>
      <c r="L122" s="233"/>
      <c r="M122" s="230"/>
      <c r="N122" s="240"/>
      <c r="O122" s="243"/>
      <c r="P122" s="230"/>
    </row>
    <row r="123" spans="1:16" ht="13.5" customHeight="1" thickBot="1">
      <c r="A123" s="238"/>
      <c r="B123" s="140">
        <f>IF(ISBLANK($C123),"",INDEX('Výsledková listina'!$B:$B,MATCH($C123,'Výsledková listina'!$C:$C,0),1))</f>
      </c>
      <c r="C123" s="143"/>
      <c r="D123" s="134">
        <f>IF(ISBLANK(C123),"",INDEX('Výsledková listina'!$H:$I,MATCH($C123,'Výsledková listina'!$C:$C,0),1))</f>
      </c>
      <c r="E123" s="135">
        <f>IF(ISBLANK(C123),"",INDEX('Výsledková listina'!$H:$I,MATCH($C123,'Výsledková listina'!$C:$C,0),2))</f>
      </c>
      <c r="F123" s="194"/>
      <c r="G123" s="194"/>
      <c r="H123" s="231"/>
      <c r="I123" s="134">
        <f>IF(ISBLANK(C123),"",INDEX('Výsledková listina'!$L:$M,MATCH($C123,'Výsledková listina'!$C:$C,0),1))</f>
      </c>
      <c r="J123" s="135">
        <f>IF(ISBLANK(C123),"",INDEX('Výsledková listina'!$L:$M,MATCH($C123,'Výsledková listina'!$C:$C,0),2))</f>
      </c>
      <c r="K123" s="194"/>
      <c r="L123" s="194"/>
      <c r="M123" s="235"/>
      <c r="N123" s="241"/>
      <c r="O123" s="244"/>
      <c r="P123" s="231"/>
    </row>
    <row r="124" spans="1:16" ht="12.75" customHeight="1">
      <c r="A124" s="236"/>
      <c r="B124" s="138">
        <f>IF(ISBLANK($C124),"",INDEX('Výsledková listina'!$B:$B,MATCH($C124,'Výsledková listina'!$C:$C,0),1))</f>
      </c>
      <c r="C124" s="141"/>
      <c r="D124" s="132">
        <f>IF(ISBLANK(C124),"",INDEX('Výsledková listina'!$H:$I,MATCH($C124,'Výsledková listina'!$C:$C,0),1))</f>
      </c>
      <c r="E124" s="133">
        <f>IF(ISBLANK(C124),"",INDEX('Výsledková listina'!$H:$I,MATCH($C124,'Výsledková listina'!$C:$C,0),2))</f>
      </c>
      <c r="F124" s="232">
        <f>IF(ISBLANK($A124),"",SUM(D124:D126))</f>
      </c>
      <c r="G124" s="232">
        <f>IF(ISBLANK($A124),"",SUM(E124:E126))</f>
      </c>
      <c r="H124" s="229">
        <f>IF(ISBLANK($A124),"",RANK(G124,G:G,1))</f>
      </c>
      <c r="I124" s="132">
        <f>IF(ISBLANK(C124),"",INDEX('Výsledková listina'!$L:$M,MATCH($C124,'Výsledková listina'!$C:$C,0),1))</f>
      </c>
      <c r="J124" s="133">
        <f>IF(ISBLANK(C124),"",INDEX('Výsledková listina'!$L:$M,MATCH($C124,'Výsledková listina'!$C:$C,0),2))</f>
      </c>
      <c r="K124" s="232">
        <f>IF(ISBLANK($A124),"",SUM(I124:I126))</f>
      </c>
      <c r="L124" s="232">
        <f>IF(ISBLANK($A124),"",SUM(J124:J126))</f>
      </c>
      <c r="M124" s="234">
        <f>IF(ISBLANK($A124),"",RANK(L124,L:L,1))</f>
      </c>
      <c r="N124" s="239">
        <f>IF(ISBLANK($A124),"",SUM(F124,K124))</f>
      </c>
      <c r="O124" s="242">
        <f>IF(ISBLANK($A124),"",SUM(G124,L124))</f>
      </c>
      <c r="P124" s="229">
        <f>IF(ISBLANK($A124),"",RANK(O124,O:O,1))</f>
      </c>
    </row>
    <row r="125" spans="1:16" ht="12.75" customHeight="1">
      <c r="A125" s="237"/>
      <c r="B125" s="139">
        <f>IF(ISBLANK($C125),"",INDEX('Výsledková listina'!$B:$B,MATCH($C125,'Výsledková listina'!$C:$C,0),1))</f>
      </c>
      <c r="C125" s="142"/>
      <c r="D125" s="136">
        <f>IF(ISBLANK(C125),"",INDEX('Výsledková listina'!$H:$I,MATCH($C125,'Výsledková listina'!$C:$C,0),1))</f>
      </c>
      <c r="E125" s="137">
        <f>IF(ISBLANK(C125),"",INDEX('Výsledková listina'!$H:$I,MATCH($C125,'Výsledková listina'!$C:$C,0),2))</f>
      </c>
      <c r="F125" s="233"/>
      <c r="G125" s="233"/>
      <c r="H125" s="230"/>
      <c r="I125" s="136">
        <f>IF(ISBLANK(C125),"",INDEX('Výsledková listina'!$L:$M,MATCH($C125,'Výsledková listina'!$C:$C,0),1))</f>
      </c>
      <c r="J125" s="137">
        <f>IF(ISBLANK(C125),"",INDEX('Výsledková listina'!$L:$M,MATCH($C125,'Výsledková listina'!$C:$C,0),2))</f>
      </c>
      <c r="K125" s="233"/>
      <c r="L125" s="233"/>
      <c r="M125" s="230"/>
      <c r="N125" s="240"/>
      <c r="O125" s="243"/>
      <c r="P125" s="230"/>
    </row>
    <row r="126" spans="1:16" ht="13.5" customHeight="1" thickBot="1">
      <c r="A126" s="238"/>
      <c r="B126" s="140">
        <f>IF(ISBLANK($C126),"",INDEX('Výsledková listina'!$B:$B,MATCH($C126,'Výsledková listina'!$C:$C,0),1))</f>
      </c>
      <c r="C126" s="143"/>
      <c r="D126" s="134">
        <f>IF(ISBLANK(C126),"",INDEX('Výsledková listina'!$H:$I,MATCH($C126,'Výsledková listina'!$C:$C,0),1))</f>
      </c>
      <c r="E126" s="135">
        <f>IF(ISBLANK(C126),"",INDEX('Výsledková listina'!$H:$I,MATCH($C126,'Výsledková listina'!$C:$C,0),2))</f>
      </c>
      <c r="F126" s="194"/>
      <c r="G126" s="194"/>
      <c r="H126" s="231"/>
      <c r="I126" s="134">
        <f>IF(ISBLANK(C126),"",INDEX('Výsledková listina'!$L:$M,MATCH($C126,'Výsledková listina'!$C:$C,0),1))</f>
      </c>
      <c r="J126" s="135">
        <f>IF(ISBLANK(C126),"",INDEX('Výsledková listina'!$L:$M,MATCH($C126,'Výsledková listina'!$C:$C,0),2))</f>
      </c>
      <c r="K126" s="194"/>
      <c r="L126" s="194"/>
      <c r="M126" s="235"/>
      <c r="N126" s="241"/>
      <c r="O126" s="244"/>
      <c r="P126" s="231"/>
    </row>
    <row r="137" ht="81" customHeight="1"/>
  </sheetData>
  <sheetProtection selectLockedCells="1" sort="0" autoFilter="0"/>
  <autoFilter ref="D6:P9"/>
  <mergeCells count="412">
    <mergeCell ref="L106:L108"/>
    <mergeCell ref="M106:M108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P106:P108"/>
    <mergeCell ref="A106:A108"/>
    <mergeCell ref="F106:F108"/>
    <mergeCell ref="G106:G108"/>
    <mergeCell ref="H106:H108"/>
    <mergeCell ref="K106:K108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7:N99"/>
    <mergeCell ref="O97:O99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N94:N96"/>
    <mergeCell ref="O94:O96"/>
    <mergeCell ref="P88:P90"/>
    <mergeCell ref="A91:A93"/>
    <mergeCell ref="F91:F93"/>
    <mergeCell ref="G91:G93"/>
    <mergeCell ref="H91:H93"/>
    <mergeCell ref="K91:K93"/>
    <mergeCell ref="L91:L93"/>
    <mergeCell ref="M91:M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N91:N93"/>
    <mergeCell ref="O91:O93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L10:L12"/>
    <mergeCell ref="M10:M12"/>
    <mergeCell ref="N13:N15"/>
    <mergeCell ref="N10:N12"/>
    <mergeCell ref="F10:F12"/>
    <mergeCell ref="G10:G12"/>
    <mergeCell ref="H10:H12"/>
    <mergeCell ref="K10:K12"/>
    <mergeCell ref="O13:O15"/>
    <mergeCell ref="P13:P15"/>
    <mergeCell ref="P7:P9"/>
    <mergeCell ref="I5:J5"/>
    <mergeCell ref="K5:M5"/>
    <mergeCell ref="K7:K9"/>
    <mergeCell ref="L7:L9"/>
    <mergeCell ref="M7:M9"/>
    <mergeCell ref="A7:A9"/>
    <mergeCell ref="F7:F9"/>
    <mergeCell ref="G7:G9"/>
    <mergeCell ref="H7:H9"/>
    <mergeCell ref="N7:N9"/>
    <mergeCell ref="O7:O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4" sqref="P2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45" t="str">
        <f>CONCATENATE('Základní list'!$E$3)</f>
        <v>náborový</v>
      </c>
      <c r="C1" s="245"/>
      <c r="D1" s="245"/>
      <c r="E1" s="245"/>
      <c r="F1" s="245"/>
      <c r="G1" s="245"/>
      <c r="H1" s="245" t="str">
        <f>CONCATENATE('Základní list'!$E$3)</f>
        <v>náborový</v>
      </c>
      <c r="I1" s="245"/>
      <c r="J1" s="245"/>
      <c r="K1" s="245"/>
      <c r="L1" s="245"/>
      <c r="M1" s="245"/>
      <c r="N1" s="245" t="str">
        <f>CONCATENATE('Základní list'!$E$3)</f>
        <v>náborový</v>
      </c>
      <c r="O1" s="245"/>
      <c r="P1" s="245"/>
      <c r="Q1" s="245"/>
      <c r="R1" s="245"/>
      <c r="S1" s="245"/>
      <c r="T1" s="245" t="str">
        <f>CONCATENATE('Základní list'!$E$3)</f>
        <v>náborový</v>
      </c>
      <c r="U1" s="245"/>
      <c r="V1" s="245"/>
      <c r="W1" s="245"/>
      <c r="X1" s="245"/>
      <c r="Y1" s="245"/>
      <c r="Z1" s="245" t="str">
        <f>CONCATENATE('Základní list'!$E$3)</f>
        <v>náborový</v>
      </c>
      <c r="AA1" s="245"/>
      <c r="AB1" s="245"/>
      <c r="AC1" s="245"/>
      <c r="AD1" s="245"/>
      <c r="AE1" s="245"/>
      <c r="AF1" s="245" t="str">
        <f>CONCATENATE('Základní list'!$E$3)</f>
        <v>náborový</v>
      </c>
      <c r="AG1" s="245"/>
      <c r="AH1" s="245"/>
      <c r="AI1" s="245"/>
      <c r="AJ1" s="245"/>
      <c r="AK1" s="245"/>
      <c r="AL1" s="245" t="str">
        <f>CONCATENATE('Základní list'!$E$3)</f>
        <v>náborový</v>
      </c>
      <c r="AM1" s="245"/>
      <c r="AN1" s="245"/>
      <c r="AO1" s="245"/>
      <c r="AP1" s="245"/>
      <c r="AQ1" s="245"/>
      <c r="AR1" s="245" t="str">
        <f>CONCATENATE('Základní list'!$E$3)</f>
        <v>náborový</v>
      </c>
      <c r="AS1" s="245"/>
      <c r="AT1" s="245"/>
      <c r="AU1" s="245"/>
      <c r="AV1" s="245"/>
      <c r="AW1" s="245"/>
      <c r="AX1" s="245" t="str">
        <f>CONCATENATE('Základní list'!$E$3)</f>
        <v>náborový</v>
      </c>
      <c r="AY1" s="245"/>
      <c r="AZ1" s="245"/>
      <c r="BA1" s="245"/>
      <c r="BB1" s="245"/>
      <c r="BC1" s="245"/>
      <c r="BD1" s="245" t="str">
        <f>CONCATENATE('Základní list'!$E$3)</f>
        <v>náborový</v>
      </c>
      <c r="BE1" s="245"/>
      <c r="BF1" s="245"/>
      <c r="BG1" s="245"/>
      <c r="BH1" s="245"/>
      <c r="BI1" s="245"/>
      <c r="BJ1" s="245" t="str">
        <f>CONCATENATE('Základní list'!$E$3)</f>
        <v>náborový</v>
      </c>
      <c r="BK1" s="245"/>
      <c r="BL1" s="245"/>
      <c r="BM1" s="245"/>
      <c r="BN1" s="245"/>
      <c r="BO1" s="245" t="str">
        <f>CONCATENATE('Základní list'!$E$3)</f>
        <v>náborový</v>
      </c>
      <c r="BP1" s="245"/>
      <c r="BQ1" s="245"/>
      <c r="BR1" s="245"/>
      <c r="BS1" s="245"/>
      <c r="BT1" s="245" t="str">
        <f>CONCATENATE('Základní list'!$E$3)</f>
        <v>náborový</v>
      </c>
      <c r="BU1" s="245"/>
      <c r="BV1" s="245"/>
      <c r="BW1" s="245"/>
      <c r="BX1" s="245"/>
      <c r="BY1" s="245" t="str">
        <f>CONCATENATE('Základní list'!$E$3)</f>
        <v>náborový</v>
      </c>
      <c r="BZ1" s="245"/>
      <c r="CA1" s="245"/>
      <c r="CB1" s="245"/>
      <c r="CC1" s="245"/>
      <c r="CD1" s="245" t="str">
        <f>CONCATENATE('Základní list'!$E$3)</f>
        <v>náborový</v>
      </c>
      <c r="CE1" s="245"/>
      <c r="CF1" s="245"/>
      <c r="CG1" s="245"/>
      <c r="CH1" s="245"/>
    </row>
    <row r="2" spans="1:86" s="57" customFormat="1" ht="13.5" thickBot="1">
      <c r="A2" s="56"/>
      <c r="B2" s="246" t="str">
        <f>CONCATENATE('Základní list'!$D$4)</f>
        <v>20.7.2019</v>
      </c>
      <c r="C2" s="246"/>
      <c r="D2" s="246"/>
      <c r="E2" s="246"/>
      <c r="F2" s="246"/>
      <c r="G2" s="246"/>
      <c r="H2" s="246" t="str">
        <f>CONCATENATE('Základní list'!$D$4)</f>
        <v>20.7.2019</v>
      </c>
      <c r="I2" s="246"/>
      <c r="J2" s="246"/>
      <c r="K2" s="246"/>
      <c r="L2" s="246"/>
      <c r="M2" s="246"/>
      <c r="N2" s="246" t="str">
        <f>CONCATENATE('Základní list'!$D$4)</f>
        <v>20.7.2019</v>
      </c>
      <c r="O2" s="246"/>
      <c r="P2" s="246"/>
      <c r="Q2" s="246"/>
      <c r="R2" s="246"/>
      <c r="S2" s="246"/>
      <c r="T2" s="246" t="str">
        <f>CONCATENATE('Základní list'!$D$4)</f>
        <v>20.7.2019</v>
      </c>
      <c r="U2" s="246"/>
      <c r="V2" s="246"/>
      <c r="W2" s="246"/>
      <c r="X2" s="246"/>
      <c r="Y2" s="246"/>
      <c r="Z2" s="246" t="str">
        <f>CONCATENATE('Základní list'!$D$4)</f>
        <v>20.7.2019</v>
      </c>
      <c r="AA2" s="246"/>
      <c r="AB2" s="246"/>
      <c r="AC2" s="246"/>
      <c r="AD2" s="246"/>
      <c r="AE2" s="246"/>
      <c r="AF2" s="246" t="str">
        <f>CONCATENATE('Základní list'!$D$4)</f>
        <v>20.7.2019</v>
      </c>
      <c r="AG2" s="246"/>
      <c r="AH2" s="246"/>
      <c r="AI2" s="246"/>
      <c r="AJ2" s="246"/>
      <c r="AK2" s="246"/>
      <c r="AL2" s="246" t="str">
        <f>CONCATENATE('Základní list'!$D$4)</f>
        <v>20.7.2019</v>
      </c>
      <c r="AM2" s="246"/>
      <c r="AN2" s="246"/>
      <c r="AO2" s="246"/>
      <c r="AP2" s="246"/>
      <c r="AQ2" s="246"/>
      <c r="AR2" s="246" t="str">
        <f>CONCATENATE('Základní list'!$D$4)</f>
        <v>20.7.2019</v>
      </c>
      <c r="AS2" s="246"/>
      <c r="AT2" s="246"/>
      <c r="AU2" s="246"/>
      <c r="AV2" s="246"/>
      <c r="AW2" s="246"/>
      <c r="AX2" s="246" t="str">
        <f>CONCATENATE('Základní list'!$D$4)</f>
        <v>20.7.2019</v>
      </c>
      <c r="AY2" s="246"/>
      <c r="AZ2" s="246"/>
      <c r="BA2" s="246"/>
      <c r="BB2" s="246"/>
      <c r="BC2" s="246"/>
      <c r="BD2" s="246" t="str">
        <f>CONCATENATE('Základní list'!$D$4)</f>
        <v>20.7.2019</v>
      </c>
      <c r="BE2" s="246"/>
      <c r="BF2" s="246"/>
      <c r="BG2" s="246"/>
      <c r="BH2" s="246"/>
      <c r="BI2" s="246"/>
      <c r="BJ2" s="246" t="str">
        <f>CONCATENATE('Základní list'!$D$4)</f>
        <v>20.7.2019</v>
      </c>
      <c r="BK2" s="246"/>
      <c r="BL2" s="246"/>
      <c r="BM2" s="246"/>
      <c r="BN2" s="246"/>
      <c r="BO2" s="246" t="str">
        <f>CONCATENATE('Základní list'!$D$4)</f>
        <v>20.7.2019</v>
      </c>
      <c r="BP2" s="246"/>
      <c r="BQ2" s="246"/>
      <c r="BR2" s="246"/>
      <c r="BS2" s="246"/>
      <c r="BT2" s="246" t="str">
        <f>CONCATENATE('Základní list'!$D$4)</f>
        <v>20.7.2019</v>
      </c>
      <c r="BU2" s="246"/>
      <c r="BV2" s="246"/>
      <c r="BW2" s="246"/>
      <c r="BX2" s="246"/>
      <c r="BY2" s="246" t="str">
        <f>CONCATENATE('Základní list'!$D$4)</f>
        <v>20.7.2019</v>
      </c>
      <c r="BZ2" s="246"/>
      <c r="CA2" s="246"/>
      <c r="CB2" s="246"/>
      <c r="CC2" s="246"/>
      <c r="CD2" s="246" t="str">
        <f>CONCATENATE('Základní list'!$D$4)</f>
        <v>20.7.2019</v>
      </c>
      <c r="CE2" s="246"/>
      <c r="CF2" s="246"/>
      <c r="CG2" s="246"/>
      <c r="CH2" s="246"/>
    </row>
    <row r="3" spans="1:86" ht="16.5" customHeight="1">
      <c r="A3" s="253" t="s">
        <v>11</v>
      </c>
      <c r="B3" s="250" t="s">
        <v>16</v>
      </c>
      <c r="C3" s="251"/>
      <c r="D3" s="251"/>
      <c r="E3" s="251"/>
      <c r="F3" s="251"/>
      <c r="G3" s="252"/>
      <c r="H3" s="250" t="s">
        <v>16</v>
      </c>
      <c r="I3" s="251"/>
      <c r="J3" s="251"/>
      <c r="K3" s="251"/>
      <c r="L3" s="251"/>
      <c r="M3" s="252"/>
      <c r="N3" s="250" t="s">
        <v>16</v>
      </c>
      <c r="O3" s="251"/>
      <c r="P3" s="251"/>
      <c r="Q3" s="251"/>
      <c r="R3" s="251"/>
      <c r="S3" s="252"/>
      <c r="T3" s="250" t="s">
        <v>16</v>
      </c>
      <c r="U3" s="251"/>
      <c r="V3" s="251"/>
      <c r="W3" s="251"/>
      <c r="X3" s="251"/>
      <c r="Y3" s="252"/>
      <c r="Z3" s="250" t="s">
        <v>16</v>
      </c>
      <c r="AA3" s="251"/>
      <c r="AB3" s="251"/>
      <c r="AC3" s="251"/>
      <c r="AD3" s="251"/>
      <c r="AE3" s="252"/>
      <c r="AF3" s="250" t="s">
        <v>16</v>
      </c>
      <c r="AG3" s="251"/>
      <c r="AH3" s="251"/>
      <c r="AI3" s="251"/>
      <c r="AJ3" s="251"/>
      <c r="AK3" s="252"/>
      <c r="AL3" s="250" t="s">
        <v>16</v>
      </c>
      <c r="AM3" s="251"/>
      <c r="AN3" s="251"/>
      <c r="AO3" s="251"/>
      <c r="AP3" s="251"/>
      <c r="AQ3" s="252"/>
      <c r="AR3" s="250" t="s">
        <v>16</v>
      </c>
      <c r="AS3" s="251"/>
      <c r="AT3" s="251"/>
      <c r="AU3" s="251"/>
      <c r="AV3" s="251"/>
      <c r="AW3" s="252"/>
      <c r="AX3" s="250" t="s">
        <v>16</v>
      </c>
      <c r="AY3" s="251"/>
      <c r="AZ3" s="251"/>
      <c r="BA3" s="251"/>
      <c r="BB3" s="251"/>
      <c r="BC3" s="252"/>
      <c r="BD3" s="250" t="s">
        <v>16</v>
      </c>
      <c r="BE3" s="251"/>
      <c r="BF3" s="251"/>
      <c r="BG3" s="251"/>
      <c r="BH3" s="251"/>
      <c r="BI3" s="252"/>
      <c r="BJ3" s="250" t="s">
        <v>16</v>
      </c>
      <c r="BK3" s="251"/>
      <c r="BL3" s="251"/>
      <c r="BM3" s="251"/>
      <c r="BN3" s="252" t="s">
        <v>36</v>
      </c>
      <c r="BO3" s="250" t="s">
        <v>16</v>
      </c>
      <c r="BP3" s="251"/>
      <c r="BQ3" s="251"/>
      <c r="BR3" s="251"/>
      <c r="BS3" s="252" t="s">
        <v>36</v>
      </c>
      <c r="BT3" s="250" t="s">
        <v>16</v>
      </c>
      <c r="BU3" s="251"/>
      <c r="BV3" s="251"/>
      <c r="BW3" s="251"/>
      <c r="BX3" s="252" t="s">
        <v>36</v>
      </c>
      <c r="BY3" s="250" t="s">
        <v>16</v>
      </c>
      <c r="BZ3" s="251"/>
      <c r="CA3" s="251"/>
      <c r="CB3" s="251"/>
      <c r="CC3" s="252" t="s">
        <v>36</v>
      </c>
      <c r="CD3" s="250" t="s">
        <v>16</v>
      </c>
      <c r="CE3" s="251"/>
      <c r="CF3" s="251"/>
      <c r="CG3" s="251"/>
      <c r="CH3" s="252" t="s">
        <v>36</v>
      </c>
    </row>
    <row r="4" spans="1:86" s="8" customFormat="1" ht="16.5" customHeight="1" thickBot="1">
      <c r="A4" s="254"/>
      <c r="B4" s="247" t="str">
        <f>IF(ISBLANK('Základní list'!$C11),"",'Základní list'!$A11)</f>
        <v>A</v>
      </c>
      <c r="C4" s="248"/>
      <c r="D4" s="248"/>
      <c r="E4" s="248"/>
      <c r="F4" s="248"/>
      <c r="G4" s="249"/>
      <c r="H4" s="247" t="str">
        <f>IF(ISBLANK('Základní list'!$C12),"",'Základní list'!$A12)</f>
        <v>B</v>
      </c>
      <c r="I4" s="248"/>
      <c r="J4" s="248"/>
      <c r="K4" s="248"/>
      <c r="L4" s="248"/>
      <c r="M4" s="249"/>
      <c r="N4" s="247" t="str">
        <f>IF(ISBLANK('Základní list'!$C13),"",'Základní list'!$A13)</f>
        <v>C</v>
      </c>
      <c r="O4" s="248"/>
      <c r="P4" s="248"/>
      <c r="Q4" s="248"/>
      <c r="R4" s="248"/>
      <c r="S4" s="249"/>
      <c r="T4" s="247" t="str">
        <f>IF(ISBLANK('Základní list'!$C14),"",'Základní list'!$A14)</f>
        <v>D</v>
      </c>
      <c r="U4" s="248"/>
      <c r="V4" s="248"/>
      <c r="W4" s="248"/>
      <c r="X4" s="248"/>
      <c r="Y4" s="249"/>
      <c r="Z4" s="247" t="str">
        <f>IF(ISBLANK('Základní list'!$C15),"",'Základní list'!$A15)</f>
        <v>E</v>
      </c>
      <c r="AA4" s="248"/>
      <c r="AB4" s="248"/>
      <c r="AC4" s="248"/>
      <c r="AD4" s="248"/>
      <c r="AE4" s="249"/>
      <c r="AF4" s="247" t="str">
        <f>IF(ISBLANK('Základní list'!$C16),"",'Základní list'!$A16)</f>
        <v>F</v>
      </c>
      <c r="AG4" s="248"/>
      <c r="AH4" s="248"/>
      <c r="AI4" s="248"/>
      <c r="AJ4" s="248"/>
      <c r="AK4" s="249"/>
      <c r="AL4" s="247" t="str">
        <f>IF(ISBLANK('Základní list'!$C17),"",'Základní list'!$A17)</f>
        <v>G</v>
      </c>
      <c r="AM4" s="248"/>
      <c r="AN4" s="248"/>
      <c r="AO4" s="248"/>
      <c r="AP4" s="248"/>
      <c r="AQ4" s="249"/>
      <c r="AR4" s="247" t="str">
        <f>IF(ISBLANK('Základní list'!$C18),"",'Základní list'!$A18)</f>
        <v>H</v>
      </c>
      <c r="AS4" s="248"/>
      <c r="AT4" s="248"/>
      <c r="AU4" s="248"/>
      <c r="AV4" s="248"/>
      <c r="AW4" s="249"/>
      <c r="AX4" s="247" t="str">
        <f>IF(ISBLANK('Základní list'!$C19),"",'Základní list'!$A19)</f>
        <v>I</v>
      </c>
      <c r="AY4" s="248"/>
      <c r="AZ4" s="248"/>
      <c r="BA4" s="248"/>
      <c r="BB4" s="248"/>
      <c r="BC4" s="249"/>
      <c r="BD4" s="247" t="str">
        <f>IF(ISBLANK('Základní list'!$C20),"",'Základní list'!$A20)</f>
        <v>J</v>
      </c>
      <c r="BE4" s="248"/>
      <c r="BF4" s="248"/>
      <c r="BG4" s="248"/>
      <c r="BH4" s="248"/>
      <c r="BI4" s="249"/>
      <c r="BJ4" s="247" t="str">
        <f>IF(ISBLANK('Základní list'!$C21),"",'Základní list'!$A21)</f>
        <v>K</v>
      </c>
      <c r="BK4" s="248"/>
      <c r="BL4" s="248"/>
      <c r="BM4" s="248"/>
      <c r="BN4" s="249"/>
      <c r="BO4" s="247" t="str">
        <f>IF(ISBLANK('Základní list'!$C22),"",'Základní list'!$A22)</f>
        <v>L</v>
      </c>
      <c r="BP4" s="248"/>
      <c r="BQ4" s="248"/>
      <c r="BR4" s="248"/>
      <c r="BS4" s="249"/>
      <c r="BT4" s="247" t="str">
        <f>IF(ISBLANK('Základní list'!$C23),"",'Základní list'!$A23)</f>
        <v>M</v>
      </c>
      <c r="BU4" s="248"/>
      <c r="BV4" s="248"/>
      <c r="BW4" s="248"/>
      <c r="BX4" s="249"/>
      <c r="BY4" s="247" t="str">
        <f>IF(ISBLANK('Základní list'!$C24),"",'Základní list'!$A24)</f>
        <v>O</v>
      </c>
      <c r="BZ4" s="248"/>
      <c r="CA4" s="248"/>
      <c r="CB4" s="248"/>
      <c r="CC4" s="249"/>
      <c r="CD4" s="247" t="str">
        <f>IF(ISBLANK('Základní list'!$C25),"",'Základní list'!$A25)</f>
        <v>P</v>
      </c>
      <c r="CE4" s="248"/>
      <c r="CF4" s="248"/>
      <c r="CG4" s="248"/>
      <c r="CH4" s="249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Petr Fodor, Jiří Hruška</v>
      </c>
      <c r="C6" s="51" t="str">
        <f>IF(ISNA(MATCH(CONCATENATE(B$4,$A6),'Výsledková listina'!$N:$N,0)),"",INDEX('Výsledková listina'!$P:$P,MATCH(CONCATENATE(B$4,$A6),'Výsledková listina'!$N:$N,0),1))</f>
        <v>F.H.Feeder team</v>
      </c>
      <c r="D6" s="4">
        <v>4480</v>
      </c>
      <c r="E6" s="107"/>
      <c r="F6" s="49">
        <f aca="true" t="shared" si="0" ref="F6:F35">IF(D6="","",RANK(D6,D$1:D$65536,0)+(COUNT(D$1:D$65536)+1-RANK(D6,D$1:D$65536,0)-RANK(D6,D$1:D$65536,1))/2+E6)</f>
        <v>15</v>
      </c>
      <c r="G6" s="67"/>
      <c r="H6" s="17" t="str">
        <f>IF(ISNA(MATCH(CONCATENATE(H$4,$A6),'Výsledková listina'!$N:$N,0)),"",INDEX('Výsledková listina'!$C:$C,MATCH(CONCATENATE(H$4,$A6),'Výsledková listina'!$N:$N,0),1))</f>
        <v>Tomáš Černý st., Tomáš Černý ml.</v>
      </c>
      <c r="I6" s="51">
        <f>IF(ISNA(MATCH(CONCATENATE(H$4,$A6),'Výsledková listina'!$N:$N,0)),"",INDEX('Výsledková listina'!$P:$P,MATCH(CONCATENATE(H$4,$A6),'Výsledková listina'!$N:$N,0),1))</f>
      </c>
      <c r="J6" s="4">
        <v>9540</v>
      </c>
      <c r="K6" s="107"/>
      <c r="L6" s="49">
        <f aca="true" t="shared" si="1" ref="L6:L35">IF(J6="","",RANK(J6,J$1:J$65536,0)+(COUNT(J$1:J$65536)+1-RANK(J6,J$1:J$65536,0)-RANK(J6,J$1:J$65536,1))/2+K6)</f>
        <v>5</v>
      </c>
      <c r="M6" s="67"/>
      <c r="N6" s="17" t="str">
        <f>IF(ISNA(MATCH(CONCATENATE(N$4,$A6),'Výsledková listina'!$N:$N,0)),"",INDEX('Výsledková listina'!$C:$C,MATCH(CONCATENATE(N$4,$A6),'Výsledková listina'!$N:$N,0),1))</f>
        <v>Pavel Velebný, Milan Štěpnička st.</v>
      </c>
      <c r="O6" s="51">
        <f>IF(ISNA(MATCH(CONCATENATE(N$4,$A6),'Výsledková listina'!$N:$N,0)),"",INDEX('Výsledková listina'!$P:$P,MATCH(CONCATENATE(N$4,$A6),'Výsledková listina'!$N:$N,0),1))</f>
      </c>
      <c r="P6" s="4">
        <v>17040</v>
      </c>
      <c r="Q6" s="107"/>
      <c r="R6" s="49">
        <f aca="true" t="shared" si="2" ref="R6:R35">IF(P6="","",RANK(P6,P$1:P$65536,0)+(COUNT(P$1:P$65536)+1-RANK(P6,P$1:P$65536,0)-RANK(P6,P$1:P$65536,1))/2+Q6)</f>
        <v>2</v>
      </c>
      <c r="S6" s="67"/>
      <c r="T6" s="17">
        <f>IF(ISNA(MATCH(CONCATENATE(T$4,$A6),'Výsledková listina'!$N:$N,0)),"",INDEX('Výsledková listina'!$C:$C,MATCH(CONCATENATE(T$4,$A6),'Výsledková listina'!$N:$N,0),1))</f>
      </c>
      <c r="U6" s="51">
        <f>IF(ISNA(MATCH(CONCATENATE(T$4,$A6),'Výsledková listina'!$N:$N,0)),"",INDEX('Výsledková listina'!$P:$P,MATCH(CONCATENATE(T$4,$A6),'Výsledková listina'!$N:$N,0),1))</f>
      </c>
      <c r="V6" s="4"/>
      <c r="W6" s="107"/>
      <c r="X6" s="49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listina'!$N:$N,0)),"",INDEX('Výsledková listina'!$C:$C,MATCH(CONCATENATE(Z$4,$A6),'Výsledková listina'!$N:$N,0),1))</f>
      </c>
      <c r="AA6" s="51">
        <f>IF(ISNA(MATCH(CONCATENATE(Z$4,$A6),'Výsledková listina'!$N:$N,0)),"",INDEX('Výsledková listina'!$P:$P,MATCH(CONCATENATE(Z$4,$A6),'Výsledková listina'!$N:$N,0),1))</f>
      </c>
      <c r="AB6" s="4"/>
      <c r="AC6" s="107"/>
      <c r="AD6" s="49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listina'!$N:$N,0)),"",INDEX('Výsledková listina'!$C:$C,MATCH(CONCATENATE(AF$4,$A6),'Výsledková listina'!$N:$N,0),1))</f>
      </c>
      <c r="AG6" s="51">
        <f>IF(ISNA(MATCH(CONCATENATE(AF$4,$A6),'Výsledková listina'!$N:$N,0)),"",INDEX('Výsledková listina'!$P:$P,MATCH(CONCATENATE(AF$4,$A6),'Výsledková listina'!$N:$N,0),1))</f>
      </c>
      <c r="AH6" s="4"/>
      <c r="AI6" s="107"/>
      <c r="AJ6" s="49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listina'!$N:$N,0)),"",INDEX('Výsledková listina'!$C:$C,MATCH(CONCATENATE(AL$4,$A6),'Výsledková listina'!$N:$N,0),1))</f>
      </c>
      <c r="AM6" s="51">
        <f>IF(ISNA(MATCH(CONCATENATE(AL$4,$A6),'Výsledková listina'!$N:$N,0)),"",INDEX('Výsledková listina'!$P:$P,MATCH(CONCATENATE(AL$4,$A6),'Výsledková listina'!$N:$N,0),1))</f>
      </c>
      <c r="AN6" s="4"/>
      <c r="AO6" s="107"/>
      <c r="AP6" s="49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listina'!$N:$N,0)),"",INDEX('Výsledková listina'!$C:$C,MATCH(CONCATENATE(AR$4,$A6),'Výsledková listina'!$N:$N,0),1))</f>
      </c>
      <c r="AS6" s="51">
        <f>IF(ISNA(MATCH(CONCATENATE(AR$4,$A6),'Výsledková listina'!$N:$N,0)),"",INDEX('Výsledková listina'!$P:$P,MATCH(CONCATENATE(AR$4,$A6),'Výsledková listina'!$N:$N,0),1))</f>
      </c>
      <c r="AT6" s="4"/>
      <c r="AU6" s="107"/>
      <c r="AV6" s="49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listina'!$N:$N,0)),"",INDEX('Výsledková listina'!$C:$C,MATCH(CONCATENATE(AX$4,$A6),'Výsledková listina'!$N:$N,0),1))</f>
      </c>
      <c r="AY6" s="51">
        <f>IF(ISNA(MATCH(CONCATENATE(AX$4,$A6),'Výsledková listina'!$N:$N,0)),"",INDEX('Výsledková listina'!$P:$P,MATCH(CONCATENATE(AX$4,$A6),'Výsledková listina'!$N:$N,0),1))</f>
      </c>
      <c r="AZ6" s="4"/>
      <c r="BA6" s="107"/>
      <c r="BB6" s="49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listina'!$N:$N,0)),"",INDEX('Výsledková listina'!$C:$C,MATCH(CONCATENATE(BD$4,$A6),'Výsledková listina'!$N:$N,0),1))</f>
      </c>
      <c r="BE6" s="51">
        <f>IF(ISNA(MATCH(CONCATENATE(BD$4,$A6),'Výsledková listina'!$N:$N,0)),"",INDEX('Výsledková listina'!$P:$P,MATCH(CONCATENATE(BD$4,$A6),'Výsledková listina'!$N:$N,0),1))</f>
      </c>
      <c r="BF6" s="4"/>
      <c r="BG6" s="107"/>
      <c r="BH6" s="49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listina'!$N:$N,0)),"",INDEX('Výsledková listina'!$C:$C,MATCH(CONCATENATE(BJ$4,$A6),'Výsledková listina'!$N:$N,0),1))</f>
      </c>
      <c r="BK6" s="51">
        <f>IF(ISNA(MATCH(CONCATENATE(BJ$4,$A6),'Výsledková listina'!$N:$N,0)),"",INDEX('Výsledková listina'!$P:$P,MATCH(CONCATENATE(BJ$4,$A6),'Výsledková listina'!$N:$N,0),1))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listina'!$N:$N,0)),"",INDEX('Výsledková listina'!$C:$C,MATCH(CONCATENATE(BO$4,$A6),'Výsledková listina'!$N:$N,0),1))</f>
      </c>
      <c r="BP6" s="51">
        <f>IF(ISNA(MATCH(CONCATENATE(BO$4,$A6),'Výsledková listina'!$N:$N,0)),"",INDEX('Výsledková listina'!$P:$P,MATCH(CONCATENATE(BO$4,$A6),'Výsledková listina'!$N:$N,0),1))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listina'!$N:$N,0)),"",INDEX('Výsledková listina'!$C:$C,MATCH(CONCATENATE(BT$4,$A6),'Výsledková listina'!$N:$N,0),1))</f>
      </c>
      <c r="BU6" s="51">
        <f>IF(ISNA(MATCH(CONCATENATE(BT$4,$A6),'Výsledková listina'!$N:$N,0)),"",INDEX('Výsledková listina'!$P:$P,MATCH(CONCATENATE(BT$4,$A6),'Výsledková listina'!$N:$N,0),1))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listina'!$N:$N,0)),"",INDEX('Výsledková listina'!$C:$C,MATCH(CONCATENATE(BY$4,$A6),'Výsledková listina'!$N:$N,0),1))</f>
      </c>
      <c r="BZ6" s="51">
        <f>IF(ISNA(MATCH(CONCATENATE(BY$4,$A6),'Výsledková listina'!$N:$N,0)),"",INDEX('Výsledková listina'!$P:$P,MATCH(CONCATENATE(BY$4,$A6),'Výsledková listina'!$N:$N,0),1))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listina'!$N:$N,0)),"",INDEX('Výsledková listina'!$C:$C,MATCH(CONCATENATE(CD$4,$A6),'Výsledková listina'!$N:$N,0),1))</f>
      </c>
      <c r="CE6" s="51">
        <f>IF(ISNA(MATCH(CONCATENATE(CD$4,$A6),'Výsledková listina'!$N:$N,0)),"",INDEX('Výsledková listina'!$P:$P,MATCH(CONCATENATE(CD$4,$A6),'Výsledková listina'!$N:$N,0),1))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Marian Nimko, Viktor Pushkar</v>
      </c>
      <c r="C7" s="51" t="str">
        <f>IF(ISNA(MATCH(CONCATENATE(B$4,$A7),'Výsledková listina'!$N:$N,0)),"",INDEX('Výsledková listina'!$P:$P,MATCH(CONCATENATE(B$4,$A7),'Výsledková listina'!$N:$N,0),1))</f>
        <v>Dnister 2 MO Praha Pankrác</v>
      </c>
      <c r="D7" s="4">
        <v>3510</v>
      </c>
      <c r="E7" s="107"/>
      <c r="F7" s="49">
        <f t="shared" si="0"/>
        <v>16</v>
      </c>
      <c r="G7" s="68"/>
      <c r="H7" s="17" t="str">
        <f>IF(ISNA(MATCH(CONCATENATE(H$4,$A7),'Výsledková listina'!$N:$N,0)),"",INDEX('Výsledková listina'!$C:$C,MATCH(CONCATENATE(H$4,$A7),'Výsledková listina'!$N:$N,0),1))</f>
        <v>Nella Králová, Víťa Král st.</v>
      </c>
      <c r="I7" s="51" t="str">
        <f>IF(ISNA(MATCH(CONCATENATE(H$4,$A7),'Výsledková listina'!$N:$N,0)),"",INDEX('Výsledková listina'!$P:$P,MATCH(CONCATENATE(H$4,$A7),'Výsledková listina'!$N:$N,0),1))</f>
        <v>Feeder team Králící</v>
      </c>
      <c r="J7" s="4">
        <v>4470</v>
      </c>
      <c r="K7" s="107"/>
      <c r="L7" s="49">
        <f t="shared" si="1"/>
        <v>16</v>
      </c>
      <c r="M7" s="68"/>
      <c r="N7" s="17" t="str">
        <f>IF(ISNA(MATCH(CONCATENATE(N$4,$A7),'Výsledková listina'!$N:$N,0)),"",INDEX('Výsledková listina'!$C:$C,MATCH(CONCATENATE(N$4,$A7),'Výsledková listina'!$N:$N,0),1))</f>
        <v>Jan Řezáč st., Jan Řezáč ml.</v>
      </c>
      <c r="O7" s="51" t="str">
        <f>IF(ISNA(MATCH(CONCATENATE(N$4,$A7),'Výsledková listina'!$N:$N,0)),"",INDEX('Výsledková listina'!$P:$P,MATCH(CONCATENATE(N$4,$A7),'Výsledková listina'!$N:$N,0),1))</f>
        <v>Řezka team</v>
      </c>
      <c r="P7" s="4">
        <v>7700</v>
      </c>
      <c r="Q7" s="107"/>
      <c r="R7" s="49">
        <f t="shared" si="2"/>
        <v>8</v>
      </c>
      <c r="S7" s="68"/>
      <c r="T7" s="17">
        <f>IF(ISNA(MATCH(CONCATENATE(T$4,$A7),'Výsledková listina'!$N:$N,0)),"",INDEX('Výsledková listina'!$C:$C,MATCH(CONCATENATE(T$4,$A7),'Výsledková listina'!$N:$N,0),1))</f>
      </c>
      <c r="U7" s="51">
        <f>IF(ISNA(MATCH(CONCATENATE(T$4,$A7),'Výsledková listina'!$N:$N,0)),"",INDEX('Výsledková listina'!$P:$P,MATCH(CONCATENATE(T$4,$A7),'Výsledková listina'!$N:$N,0),1))</f>
      </c>
      <c r="V7" s="4"/>
      <c r="W7" s="107"/>
      <c r="X7" s="49">
        <f t="shared" si="3"/>
      </c>
      <c r="Y7" s="68"/>
      <c r="Z7" s="17">
        <f>IF(ISNA(MATCH(CONCATENATE(Z$4,$A7),'Výsledková listina'!$N:$N,0)),"",INDEX('Výsledková listina'!$C:$C,MATCH(CONCATENATE(Z$4,$A7),'Výsledková listina'!$N:$N,0),1))</f>
      </c>
      <c r="AA7" s="51">
        <f>IF(ISNA(MATCH(CONCATENATE(Z$4,$A7),'Výsledková listina'!$N:$N,0)),"",INDEX('Výsledková listina'!$P:$P,MATCH(CONCATENATE(Z$4,$A7),'Výsledková listina'!$N:$N,0),1))</f>
      </c>
      <c r="AB7" s="4"/>
      <c r="AC7" s="107"/>
      <c r="AD7" s="49">
        <f t="shared" si="4"/>
      </c>
      <c r="AE7" s="68"/>
      <c r="AF7" s="17">
        <f>IF(ISNA(MATCH(CONCATENATE(AF$4,$A7),'Výsledková listina'!$N:$N,0)),"",INDEX('Výsledková listina'!$C:$C,MATCH(CONCATENATE(AF$4,$A7),'Výsledková listina'!$N:$N,0),1))</f>
      </c>
      <c r="AG7" s="51">
        <f>IF(ISNA(MATCH(CONCATENATE(AF$4,$A7),'Výsledková listina'!$N:$N,0)),"",INDEX('Výsledková listina'!$P:$P,MATCH(CONCATENATE(AF$4,$A7),'Výsledková listina'!$N:$N,0),1))</f>
      </c>
      <c r="AH7" s="4"/>
      <c r="AI7" s="107"/>
      <c r="AJ7" s="49">
        <f t="shared" si="5"/>
      </c>
      <c r="AK7" s="68"/>
      <c r="AL7" s="17">
        <f>IF(ISNA(MATCH(CONCATENATE(AL$4,$A7),'Výsledková listina'!$N:$N,0)),"",INDEX('Výsledková listina'!$C:$C,MATCH(CONCATENATE(AL$4,$A7),'Výsledková listina'!$N:$N,0),1))</f>
      </c>
      <c r="AM7" s="51">
        <f>IF(ISNA(MATCH(CONCATENATE(AL$4,$A7),'Výsledková listina'!$N:$N,0)),"",INDEX('Výsledková listina'!$P:$P,MATCH(CONCATENATE(AL$4,$A7),'Výsledková listina'!$N:$N,0),1))</f>
      </c>
      <c r="AN7" s="4"/>
      <c r="AO7" s="107"/>
      <c r="AP7" s="49">
        <f t="shared" si="6"/>
      </c>
      <c r="AQ7" s="68"/>
      <c r="AR7" s="17">
        <f>IF(ISNA(MATCH(CONCATENATE(AR$4,$A7),'Výsledková listina'!$N:$N,0)),"",INDEX('Výsledková listina'!$C:$C,MATCH(CONCATENATE(AR$4,$A7),'Výsledková listina'!$N:$N,0),1))</f>
      </c>
      <c r="AS7" s="51">
        <f>IF(ISNA(MATCH(CONCATENATE(AR$4,$A7),'Výsledková listina'!$N:$N,0)),"",INDEX('Výsledková listina'!$P:$P,MATCH(CONCATENATE(AR$4,$A7),'Výsledková listina'!$N:$N,0),1))</f>
      </c>
      <c r="AT7" s="4"/>
      <c r="AU7" s="107"/>
      <c r="AV7" s="49">
        <f t="shared" si="7"/>
      </c>
      <c r="AW7" s="68"/>
      <c r="AX7" s="17">
        <f>IF(ISNA(MATCH(CONCATENATE(AX$4,$A7),'Výsledková listina'!$N:$N,0)),"",INDEX('Výsledková listina'!$C:$C,MATCH(CONCATENATE(AX$4,$A7),'Výsledková listina'!$N:$N,0),1))</f>
      </c>
      <c r="AY7" s="51">
        <f>IF(ISNA(MATCH(CONCATENATE(AX$4,$A7),'Výsledková listina'!$N:$N,0)),"",INDEX('Výsledková listina'!$P:$P,MATCH(CONCATENATE(AX$4,$A7),'Výsledková listina'!$N:$N,0),1))</f>
      </c>
      <c r="AZ7" s="4"/>
      <c r="BA7" s="107"/>
      <c r="BB7" s="49">
        <f t="shared" si="8"/>
      </c>
      <c r="BC7" s="68"/>
      <c r="BD7" s="17">
        <f>IF(ISNA(MATCH(CONCATENATE(BD$4,$A7),'Výsledková listina'!$N:$N,0)),"",INDEX('Výsledková listina'!$C:$C,MATCH(CONCATENATE(BD$4,$A7),'Výsledková listina'!$N:$N,0),1))</f>
      </c>
      <c r="BE7" s="51">
        <f>IF(ISNA(MATCH(CONCATENATE(BD$4,$A7),'Výsledková listina'!$N:$N,0)),"",INDEX('Výsledková listina'!$P:$P,MATCH(CONCATENATE(BD$4,$A7),'Výsledková listina'!$N:$N,0),1))</f>
      </c>
      <c r="BF7" s="4"/>
      <c r="BG7" s="107"/>
      <c r="BH7" s="49">
        <f t="shared" si="9"/>
      </c>
      <c r="BI7" s="68"/>
      <c r="BJ7" s="17">
        <f>IF(ISNA(MATCH(CONCATENATE(BJ$4,$A7),'Výsledková listina'!$N:$N,0)),"",INDEX('Výsledková listina'!$C:$C,MATCH(CONCATENATE(BJ$4,$A7),'Výsledková listina'!$N:$N,0),1))</f>
      </c>
      <c r="BK7" s="51">
        <f>IF(ISNA(MATCH(CONCATENATE(BJ$4,$A7),'Výsledková listina'!$N:$N,0)),"",INDEX('Výsledková listina'!$P:$P,MATCH(CONCATENATE(BJ$4,$A7),'Výsledková listina'!$N:$N,0),1))</f>
      </c>
      <c r="BL7" s="4"/>
      <c r="BM7" s="49">
        <f t="shared" si="10"/>
      </c>
      <c r="BN7" s="68"/>
      <c r="BO7" s="17">
        <f>IF(ISNA(MATCH(CONCATENATE(BO$4,$A7),'Výsledková listina'!$N:$N,0)),"",INDEX('Výsledková listina'!$C:$C,MATCH(CONCATENATE(BO$4,$A7),'Výsledková listina'!$N:$N,0),1))</f>
      </c>
      <c r="BP7" s="51">
        <f>IF(ISNA(MATCH(CONCATENATE(BO$4,$A7),'Výsledková listina'!$N:$N,0)),"",INDEX('Výsledková listina'!$P:$P,MATCH(CONCATENATE(BO$4,$A7),'Výsledková listina'!$N:$N,0),1))</f>
      </c>
      <c r="BQ7" s="4"/>
      <c r="BR7" s="49">
        <f t="shared" si="11"/>
      </c>
      <c r="BS7" s="68"/>
      <c r="BT7" s="17">
        <f>IF(ISNA(MATCH(CONCATENATE(BT$4,$A7),'Výsledková listina'!$N:$N,0)),"",INDEX('Výsledková listina'!$C:$C,MATCH(CONCATENATE(BT$4,$A7),'Výsledková listina'!$N:$N,0),1))</f>
      </c>
      <c r="BU7" s="51">
        <f>IF(ISNA(MATCH(CONCATENATE(BT$4,$A7),'Výsledková listina'!$N:$N,0)),"",INDEX('Výsledková listina'!$P:$P,MATCH(CONCATENATE(BT$4,$A7),'Výsledková listina'!$N:$N,0),1))</f>
      </c>
      <c r="BV7" s="4"/>
      <c r="BW7" s="49">
        <f t="shared" si="12"/>
      </c>
      <c r="BX7" s="68"/>
      <c r="BY7" s="17">
        <f>IF(ISNA(MATCH(CONCATENATE(BY$4,$A7),'Výsledková listina'!$N:$N,0)),"",INDEX('Výsledková listina'!$C:$C,MATCH(CONCATENATE(BY$4,$A7),'Výsledková listina'!$N:$N,0),1))</f>
      </c>
      <c r="BZ7" s="51">
        <f>IF(ISNA(MATCH(CONCATENATE(BY$4,$A7),'Výsledková listina'!$N:$N,0)),"",INDEX('Výsledková listina'!$P:$P,MATCH(CONCATENATE(BY$4,$A7),'Výsledková listina'!$N:$N,0),1))</f>
      </c>
      <c r="CA7" s="4"/>
      <c r="CB7" s="49">
        <f t="shared" si="13"/>
      </c>
      <c r="CC7" s="68"/>
      <c r="CD7" s="17">
        <f>IF(ISNA(MATCH(CONCATENATE(CD$4,$A7),'Výsledková listina'!$N:$N,0)),"",INDEX('Výsledková listina'!$C:$C,MATCH(CONCATENATE(CD$4,$A7),'Výsledková listina'!$N:$N,0),1))</f>
      </c>
      <c r="CE7" s="51">
        <f>IF(ISNA(MATCH(CONCATENATE(CD$4,$A7),'Výsledková listina'!$N:$N,0)),"",INDEX('Výsledková listina'!$P:$P,MATCH(CONCATENATE(CD$4,$A7),'Výsledková listina'!$N:$N,0),1))</f>
      </c>
      <c r="CF7" s="4"/>
      <c r="CG7" s="49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Michal Fiala, Stanislav Mareček</v>
      </c>
      <c r="C8" s="51" t="str">
        <f>IF(ISNA(MATCH(CONCATENATE(B$4,$A8),'Výsledková listina'!$N:$N,0)),"",INDEX('Výsledková listina'!$P:$P,MATCH(CONCATENATE(B$4,$A8),'Výsledková listina'!$N:$N,0),1))</f>
        <v>Carabus feeder team</v>
      </c>
      <c r="D8" s="4">
        <v>4590</v>
      </c>
      <c r="E8" s="107"/>
      <c r="F8" s="49">
        <f t="shared" si="0"/>
        <v>14</v>
      </c>
      <c r="G8" s="68"/>
      <c r="H8" s="17" t="str">
        <f>IF(ISNA(MATCH(CONCATENATE(H$4,$A8),'Výsledková listina'!$N:$N,0)),"",INDEX('Výsledková listina'!$C:$C,MATCH(CONCATENATE(H$4,$A8),'Výsledková listina'!$N:$N,0),1))</f>
        <v>Jaroslav Buriánek, Petr Reichert</v>
      </c>
      <c r="I8" s="51" t="str">
        <f>IF(ISNA(MATCH(CONCATENATE(H$4,$A8),'Výsledková listina'!$N:$N,0)),"",INDEX('Výsledková listina'!$P:$P,MATCH(CONCATENATE(H$4,$A8),'Výsledková listina'!$N:$N,0),1))</f>
        <v>Barbus Feeder team</v>
      </c>
      <c r="J8" s="4">
        <v>6630</v>
      </c>
      <c r="K8" s="107"/>
      <c r="L8" s="49">
        <f t="shared" si="1"/>
        <v>11</v>
      </c>
      <c r="M8" s="68"/>
      <c r="N8" s="17" t="str">
        <f>IF(ISNA(MATCH(CONCATENATE(N$4,$A8),'Výsledková listina'!$N:$N,0)),"",INDEX('Výsledková listina'!$C:$C,MATCH(CONCATENATE(N$4,$A8),'Výsledková listina'!$N:$N,0),1))</f>
        <v>Karel Staněk, Antonín Kunst</v>
      </c>
      <c r="O8" s="51" t="str">
        <f>IF(ISNA(MATCH(CONCATENATE(N$4,$A8),'Výsledková listina'!$N:$N,0)),"",INDEX('Výsledková listina'!$P:$P,MATCH(CONCATENATE(N$4,$A8),'Výsledková listina'!$N:$N,0),1))</f>
        <v>Komíny K+K</v>
      </c>
      <c r="P8" s="4">
        <v>15150</v>
      </c>
      <c r="Q8" s="107"/>
      <c r="R8" s="49">
        <f t="shared" si="2"/>
        <v>3</v>
      </c>
      <c r="S8" s="68"/>
      <c r="T8" s="17">
        <f>IF(ISNA(MATCH(CONCATENATE(T$4,$A8),'Výsledková listina'!$N:$N,0)),"",INDEX('Výsledková listina'!$C:$C,MATCH(CONCATENATE(T$4,$A8),'Výsledková listina'!$N:$N,0),1))</f>
      </c>
      <c r="U8" s="51">
        <f>IF(ISNA(MATCH(CONCATENATE(T$4,$A8),'Výsledková listina'!$N:$N,0)),"",INDEX('Výsledková listina'!$P:$P,MATCH(CONCATENATE(T$4,$A8),'Výsledková listina'!$N:$N,0),1))</f>
      </c>
      <c r="V8" s="4"/>
      <c r="W8" s="107"/>
      <c r="X8" s="49">
        <f t="shared" si="3"/>
      </c>
      <c r="Y8" s="68"/>
      <c r="Z8" s="17">
        <f>IF(ISNA(MATCH(CONCATENATE(Z$4,$A8),'Výsledková listina'!$N:$N,0)),"",INDEX('Výsledková listina'!$C:$C,MATCH(CONCATENATE(Z$4,$A8),'Výsledková listina'!$N:$N,0),1))</f>
      </c>
      <c r="AA8" s="51">
        <f>IF(ISNA(MATCH(CONCATENATE(Z$4,$A8),'Výsledková listina'!$N:$N,0)),"",INDEX('Výsledková listina'!$P:$P,MATCH(CONCATENATE(Z$4,$A8),'Výsledková listina'!$N:$N,0),1))</f>
      </c>
      <c r="AB8" s="4"/>
      <c r="AC8" s="107"/>
      <c r="AD8" s="49">
        <f t="shared" si="4"/>
      </c>
      <c r="AE8" s="68"/>
      <c r="AF8" s="17">
        <f>IF(ISNA(MATCH(CONCATENATE(AF$4,$A8),'Výsledková listina'!$N:$N,0)),"",INDEX('Výsledková listina'!$C:$C,MATCH(CONCATENATE(AF$4,$A8),'Výsledková listina'!$N:$N,0),1))</f>
      </c>
      <c r="AG8" s="51">
        <f>IF(ISNA(MATCH(CONCATENATE(AF$4,$A8),'Výsledková listina'!$N:$N,0)),"",INDEX('Výsledková listina'!$P:$P,MATCH(CONCATENATE(AF$4,$A8),'Výsledková listina'!$N:$N,0),1))</f>
      </c>
      <c r="AH8" s="4"/>
      <c r="AI8" s="107"/>
      <c r="AJ8" s="49">
        <f t="shared" si="5"/>
      </c>
      <c r="AK8" s="68"/>
      <c r="AL8" s="17">
        <f>IF(ISNA(MATCH(CONCATENATE(AL$4,$A8),'Výsledková listina'!$N:$N,0)),"",INDEX('Výsledková listina'!$C:$C,MATCH(CONCATENATE(AL$4,$A8),'Výsledková listina'!$N:$N,0),1))</f>
      </c>
      <c r="AM8" s="51">
        <f>IF(ISNA(MATCH(CONCATENATE(AL$4,$A8),'Výsledková listina'!$N:$N,0)),"",INDEX('Výsledková listina'!$P:$P,MATCH(CONCATENATE(AL$4,$A8),'Výsledková listina'!$N:$N,0),1))</f>
      </c>
      <c r="AN8" s="4"/>
      <c r="AO8" s="107"/>
      <c r="AP8" s="49">
        <f t="shared" si="6"/>
      </c>
      <c r="AQ8" s="68"/>
      <c r="AR8" s="17">
        <f>IF(ISNA(MATCH(CONCATENATE(AR$4,$A8),'Výsledková listina'!$N:$N,0)),"",INDEX('Výsledková listina'!$C:$C,MATCH(CONCATENATE(AR$4,$A8),'Výsledková listina'!$N:$N,0),1))</f>
      </c>
      <c r="AS8" s="51">
        <f>IF(ISNA(MATCH(CONCATENATE(AR$4,$A8),'Výsledková listina'!$N:$N,0)),"",INDEX('Výsledková listina'!$P:$P,MATCH(CONCATENATE(AR$4,$A8),'Výsledková listina'!$N:$N,0),1))</f>
      </c>
      <c r="AT8" s="4"/>
      <c r="AU8" s="107"/>
      <c r="AV8" s="49">
        <f t="shared" si="7"/>
      </c>
      <c r="AW8" s="68"/>
      <c r="AX8" s="17">
        <f>IF(ISNA(MATCH(CONCATENATE(AX$4,$A8),'Výsledková listina'!$N:$N,0)),"",INDEX('Výsledková listina'!$C:$C,MATCH(CONCATENATE(AX$4,$A8),'Výsledková listina'!$N:$N,0),1))</f>
      </c>
      <c r="AY8" s="51">
        <f>IF(ISNA(MATCH(CONCATENATE(AX$4,$A8),'Výsledková listina'!$N:$N,0)),"",INDEX('Výsledková listina'!$P:$P,MATCH(CONCATENATE(AX$4,$A8),'Výsledková listina'!$N:$N,0),1))</f>
      </c>
      <c r="AZ8" s="4"/>
      <c r="BA8" s="107"/>
      <c r="BB8" s="49">
        <f t="shared" si="8"/>
      </c>
      <c r="BC8" s="68"/>
      <c r="BD8" s="17">
        <f>IF(ISNA(MATCH(CONCATENATE(BD$4,$A8),'Výsledková listina'!$N:$N,0)),"",INDEX('Výsledková listina'!$C:$C,MATCH(CONCATENATE(BD$4,$A8),'Výsledková listina'!$N:$N,0),1))</f>
      </c>
      <c r="BE8" s="51">
        <f>IF(ISNA(MATCH(CONCATENATE(BD$4,$A8),'Výsledková listina'!$N:$N,0)),"",INDEX('Výsledková listina'!$P:$P,MATCH(CONCATENATE(BD$4,$A8),'Výsledková listina'!$N:$N,0),1))</f>
      </c>
      <c r="BF8" s="4"/>
      <c r="BG8" s="107"/>
      <c r="BH8" s="49">
        <f t="shared" si="9"/>
      </c>
      <c r="BI8" s="68"/>
      <c r="BJ8" s="17">
        <f>IF(ISNA(MATCH(CONCATENATE(BJ$4,$A8),'Výsledková listina'!$N:$N,0)),"",INDEX('Výsledková listina'!$C:$C,MATCH(CONCATENATE(BJ$4,$A8),'Výsledková listina'!$N:$N,0),1))</f>
      </c>
      <c r="BK8" s="51">
        <f>IF(ISNA(MATCH(CONCATENATE(BJ$4,$A8),'Výsledková listina'!$N:$N,0)),"",INDEX('Výsledková listina'!$P:$P,MATCH(CONCATENATE(BJ$4,$A8),'Výsledková listina'!$N:$N,0),1))</f>
      </c>
      <c r="BL8" s="4"/>
      <c r="BM8" s="49">
        <f t="shared" si="10"/>
      </c>
      <c r="BN8" s="68"/>
      <c r="BO8" s="17">
        <f>IF(ISNA(MATCH(CONCATENATE(BO$4,$A8),'Výsledková listina'!$N:$N,0)),"",INDEX('Výsledková listina'!$C:$C,MATCH(CONCATENATE(BO$4,$A8),'Výsledková listina'!$N:$N,0),1))</f>
      </c>
      <c r="BP8" s="51">
        <f>IF(ISNA(MATCH(CONCATENATE(BO$4,$A8),'Výsledková listina'!$N:$N,0)),"",INDEX('Výsledková listina'!$P:$P,MATCH(CONCATENATE(BO$4,$A8),'Výsledková listina'!$N:$N,0),1))</f>
      </c>
      <c r="BQ8" s="4"/>
      <c r="BR8" s="49">
        <f t="shared" si="11"/>
      </c>
      <c r="BS8" s="68"/>
      <c r="BT8" s="17">
        <f>IF(ISNA(MATCH(CONCATENATE(BT$4,$A8),'Výsledková listina'!$N:$N,0)),"",INDEX('Výsledková listina'!$C:$C,MATCH(CONCATENATE(BT$4,$A8),'Výsledková listina'!$N:$N,0),1))</f>
      </c>
      <c r="BU8" s="51">
        <f>IF(ISNA(MATCH(CONCATENATE(BT$4,$A8),'Výsledková listina'!$N:$N,0)),"",INDEX('Výsledková listina'!$P:$P,MATCH(CONCATENATE(BT$4,$A8),'Výsledková listina'!$N:$N,0),1))</f>
      </c>
      <c r="BV8" s="4"/>
      <c r="BW8" s="49">
        <f t="shared" si="12"/>
      </c>
      <c r="BX8" s="68"/>
      <c r="BY8" s="17">
        <f>IF(ISNA(MATCH(CONCATENATE(BY$4,$A8),'Výsledková listina'!$N:$N,0)),"",INDEX('Výsledková listina'!$C:$C,MATCH(CONCATENATE(BY$4,$A8),'Výsledková listina'!$N:$N,0),1))</f>
      </c>
      <c r="BZ8" s="51">
        <f>IF(ISNA(MATCH(CONCATENATE(BY$4,$A8),'Výsledková listina'!$N:$N,0)),"",INDEX('Výsledková listina'!$P:$P,MATCH(CONCATENATE(BY$4,$A8),'Výsledková listina'!$N:$N,0),1))</f>
      </c>
      <c r="CA8" s="4"/>
      <c r="CB8" s="49">
        <f t="shared" si="13"/>
      </c>
      <c r="CC8" s="68"/>
      <c r="CD8" s="17">
        <f>IF(ISNA(MATCH(CONCATENATE(CD$4,$A8),'Výsledková listina'!$N:$N,0)),"",INDEX('Výsledková listina'!$C:$C,MATCH(CONCATENATE(CD$4,$A8),'Výsledková listina'!$N:$N,0),1))</f>
      </c>
      <c r="CE8" s="51">
        <f>IF(ISNA(MATCH(CONCATENATE(CD$4,$A8),'Výsledková listina'!$N:$N,0)),"",INDEX('Výsledková listina'!$P:$P,MATCH(CONCATENATE(CD$4,$A8),'Výsledková listina'!$N:$N,0),1))</f>
      </c>
      <c r="CF8" s="4"/>
      <c r="CG8" s="49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Jiří Jirsa, Jiří Hanousek</v>
      </c>
      <c r="C9" s="51" t="str">
        <f>IF(ISNA(MATCH(CONCATENATE(B$4,$A9),'Výsledková listina'!$N:$N,0)),"",INDEX('Výsledková listina'!$P:$P,MATCH(CONCATENATE(B$4,$A9),'Výsledková listina'!$N:$N,0),1))</f>
        <v>HaJi Feeder</v>
      </c>
      <c r="D9" s="4">
        <v>5360</v>
      </c>
      <c r="E9" s="107"/>
      <c r="F9" s="49">
        <f t="shared" si="0"/>
        <v>13</v>
      </c>
      <c r="G9" s="68"/>
      <c r="H9" s="17" t="str">
        <f>IF(ISNA(MATCH(CONCATENATE(H$4,$A9),'Výsledková listina'!$N:$N,0)),"",INDEX('Výsledková listina'!$C:$C,MATCH(CONCATENATE(H$4,$A9),'Výsledková listina'!$N:$N,0),1))</f>
        <v>Petr Bromovský, Milan Štěpnička</v>
      </c>
      <c r="I9" s="51">
        <f>IF(ISNA(MATCH(CONCATENATE(H$4,$A9),'Výsledková listina'!$N:$N,0)),"",INDEX('Výsledková listina'!$P:$P,MATCH(CONCATENATE(H$4,$A9),'Výsledková listina'!$N:$N,0),1))</f>
      </c>
      <c r="J9" s="4">
        <v>13300</v>
      </c>
      <c r="K9" s="107"/>
      <c r="L9" s="49">
        <f t="shared" si="1"/>
        <v>2</v>
      </c>
      <c r="M9" s="68"/>
      <c r="N9" s="17" t="str">
        <f>IF(ISNA(MATCH(CONCATENATE(N$4,$A9),'Výsledková listina'!$N:$N,0)),"",INDEX('Výsledková listina'!$C:$C,MATCH(CONCATENATE(N$4,$A9),'Výsledková listina'!$N:$N,0),1))</f>
        <v>Roman Zahradník, Tomáš Hubička</v>
      </c>
      <c r="O9" s="51" t="str">
        <f>IF(ISNA(MATCH(CONCATENATE(N$4,$A9),'Výsledková listina'!$N:$N,0)),"",INDEX('Výsledková listina'!$P:$P,MATCH(CONCATENATE(N$4,$A9),'Výsledková listina'!$N:$N,0),1))</f>
        <v>Chyť a mraž</v>
      </c>
      <c r="P9" s="4">
        <v>1190</v>
      </c>
      <c r="Q9" s="107"/>
      <c r="R9" s="49">
        <f t="shared" si="2"/>
        <v>18</v>
      </c>
      <c r="S9" s="68"/>
      <c r="T9" s="17">
        <f>IF(ISNA(MATCH(CONCATENATE(T$4,$A9),'Výsledková listina'!$N:$N,0)),"",INDEX('Výsledková listina'!$C:$C,MATCH(CONCATENATE(T$4,$A9),'Výsledková listina'!$N:$N,0),1))</f>
      </c>
      <c r="U9" s="51">
        <f>IF(ISNA(MATCH(CONCATENATE(T$4,$A9),'Výsledková listina'!$N:$N,0)),"",INDEX('Výsledková listina'!$P:$P,MATCH(CONCATENATE(T$4,$A9),'Výsledková listina'!$N:$N,0),1))</f>
      </c>
      <c r="V9" s="4"/>
      <c r="W9" s="107"/>
      <c r="X9" s="49">
        <f t="shared" si="3"/>
      </c>
      <c r="Y9" s="68"/>
      <c r="Z9" s="17">
        <f>IF(ISNA(MATCH(CONCATENATE(Z$4,$A9),'Výsledková listina'!$N:$N,0)),"",INDEX('Výsledková listina'!$C:$C,MATCH(CONCATENATE(Z$4,$A9),'Výsledková listina'!$N:$N,0),1))</f>
      </c>
      <c r="AA9" s="51">
        <f>IF(ISNA(MATCH(CONCATENATE(Z$4,$A9),'Výsledková listina'!$N:$N,0)),"",INDEX('Výsledková listina'!$P:$P,MATCH(CONCATENATE(Z$4,$A9),'Výsledková listina'!$N:$N,0),1))</f>
      </c>
      <c r="AB9" s="4"/>
      <c r="AC9" s="107"/>
      <c r="AD9" s="49">
        <f t="shared" si="4"/>
      </c>
      <c r="AE9" s="68"/>
      <c r="AF9" s="17">
        <f>IF(ISNA(MATCH(CONCATENATE(AF$4,$A9),'Výsledková listina'!$N:$N,0)),"",INDEX('Výsledková listina'!$C:$C,MATCH(CONCATENATE(AF$4,$A9),'Výsledková listina'!$N:$N,0),1))</f>
      </c>
      <c r="AG9" s="51">
        <f>IF(ISNA(MATCH(CONCATENATE(AF$4,$A9),'Výsledková listina'!$N:$N,0)),"",INDEX('Výsledková listina'!$P:$P,MATCH(CONCATENATE(AF$4,$A9),'Výsledková listina'!$N:$N,0),1))</f>
      </c>
      <c r="AH9" s="4"/>
      <c r="AI9" s="107"/>
      <c r="AJ9" s="49">
        <f t="shared" si="5"/>
      </c>
      <c r="AK9" s="68"/>
      <c r="AL9" s="17">
        <f>IF(ISNA(MATCH(CONCATENATE(AL$4,$A9),'Výsledková listina'!$N:$N,0)),"",INDEX('Výsledková listina'!$C:$C,MATCH(CONCATENATE(AL$4,$A9),'Výsledková listina'!$N:$N,0),1))</f>
      </c>
      <c r="AM9" s="51">
        <f>IF(ISNA(MATCH(CONCATENATE(AL$4,$A9),'Výsledková listina'!$N:$N,0)),"",INDEX('Výsledková listina'!$P:$P,MATCH(CONCATENATE(AL$4,$A9),'Výsledková listina'!$N:$N,0),1))</f>
      </c>
      <c r="AN9" s="4"/>
      <c r="AO9" s="107"/>
      <c r="AP9" s="49">
        <f t="shared" si="6"/>
      </c>
      <c r="AQ9" s="68"/>
      <c r="AR9" s="17">
        <f>IF(ISNA(MATCH(CONCATENATE(AR$4,$A9),'Výsledková listina'!$N:$N,0)),"",INDEX('Výsledková listina'!$C:$C,MATCH(CONCATENATE(AR$4,$A9),'Výsledková listina'!$N:$N,0),1))</f>
      </c>
      <c r="AS9" s="51">
        <f>IF(ISNA(MATCH(CONCATENATE(AR$4,$A9),'Výsledková listina'!$N:$N,0)),"",INDEX('Výsledková listina'!$P:$P,MATCH(CONCATENATE(AR$4,$A9),'Výsledková listina'!$N:$N,0),1))</f>
      </c>
      <c r="AT9" s="4"/>
      <c r="AU9" s="107"/>
      <c r="AV9" s="49">
        <f t="shared" si="7"/>
      </c>
      <c r="AW9" s="68"/>
      <c r="AX9" s="17">
        <f>IF(ISNA(MATCH(CONCATENATE(AX$4,$A9),'Výsledková listina'!$N:$N,0)),"",INDEX('Výsledková listina'!$C:$C,MATCH(CONCATENATE(AX$4,$A9),'Výsledková listina'!$N:$N,0),1))</f>
      </c>
      <c r="AY9" s="51">
        <f>IF(ISNA(MATCH(CONCATENATE(AX$4,$A9),'Výsledková listina'!$N:$N,0)),"",INDEX('Výsledková listina'!$P:$P,MATCH(CONCATENATE(AX$4,$A9),'Výsledková listina'!$N:$N,0),1))</f>
      </c>
      <c r="AZ9" s="4"/>
      <c r="BA9" s="107"/>
      <c r="BB9" s="49">
        <f t="shared" si="8"/>
      </c>
      <c r="BC9" s="68"/>
      <c r="BD9" s="17">
        <f>IF(ISNA(MATCH(CONCATENATE(BD$4,$A9),'Výsledková listina'!$N:$N,0)),"",INDEX('Výsledková listina'!$C:$C,MATCH(CONCATENATE(BD$4,$A9),'Výsledková listina'!$N:$N,0),1))</f>
      </c>
      <c r="BE9" s="51">
        <f>IF(ISNA(MATCH(CONCATENATE(BD$4,$A9),'Výsledková listina'!$N:$N,0)),"",INDEX('Výsledková listina'!$P:$P,MATCH(CONCATENATE(BD$4,$A9),'Výsledková listina'!$N:$N,0),1))</f>
      </c>
      <c r="BF9" s="4"/>
      <c r="BG9" s="107"/>
      <c r="BH9" s="49">
        <f t="shared" si="9"/>
      </c>
      <c r="BI9" s="68"/>
      <c r="BJ9" s="17">
        <f>IF(ISNA(MATCH(CONCATENATE(BJ$4,$A9),'Výsledková listina'!$N:$N,0)),"",INDEX('Výsledková listina'!$C:$C,MATCH(CONCATENATE(BJ$4,$A9),'Výsledková listina'!$N:$N,0),1))</f>
      </c>
      <c r="BK9" s="51">
        <f>IF(ISNA(MATCH(CONCATENATE(BJ$4,$A9),'Výsledková listina'!$N:$N,0)),"",INDEX('Výsledková listina'!$P:$P,MATCH(CONCATENATE(BJ$4,$A9),'Výsledková listina'!$N:$N,0),1))</f>
      </c>
      <c r="BL9" s="4"/>
      <c r="BM9" s="49">
        <f t="shared" si="10"/>
      </c>
      <c r="BN9" s="68"/>
      <c r="BO9" s="17">
        <f>IF(ISNA(MATCH(CONCATENATE(BO$4,$A9),'Výsledková listina'!$N:$N,0)),"",INDEX('Výsledková listina'!$C:$C,MATCH(CONCATENATE(BO$4,$A9),'Výsledková listina'!$N:$N,0),1))</f>
      </c>
      <c r="BP9" s="51">
        <f>IF(ISNA(MATCH(CONCATENATE(BO$4,$A9),'Výsledková listina'!$N:$N,0)),"",INDEX('Výsledková listina'!$P:$P,MATCH(CONCATENATE(BO$4,$A9),'Výsledková listina'!$N:$N,0),1))</f>
      </c>
      <c r="BQ9" s="4"/>
      <c r="BR9" s="49">
        <f t="shared" si="11"/>
      </c>
      <c r="BS9" s="68"/>
      <c r="BT9" s="17">
        <f>IF(ISNA(MATCH(CONCATENATE(BT$4,$A9),'Výsledková listina'!$N:$N,0)),"",INDEX('Výsledková listina'!$C:$C,MATCH(CONCATENATE(BT$4,$A9),'Výsledková listina'!$N:$N,0),1))</f>
      </c>
      <c r="BU9" s="51">
        <f>IF(ISNA(MATCH(CONCATENATE(BT$4,$A9),'Výsledková listina'!$N:$N,0)),"",INDEX('Výsledková listina'!$P:$P,MATCH(CONCATENATE(BT$4,$A9),'Výsledková listina'!$N:$N,0),1))</f>
      </c>
      <c r="BV9" s="4"/>
      <c r="BW9" s="49">
        <f t="shared" si="12"/>
      </c>
      <c r="BX9" s="68"/>
      <c r="BY9" s="17">
        <f>IF(ISNA(MATCH(CONCATENATE(BY$4,$A9),'Výsledková listina'!$N:$N,0)),"",INDEX('Výsledková listina'!$C:$C,MATCH(CONCATENATE(BY$4,$A9),'Výsledková listina'!$N:$N,0),1))</f>
      </c>
      <c r="BZ9" s="51">
        <f>IF(ISNA(MATCH(CONCATENATE(BY$4,$A9),'Výsledková listina'!$N:$N,0)),"",INDEX('Výsledková listina'!$P:$P,MATCH(CONCATENATE(BY$4,$A9),'Výsledková listina'!$N:$N,0),1))</f>
      </c>
      <c r="CA9" s="4"/>
      <c r="CB9" s="49">
        <f t="shared" si="13"/>
      </c>
      <c r="CC9" s="68"/>
      <c r="CD9" s="17">
        <f>IF(ISNA(MATCH(CONCATENATE(CD$4,$A9),'Výsledková listina'!$N:$N,0)),"",INDEX('Výsledková listina'!$C:$C,MATCH(CONCATENATE(CD$4,$A9),'Výsledková listina'!$N:$N,0),1))</f>
      </c>
      <c r="CE9" s="51">
        <f>IF(ISNA(MATCH(CONCATENATE(CD$4,$A9),'Výsledková listina'!$N:$N,0)),"",INDEX('Výsledková listina'!$P:$P,MATCH(CONCATENATE(CD$4,$A9),'Výsledková listina'!$N:$N,0),1))</f>
      </c>
      <c r="CF9" s="4"/>
      <c r="CG9" s="49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Martin Raniak, Ivan Peťovský</v>
      </c>
      <c r="C10" s="51" t="str">
        <f>IF(ISNA(MATCH(CONCATENATE(B$4,$A10),'Výsledková listina'!$N:$N,0)),"",INDEX('Výsledková listina'!$P:$P,MATCH(CONCATENATE(B$4,$A10),'Výsledková listina'!$N:$N,0),1))</f>
        <v>Team feeder Vysočina</v>
      </c>
      <c r="D10" s="4">
        <v>14370</v>
      </c>
      <c r="E10" s="107"/>
      <c r="F10" s="49">
        <f t="shared" si="0"/>
        <v>2</v>
      </c>
      <c r="G10" s="68"/>
      <c r="H10" s="17" t="str">
        <f>IF(ISNA(MATCH(CONCATENATE(H$4,$A10),'Výsledková listina'!$N:$N,0)),"",INDEX('Výsledková listina'!$C:$C,MATCH(CONCATENATE(H$4,$A10),'Výsledková listina'!$N:$N,0),1))</f>
        <v>Josef Valha, Alois Jurkovič</v>
      </c>
      <c r="I10" s="51" t="str">
        <f>IF(ISNA(MATCH(CONCATENATE(H$4,$A10),'Výsledková listina'!$N:$N,0)),"",INDEX('Výsledková listina'!$P:$P,MATCH(CONCATENATE(H$4,$A10),'Výsledková listina'!$N:$N,0),1))</f>
        <v>Egerfish Senior MO Žatec</v>
      </c>
      <c r="J10" s="4">
        <v>4185</v>
      </c>
      <c r="K10" s="107"/>
      <c r="L10" s="49">
        <f t="shared" si="1"/>
        <v>17</v>
      </c>
      <c r="M10" s="68"/>
      <c r="N10" s="17" t="str">
        <f>IF(ISNA(MATCH(CONCATENATE(N$4,$A10),'Výsledková listina'!$N:$N,0)),"",INDEX('Výsledková listina'!$C:$C,MATCH(CONCATENATE(N$4,$A10),'Výsledková listina'!$N:$N,0),1))</f>
        <v>Jan Vacek, Martin Vavřina</v>
      </c>
      <c r="O10" s="51" t="str">
        <f>IF(ISNA(MATCH(CONCATENATE(N$4,$A10),'Výsledková listina'!$N:$N,0)),"",INDEX('Výsledková listina'!$P:$P,MATCH(CONCATENATE(N$4,$A10),'Výsledková listina'!$N:$N,0),1))</f>
        <v>LK Baits team</v>
      </c>
      <c r="P10" s="4">
        <v>7020</v>
      </c>
      <c r="Q10" s="107"/>
      <c r="R10" s="49">
        <f t="shared" si="2"/>
        <v>10</v>
      </c>
      <c r="S10" s="68"/>
      <c r="T10" s="17">
        <f>IF(ISNA(MATCH(CONCATENATE(T$4,$A10),'Výsledková listina'!$N:$N,0)),"",INDEX('Výsledková listina'!$C:$C,MATCH(CONCATENATE(T$4,$A10),'Výsledková listina'!$N:$N,0),1))</f>
      </c>
      <c r="U10" s="51">
        <f>IF(ISNA(MATCH(CONCATENATE(T$4,$A10),'Výsledková listina'!$N:$N,0)),"",INDEX('Výsledková listina'!$P:$P,MATCH(CONCATENATE(T$4,$A10),'Výsledková listina'!$N:$N,0),1))</f>
      </c>
      <c r="V10" s="4"/>
      <c r="W10" s="107"/>
      <c r="X10" s="49">
        <f t="shared" si="3"/>
      </c>
      <c r="Y10" s="68"/>
      <c r="Z10" s="17">
        <f>IF(ISNA(MATCH(CONCATENATE(Z$4,$A10),'Výsledková listina'!$N:$N,0)),"",INDEX('Výsledková listina'!$C:$C,MATCH(CONCATENATE(Z$4,$A10),'Výsledková listina'!$N:$N,0),1))</f>
      </c>
      <c r="AA10" s="51">
        <f>IF(ISNA(MATCH(CONCATENATE(Z$4,$A10),'Výsledková listina'!$N:$N,0)),"",INDEX('Výsledková listina'!$P:$P,MATCH(CONCATENATE(Z$4,$A10),'Výsledková listina'!$N:$N,0),1))</f>
      </c>
      <c r="AB10" s="4"/>
      <c r="AC10" s="107"/>
      <c r="AD10" s="49">
        <f t="shared" si="4"/>
      </c>
      <c r="AE10" s="68"/>
      <c r="AF10" s="17">
        <f>IF(ISNA(MATCH(CONCATENATE(AF$4,$A10),'Výsledková listina'!$N:$N,0)),"",INDEX('Výsledková listina'!$C:$C,MATCH(CONCATENATE(AF$4,$A10),'Výsledková listina'!$N:$N,0),1))</f>
      </c>
      <c r="AG10" s="51">
        <f>IF(ISNA(MATCH(CONCATENATE(AF$4,$A10),'Výsledková listina'!$N:$N,0)),"",INDEX('Výsledková listina'!$P:$P,MATCH(CONCATENATE(AF$4,$A10),'Výsledková listina'!$N:$N,0),1))</f>
      </c>
      <c r="AH10" s="4"/>
      <c r="AI10" s="107"/>
      <c r="AJ10" s="49">
        <f t="shared" si="5"/>
      </c>
      <c r="AK10" s="68"/>
      <c r="AL10" s="17">
        <f>IF(ISNA(MATCH(CONCATENATE(AL$4,$A10),'Výsledková listina'!$N:$N,0)),"",INDEX('Výsledková listina'!$C:$C,MATCH(CONCATENATE(AL$4,$A10),'Výsledková listina'!$N:$N,0),1))</f>
      </c>
      <c r="AM10" s="51">
        <f>IF(ISNA(MATCH(CONCATENATE(AL$4,$A10),'Výsledková listina'!$N:$N,0)),"",INDEX('Výsledková listina'!$P:$P,MATCH(CONCATENATE(AL$4,$A10),'Výsledková listina'!$N:$N,0),1))</f>
      </c>
      <c r="AN10" s="4"/>
      <c r="AO10" s="107"/>
      <c r="AP10" s="49">
        <f t="shared" si="6"/>
      </c>
      <c r="AQ10" s="68"/>
      <c r="AR10" s="17">
        <f>IF(ISNA(MATCH(CONCATENATE(AR$4,$A10),'Výsledková listina'!$N:$N,0)),"",INDEX('Výsledková listina'!$C:$C,MATCH(CONCATENATE(AR$4,$A10),'Výsledková listina'!$N:$N,0),1))</f>
      </c>
      <c r="AS10" s="51">
        <f>IF(ISNA(MATCH(CONCATENATE(AR$4,$A10),'Výsledková listina'!$N:$N,0)),"",INDEX('Výsledková listina'!$P:$P,MATCH(CONCATENATE(AR$4,$A10),'Výsledková listina'!$N:$N,0),1))</f>
      </c>
      <c r="AT10" s="4"/>
      <c r="AU10" s="107"/>
      <c r="AV10" s="49">
        <f t="shared" si="7"/>
      </c>
      <c r="AW10" s="68"/>
      <c r="AX10" s="17">
        <f>IF(ISNA(MATCH(CONCATENATE(AX$4,$A10),'Výsledková listina'!$N:$N,0)),"",INDEX('Výsledková listina'!$C:$C,MATCH(CONCATENATE(AX$4,$A10),'Výsledková listina'!$N:$N,0),1))</f>
      </c>
      <c r="AY10" s="51">
        <f>IF(ISNA(MATCH(CONCATENATE(AX$4,$A10),'Výsledková listina'!$N:$N,0)),"",INDEX('Výsledková listina'!$P:$P,MATCH(CONCATENATE(AX$4,$A10),'Výsledková listina'!$N:$N,0),1))</f>
      </c>
      <c r="AZ10" s="4"/>
      <c r="BA10" s="107"/>
      <c r="BB10" s="49">
        <f t="shared" si="8"/>
      </c>
      <c r="BC10" s="68"/>
      <c r="BD10" s="17">
        <f>IF(ISNA(MATCH(CONCATENATE(BD$4,$A10),'Výsledková listina'!$N:$N,0)),"",INDEX('Výsledková listina'!$C:$C,MATCH(CONCATENATE(BD$4,$A10),'Výsledková listina'!$N:$N,0),1))</f>
      </c>
      <c r="BE10" s="51">
        <f>IF(ISNA(MATCH(CONCATENATE(BD$4,$A10),'Výsledková listina'!$N:$N,0)),"",INDEX('Výsledková listina'!$P:$P,MATCH(CONCATENATE(BD$4,$A10),'Výsledková listina'!$N:$N,0),1))</f>
      </c>
      <c r="BF10" s="4"/>
      <c r="BG10" s="107"/>
      <c r="BH10" s="49">
        <f t="shared" si="9"/>
      </c>
      <c r="BI10" s="68"/>
      <c r="BJ10" s="17">
        <f>IF(ISNA(MATCH(CONCATENATE(BJ$4,$A10),'Výsledková listina'!$N:$N,0)),"",INDEX('Výsledková listina'!$C:$C,MATCH(CONCATENATE(BJ$4,$A10),'Výsledková listina'!$N:$N,0),1))</f>
      </c>
      <c r="BK10" s="51">
        <f>IF(ISNA(MATCH(CONCATENATE(BJ$4,$A10),'Výsledková listina'!$N:$N,0)),"",INDEX('Výsledková listina'!$P:$P,MATCH(CONCATENATE(BJ$4,$A10),'Výsledková listina'!$N:$N,0),1))</f>
      </c>
      <c r="BL10" s="4"/>
      <c r="BM10" s="49">
        <f t="shared" si="10"/>
      </c>
      <c r="BN10" s="68"/>
      <c r="BO10" s="17">
        <f>IF(ISNA(MATCH(CONCATENATE(BO$4,$A10),'Výsledková listina'!$N:$N,0)),"",INDEX('Výsledková listina'!$C:$C,MATCH(CONCATENATE(BO$4,$A10),'Výsledková listina'!$N:$N,0),1))</f>
      </c>
      <c r="BP10" s="51">
        <f>IF(ISNA(MATCH(CONCATENATE(BO$4,$A10),'Výsledková listina'!$N:$N,0)),"",INDEX('Výsledková listina'!$P:$P,MATCH(CONCATENATE(BO$4,$A10),'Výsledková listina'!$N:$N,0),1))</f>
      </c>
      <c r="BQ10" s="4"/>
      <c r="BR10" s="49">
        <f t="shared" si="11"/>
      </c>
      <c r="BS10" s="68"/>
      <c r="BT10" s="17">
        <f>IF(ISNA(MATCH(CONCATENATE(BT$4,$A10),'Výsledková listina'!$N:$N,0)),"",INDEX('Výsledková listina'!$C:$C,MATCH(CONCATENATE(BT$4,$A10),'Výsledková listina'!$N:$N,0),1))</f>
      </c>
      <c r="BU10" s="51">
        <f>IF(ISNA(MATCH(CONCATENATE(BT$4,$A10),'Výsledková listina'!$N:$N,0)),"",INDEX('Výsledková listina'!$P:$P,MATCH(CONCATENATE(BT$4,$A10),'Výsledková listina'!$N:$N,0),1))</f>
      </c>
      <c r="BV10" s="4"/>
      <c r="BW10" s="49">
        <f t="shared" si="12"/>
      </c>
      <c r="BX10" s="68"/>
      <c r="BY10" s="17">
        <f>IF(ISNA(MATCH(CONCATENATE(BY$4,$A10),'Výsledková listina'!$N:$N,0)),"",INDEX('Výsledková listina'!$C:$C,MATCH(CONCATENATE(BY$4,$A10),'Výsledková listina'!$N:$N,0),1))</f>
      </c>
      <c r="BZ10" s="51">
        <f>IF(ISNA(MATCH(CONCATENATE(BY$4,$A10),'Výsledková listina'!$N:$N,0)),"",INDEX('Výsledková listina'!$P:$P,MATCH(CONCATENATE(BY$4,$A10),'Výsledková listina'!$N:$N,0),1))</f>
      </c>
      <c r="CA10" s="4"/>
      <c r="CB10" s="49">
        <f t="shared" si="13"/>
      </c>
      <c r="CC10" s="68"/>
      <c r="CD10" s="17">
        <f>IF(ISNA(MATCH(CONCATENATE(CD$4,$A10),'Výsledková listina'!$N:$N,0)),"",INDEX('Výsledková listina'!$C:$C,MATCH(CONCATENATE(CD$4,$A10),'Výsledková listina'!$N:$N,0),1))</f>
      </c>
      <c r="CE10" s="51">
        <f>IF(ISNA(MATCH(CONCATENATE(CD$4,$A10),'Výsledková listina'!$N:$N,0)),"",INDEX('Výsledková listina'!$P:$P,MATCH(CONCATENATE(CD$4,$A10),'Výsledková listina'!$N:$N,0),1))</f>
      </c>
      <c r="CF10" s="4"/>
      <c r="CG10" s="49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Jan Bank, Josef Urbánek</v>
      </c>
      <c r="C11" s="51" t="str">
        <f>IF(ISNA(MATCH(CONCATENATE(B$4,$A11),'Výsledková listina'!$N:$N,0)),"",INDEX('Výsledková listina'!$P:$P,MATCH(CONCATENATE(B$4,$A11),'Výsledková listina'!$N:$N,0),1))</f>
        <v>Drennan Feeder</v>
      </c>
      <c r="D11" s="4">
        <v>5990</v>
      </c>
      <c r="E11" s="107"/>
      <c r="F11" s="49">
        <f t="shared" si="0"/>
        <v>12</v>
      </c>
      <c r="G11" s="68"/>
      <c r="H11" s="17" t="str">
        <f>IF(ISNA(MATCH(CONCATENATE(H$4,$A11),'Výsledková listina'!$N:$N,0)),"",INDEX('Výsledková listina'!$C:$C,MATCH(CONCATENATE(H$4,$A11),'Výsledková listina'!$N:$N,0),1))</f>
        <v>Martin Vondra, Stanislav Vacek</v>
      </c>
      <c r="I11" s="51" t="str">
        <f>IF(ISNA(MATCH(CONCATENATE(H$4,$A11),'Výsledková listina'!$N:$N,0)),"",INDEX('Výsledková listina'!$P:$P,MATCH(CONCATENATE(H$4,$A11),'Výsledková listina'!$N:$N,0),1))</f>
        <v>FT Mechováci</v>
      </c>
      <c r="J11" s="4">
        <v>5005</v>
      </c>
      <c r="K11" s="107"/>
      <c r="L11" s="49">
        <f t="shared" si="1"/>
        <v>14</v>
      </c>
      <c r="M11" s="68"/>
      <c r="N11" s="17" t="str">
        <f>IF(ISNA(MATCH(CONCATENATE(N$4,$A11),'Výsledková listina'!$N:$N,0)),"",INDEX('Výsledková listina'!$C:$C,MATCH(CONCATENATE(N$4,$A11),'Výsledková listina'!$N:$N,0),1))</f>
        <v>Jiří Cuhorka, Aleš Cuhorka</v>
      </c>
      <c r="O11" s="51" t="str">
        <f>IF(ISNA(MATCH(CONCATENATE(N$4,$A11),'Výsledková listina'!$N:$N,0)),"",INDEX('Výsledková listina'!$P:$P,MATCH(CONCATENATE(N$4,$A11),'Výsledková listina'!$N:$N,0),1))</f>
        <v>Cukr</v>
      </c>
      <c r="P11" s="4">
        <v>3120</v>
      </c>
      <c r="Q11" s="107"/>
      <c r="R11" s="49">
        <f t="shared" si="2"/>
        <v>17</v>
      </c>
      <c r="S11" s="68"/>
      <c r="T11" s="17">
        <f>IF(ISNA(MATCH(CONCATENATE(T$4,$A11),'Výsledková listina'!$N:$N,0)),"",INDEX('Výsledková listina'!$C:$C,MATCH(CONCATENATE(T$4,$A11),'Výsledková listina'!$N:$N,0),1))</f>
      </c>
      <c r="U11" s="51">
        <f>IF(ISNA(MATCH(CONCATENATE(T$4,$A11),'Výsledková listina'!$N:$N,0)),"",INDEX('Výsledková listina'!$P:$P,MATCH(CONCATENATE(T$4,$A11),'Výsledková listina'!$N:$N,0),1))</f>
      </c>
      <c r="V11" s="4"/>
      <c r="W11" s="107"/>
      <c r="X11" s="49">
        <f t="shared" si="3"/>
      </c>
      <c r="Y11" s="68"/>
      <c r="Z11" s="17">
        <f>IF(ISNA(MATCH(CONCATENATE(Z$4,$A11),'Výsledková listina'!$N:$N,0)),"",INDEX('Výsledková listina'!$C:$C,MATCH(CONCATENATE(Z$4,$A11),'Výsledková listina'!$N:$N,0),1))</f>
      </c>
      <c r="AA11" s="51">
        <f>IF(ISNA(MATCH(CONCATENATE(Z$4,$A11),'Výsledková listina'!$N:$N,0)),"",INDEX('Výsledková listina'!$P:$P,MATCH(CONCATENATE(Z$4,$A11),'Výsledková listina'!$N:$N,0),1))</f>
      </c>
      <c r="AB11" s="4"/>
      <c r="AC11" s="107"/>
      <c r="AD11" s="49">
        <f t="shared" si="4"/>
      </c>
      <c r="AE11" s="68"/>
      <c r="AF11" s="17">
        <f>IF(ISNA(MATCH(CONCATENATE(AF$4,$A11),'Výsledková listina'!$N:$N,0)),"",INDEX('Výsledková listina'!$C:$C,MATCH(CONCATENATE(AF$4,$A11),'Výsledková listina'!$N:$N,0),1))</f>
      </c>
      <c r="AG11" s="51">
        <f>IF(ISNA(MATCH(CONCATENATE(AF$4,$A11),'Výsledková listina'!$N:$N,0)),"",INDEX('Výsledková listina'!$P:$P,MATCH(CONCATENATE(AF$4,$A11),'Výsledková listina'!$N:$N,0),1))</f>
      </c>
      <c r="AH11" s="4"/>
      <c r="AI11" s="107"/>
      <c r="AJ11" s="49">
        <f t="shared" si="5"/>
      </c>
      <c r="AK11" s="68"/>
      <c r="AL11" s="17">
        <f>IF(ISNA(MATCH(CONCATENATE(AL$4,$A11),'Výsledková listina'!$N:$N,0)),"",INDEX('Výsledková listina'!$C:$C,MATCH(CONCATENATE(AL$4,$A11),'Výsledková listina'!$N:$N,0),1))</f>
      </c>
      <c r="AM11" s="51">
        <f>IF(ISNA(MATCH(CONCATENATE(AL$4,$A11),'Výsledková listina'!$N:$N,0)),"",INDEX('Výsledková listina'!$P:$P,MATCH(CONCATENATE(AL$4,$A11),'Výsledková listina'!$N:$N,0),1))</f>
      </c>
      <c r="AN11" s="4"/>
      <c r="AO11" s="107"/>
      <c r="AP11" s="49">
        <f t="shared" si="6"/>
      </c>
      <c r="AQ11" s="68"/>
      <c r="AR11" s="17">
        <f>IF(ISNA(MATCH(CONCATENATE(AR$4,$A11),'Výsledková listina'!$N:$N,0)),"",INDEX('Výsledková listina'!$C:$C,MATCH(CONCATENATE(AR$4,$A11),'Výsledková listina'!$N:$N,0),1))</f>
      </c>
      <c r="AS11" s="51">
        <f>IF(ISNA(MATCH(CONCATENATE(AR$4,$A11),'Výsledková listina'!$N:$N,0)),"",INDEX('Výsledková listina'!$P:$P,MATCH(CONCATENATE(AR$4,$A11),'Výsledková listina'!$N:$N,0),1))</f>
      </c>
      <c r="AT11" s="4"/>
      <c r="AU11" s="107"/>
      <c r="AV11" s="49">
        <f t="shared" si="7"/>
      </c>
      <c r="AW11" s="68"/>
      <c r="AX11" s="17">
        <f>IF(ISNA(MATCH(CONCATENATE(AX$4,$A11),'Výsledková listina'!$N:$N,0)),"",INDEX('Výsledková listina'!$C:$C,MATCH(CONCATENATE(AX$4,$A11),'Výsledková listina'!$N:$N,0),1))</f>
      </c>
      <c r="AY11" s="51">
        <f>IF(ISNA(MATCH(CONCATENATE(AX$4,$A11),'Výsledková listina'!$N:$N,0)),"",INDEX('Výsledková listina'!$P:$P,MATCH(CONCATENATE(AX$4,$A11),'Výsledková listina'!$N:$N,0),1))</f>
      </c>
      <c r="AZ11" s="4"/>
      <c r="BA11" s="107"/>
      <c r="BB11" s="49">
        <f t="shared" si="8"/>
      </c>
      <c r="BC11" s="68"/>
      <c r="BD11" s="17">
        <f>IF(ISNA(MATCH(CONCATENATE(BD$4,$A11),'Výsledková listina'!$N:$N,0)),"",INDEX('Výsledková listina'!$C:$C,MATCH(CONCATENATE(BD$4,$A11),'Výsledková listina'!$N:$N,0),1))</f>
      </c>
      <c r="BE11" s="51">
        <f>IF(ISNA(MATCH(CONCATENATE(BD$4,$A11),'Výsledková listina'!$N:$N,0)),"",INDEX('Výsledková listina'!$P:$P,MATCH(CONCATENATE(BD$4,$A11),'Výsledková listina'!$N:$N,0),1))</f>
      </c>
      <c r="BF11" s="4"/>
      <c r="BG11" s="107"/>
      <c r="BH11" s="49">
        <f t="shared" si="9"/>
      </c>
      <c r="BI11" s="68"/>
      <c r="BJ11" s="17">
        <f>IF(ISNA(MATCH(CONCATENATE(BJ$4,$A11),'Výsledková listina'!$N:$N,0)),"",INDEX('Výsledková listina'!$C:$C,MATCH(CONCATENATE(BJ$4,$A11),'Výsledková listina'!$N:$N,0),1))</f>
      </c>
      <c r="BK11" s="51">
        <f>IF(ISNA(MATCH(CONCATENATE(BJ$4,$A11),'Výsledková listina'!$N:$N,0)),"",INDEX('Výsledková listina'!$P:$P,MATCH(CONCATENATE(BJ$4,$A11),'Výsledková listina'!$N:$N,0),1))</f>
      </c>
      <c r="BL11" s="4"/>
      <c r="BM11" s="49">
        <f t="shared" si="10"/>
      </c>
      <c r="BN11" s="68"/>
      <c r="BO11" s="17">
        <f>IF(ISNA(MATCH(CONCATENATE(BO$4,$A11),'Výsledková listina'!$N:$N,0)),"",INDEX('Výsledková listina'!$C:$C,MATCH(CONCATENATE(BO$4,$A11),'Výsledková listina'!$N:$N,0),1))</f>
      </c>
      <c r="BP11" s="51">
        <f>IF(ISNA(MATCH(CONCATENATE(BO$4,$A11),'Výsledková listina'!$N:$N,0)),"",INDEX('Výsledková listina'!$P:$P,MATCH(CONCATENATE(BO$4,$A11),'Výsledková listina'!$N:$N,0),1))</f>
      </c>
      <c r="BQ11" s="4"/>
      <c r="BR11" s="49">
        <f t="shared" si="11"/>
      </c>
      <c r="BS11" s="68"/>
      <c r="BT11" s="17">
        <f>IF(ISNA(MATCH(CONCATENATE(BT$4,$A11),'Výsledková listina'!$N:$N,0)),"",INDEX('Výsledková listina'!$C:$C,MATCH(CONCATENATE(BT$4,$A11),'Výsledková listina'!$N:$N,0),1))</f>
      </c>
      <c r="BU11" s="51">
        <f>IF(ISNA(MATCH(CONCATENATE(BT$4,$A11),'Výsledková listina'!$N:$N,0)),"",INDEX('Výsledková listina'!$P:$P,MATCH(CONCATENATE(BT$4,$A11),'Výsledková listina'!$N:$N,0),1))</f>
      </c>
      <c r="BV11" s="4"/>
      <c r="BW11" s="49">
        <f t="shared" si="12"/>
      </c>
      <c r="BX11" s="68"/>
      <c r="BY11" s="17">
        <f>IF(ISNA(MATCH(CONCATENATE(BY$4,$A11),'Výsledková listina'!$N:$N,0)),"",INDEX('Výsledková listina'!$C:$C,MATCH(CONCATENATE(BY$4,$A11),'Výsledková listina'!$N:$N,0),1))</f>
      </c>
      <c r="BZ11" s="51">
        <f>IF(ISNA(MATCH(CONCATENATE(BY$4,$A11),'Výsledková listina'!$N:$N,0)),"",INDEX('Výsledková listina'!$P:$P,MATCH(CONCATENATE(BY$4,$A11),'Výsledková listina'!$N:$N,0),1))</f>
      </c>
      <c r="CA11" s="4"/>
      <c r="CB11" s="49">
        <f t="shared" si="13"/>
      </c>
      <c r="CC11" s="68"/>
      <c r="CD11" s="17">
        <f>IF(ISNA(MATCH(CONCATENATE(CD$4,$A11),'Výsledková listina'!$N:$N,0)),"",INDEX('Výsledková listina'!$C:$C,MATCH(CONCATENATE(CD$4,$A11),'Výsledková listina'!$N:$N,0),1))</f>
      </c>
      <c r="CE11" s="51">
        <f>IF(ISNA(MATCH(CONCATENATE(CD$4,$A11),'Výsledková listina'!$N:$N,0)),"",INDEX('Výsledková listina'!$P:$P,MATCH(CONCATENATE(CD$4,$A11),'Výsledková listina'!$N:$N,0),1))</f>
      </c>
      <c r="CF11" s="4"/>
      <c r="CG11" s="49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Patrik Semrád, Jakub Lukášek </v>
      </c>
      <c r="C12" s="51" t="str">
        <f>IF(ISNA(MATCH(CONCATENATE(B$4,$A12),'Výsledková listina'!$N:$N,0)),"",INDEX('Výsledková listina'!$P:$P,MATCH(CONCATENATE(B$4,$A12),'Výsledková listina'!$N:$N,0),1))</f>
        <v>Třebechováci</v>
      </c>
      <c r="D12" s="4">
        <v>7800</v>
      </c>
      <c r="E12" s="107"/>
      <c r="F12" s="49">
        <f t="shared" si="0"/>
        <v>9</v>
      </c>
      <c r="G12" s="68"/>
      <c r="H12" s="17" t="str">
        <f>IF(ISNA(MATCH(CONCATENATE(H$4,$A12),'Výsledková listina'!$N:$N,0)),"",INDEX('Výsledková listina'!$C:$C,MATCH(CONCATENATE(H$4,$A12),'Výsledková listina'!$N:$N,0),1))</f>
        <v>František Herink, Milan Rada</v>
      </c>
      <c r="I12" s="51" t="str">
        <f>IF(ISNA(MATCH(CONCATENATE(H$4,$A12),'Výsledková listina'!$N:$N,0)),"",INDEX('Výsledková listina'!$P:$P,MATCH(CONCATENATE(H$4,$A12),'Výsledková listina'!$N:$N,0),1))</f>
        <v>VIPA Trabucco A</v>
      </c>
      <c r="J12" s="4">
        <v>8990</v>
      </c>
      <c r="K12" s="107"/>
      <c r="L12" s="49">
        <f t="shared" si="1"/>
        <v>9</v>
      </c>
      <c r="M12" s="68"/>
      <c r="N12" s="17" t="str">
        <f>IF(ISNA(MATCH(CONCATENATE(N$4,$A12),'Výsledková listina'!$N:$N,0)),"",INDEX('Výsledková listina'!$C:$C,MATCH(CONCATENATE(N$4,$A12),'Výsledková listina'!$N:$N,0),1))</f>
        <v>Štěpán Bartoň, Jaroslav Stupka</v>
      </c>
      <c r="O12" s="51" t="str">
        <f>IF(ISNA(MATCH(CONCATENATE(N$4,$A12),'Výsledková listina'!$N:$N,0)),"",INDEX('Výsledková listina'!$P:$P,MATCH(CONCATENATE(N$4,$A12),'Výsledková listina'!$N:$N,0),1))</f>
        <v>Feeder team Zelenáči ČRS</v>
      </c>
      <c r="P12" s="4">
        <v>6960</v>
      </c>
      <c r="Q12" s="107"/>
      <c r="R12" s="49">
        <f t="shared" si="2"/>
        <v>11</v>
      </c>
      <c r="S12" s="68"/>
      <c r="T12" s="17">
        <f>IF(ISNA(MATCH(CONCATENATE(T$4,$A12),'Výsledková listina'!$N:$N,0)),"",INDEX('Výsledková listina'!$C:$C,MATCH(CONCATENATE(T$4,$A12),'Výsledková listina'!$N:$N,0),1))</f>
      </c>
      <c r="U12" s="51">
        <f>IF(ISNA(MATCH(CONCATENATE(T$4,$A12),'Výsledková listina'!$N:$N,0)),"",INDEX('Výsledková listina'!$P:$P,MATCH(CONCATENATE(T$4,$A12),'Výsledková listina'!$N:$N,0),1))</f>
      </c>
      <c r="V12" s="4"/>
      <c r="W12" s="107"/>
      <c r="X12" s="49">
        <f t="shared" si="3"/>
      </c>
      <c r="Y12" s="68"/>
      <c r="Z12" s="17">
        <f>IF(ISNA(MATCH(CONCATENATE(Z$4,$A12),'Výsledková listina'!$N:$N,0)),"",INDEX('Výsledková listina'!$C:$C,MATCH(CONCATENATE(Z$4,$A12),'Výsledková listina'!$N:$N,0),1))</f>
      </c>
      <c r="AA12" s="51">
        <f>IF(ISNA(MATCH(CONCATENATE(Z$4,$A12),'Výsledková listina'!$N:$N,0)),"",INDEX('Výsledková listina'!$P:$P,MATCH(CONCATENATE(Z$4,$A12),'Výsledková listina'!$N:$N,0),1))</f>
      </c>
      <c r="AB12" s="4"/>
      <c r="AC12" s="107"/>
      <c r="AD12" s="49">
        <f t="shared" si="4"/>
      </c>
      <c r="AE12" s="68"/>
      <c r="AF12" s="17">
        <f>IF(ISNA(MATCH(CONCATENATE(AF$4,$A12),'Výsledková listina'!$N:$N,0)),"",INDEX('Výsledková listina'!$C:$C,MATCH(CONCATENATE(AF$4,$A12),'Výsledková listina'!$N:$N,0),1))</f>
      </c>
      <c r="AG12" s="51">
        <f>IF(ISNA(MATCH(CONCATENATE(AF$4,$A12),'Výsledková listina'!$N:$N,0)),"",INDEX('Výsledková listina'!$P:$P,MATCH(CONCATENATE(AF$4,$A12),'Výsledková listina'!$N:$N,0),1))</f>
      </c>
      <c r="AH12" s="4"/>
      <c r="AI12" s="107"/>
      <c r="AJ12" s="49">
        <f t="shared" si="5"/>
      </c>
      <c r="AK12" s="68"/>
      <c r="AL12" s="17">
        <f>IF(ISNA(MATCH(CONCATENATE(AL$4,$A12),'Výsledková listina'!$N:$N,0)),"",INDEX('Výsledková listina'!$C:$C,MATCH(CONCATENATE(AL$4,$A12),'Výsledková listina'!$N:$N,0),1))</f>
      </c>
      <c r="AM12" s="51">
        <f>IF(ISNA(MATCH(CONCATENATE(AL$4,$A12),'Výsledková listina'!$N:$N,0)),"",INDEX('Výsledková listina'!$P:$P,MATCH(CONCATENATE(AL$4,$A12),'Výsledková listina'!$N:$N,0),1))</f>
      </c>
      <c r="AN12" s="4"/>
      <c r="AO12" s="107"/>
      <c r="AP12" s="49">
        <f t="shared" si="6"/>
      </c>
      <c r="AQ12" s="68"/>
      <c r="AR12" s="17">
        <f>IF(ISNA(MATCH(CONCATENATE(AR$4,$A12),'Výsledková listina'!$N:$N,0)),"",INDEX('Výsledková listina'!$C:$C,MATCH(CONCATENATE(AR$4,$A12),'Výsledková listina'!$N:$N,0),1))</f>
      </c>
      <c r="AS12" s="51">
        <f>IF(ISNA(MATCH(CONCATENATE(AR$4,$A12),'Výsledková listina'!$N:$N,0)),"",INDEX('Výsledková listina'!$P:$P,MATCH(CONCATENATE(AR$4,$A12),'Výsledková listina'!$N:$N,0),1))</f>
      </c>
      <c r="AT12" s="4"/>
      <c r="AU12" s="107"/>
      <c r="AV12" s="49">
        <f t="shared" si="7"/>
      </c>
      <c r="AW12" s="68"/>
      <c r="AX12" s="17">
        <f>IF(ISNA(MATCH(CONCATENATE(AX$4,$A12),'Výsledková listina'!$N:$N,0)),"",INDEX('Výsledková listina'!$C:$C,MATCH(CONCATENATE(AX$4,$A12),'Výsledková listina'!$N:$N,0),1))</f>
      </c>
      <c r="AY12" s="51">
        <f>IF(ISNA(MATCH(CONCATENATE(AX$4,$A12),'Výsledková listina'!$N:$N,0)),"",INDEX('Výsledková listina'!$P:$P,MATCH(CONCATENATE(AX$4,$A12),'Výsledková listina'!$N:$N,0),1))</f>
      </c>
      <c r="AZ12" s="4"/>
      <c r="BA12" s="107"/>
      <c r="BB12" s="49">
        <f t="shared" si="8"/>
      </c>
      <c r="BC12" s="68"/>
      <c r="BD12" s="17">
        <f>IF(ISNA(MATCH(CONCATENATE(BD$4,$A12),'Výsledková listina'!$N:$N,0)),"",INDEX('Výsledková listina'!$C:$C,MATCH(CONCATENATE(BD$4,$A12),'Výsledková listina'!$N:$N,0),1))</f>
      </c>
      <c r="BE12" s="51">
        <f>IF(ISNA(MATCH(CONCATENATE(BD$4,$A12),'Výsledková listina'!$N:$N,0)),"",INDEX('Výsledková listina'!$P:$P,MATCH(CONCATENATE(BD$4,$A12),'Výsledková listina'!$N:$N,0),1))</f>
      </c>
      <c r="BF12" s="4"/>
      <c r="BG12" s="107"/>
      <c r="BH12" s="49">
        <f t="shared" si="9"/>
      </c>
      <c r="BI12" s="68"/>
      <c r="BJ12" s="17">
        <f>IF(ISNA(MATCH(CONCATENATE(BJ$4,$A12),'Výsledková listina'!$N:$N,0)),"",INDEX('Výsledková listina'!$C:$C,MATCH(CONCATENATE(BJ$4,$A12),'Výsledková listina'!$N:$N,0),1))</f>
      </c>
      <c r="BK12" s="51">
        <f>IF(ISNA(MATCH(CONCATENATE(BJ$4,$A12),'Výsledková listina'!$N:$N,0)),"",INDEX('Výsledková listina'!$P:$P,MATCH(CONCATENATE(BJ$4,$A12),'Výsledková listina'!$N:$N,0),1))</f>
      </c>
      <c r="BL12" s="4"/>
      <c r="BM12" s="49">
        <f t="shared" si="10"/>
      </c>
      <c r="BN12" s="68"/>
      <c r="BO12" s="17">
        <f>IF(ISNA(MATCH(CONCATENATE(BO$4,$A12),'Výsledková listina'!$N:$N,0)),"",INDEX('Výsledková listina'!$C:$C,MATCH(CONCATENATE(BO$4,$A12),'Výsledková listina'!$N:$N,0),1))</f>
      </c>
      <c r="BP12" s="51">
        <f>IF(ISNA(MATCH(CONCATENATE(BO$4,$A12),'Výsledková listina'!$N:$N,0)),"",INDEX('Výsledková listina'!$P:$P,MATCH(CONCATENATE(BO$4,$A12),'Výsledková listina'!$N:$N,0),1))</f>
      </c>
      <c r="BQ12" s="4"/>
      <c r="BR12" s="49">
        <f t="shared" si="11"/>
      </c>
      <c r="BS12" s="68"/>
      <c r="BT12" s="17">
        <f>IF(ISNA(MATCH(CONCATENATE(BT$4,$A12),'Výsledková listina'!$N:$N,0)),"",INDEX('Výsledková listina'!$C:$C,MATCH(CONCATENATE(BT$4,$A12),'Výsledková listina'!$N:$N,0),1))</f>
      </c>
      <c r="BU12" s="51">
        <f>IF(ISNA(MATCH(CONCATENATE(BT$4,$A12),'Výsledková listina'!$N:$N,0)),"",INDEX('Výsledková listina'!$P:$P,MATCH(CONCATENATE(BT$4,$A12),'Výsledková listina'!$N:$N,0),1))</f>
      </c>
      <c r="BV12" s="4"/>
      <c r="BW12" s="49">
        <f t="shared" si="12"/>
      </c>
      <c r="BX12" s="68"/>
      <c r="BY12" s="17">
        <f>IF(ISNA(MATCH(CONCATENATE(BY$4,$A12),'Výsledková listina'!$N:$N,0)),"",INDEX('Výsledková listina'!$C:$C,MATCH(CONCATENATE(BY$4,$A12),'Výsledková listina'!$N:$N,0),1))</f>
      </c>
      <c r="BZ12" s="51">
        <f>IF(ISNA(MATCH(CONCATENATE(BY$4,$A12),'Výsledková listina'!$N:$N,0)),"",INDEX('Výsledková listina'!$P:$P,MATCH(CONCATENATE(BY$4,$A12),'Výsledková listina'!$N:$N,0),1))</f>
      </c>
      <c r="CA12" s="4"/>
      <c r="CB12" s="49">
        <f t="shared" si="13"/>
      </c>
      <c r="CC12" s="68"/>
      <c r="CD12" s="17">
        <f>IF(ISNA(MATCH(CONCATENATE(CD$4,$A12),'Výsledková listina'!$N:$N,0)),"",INDEX('Výsledková listina'!$C:$C,MATCH(CONCATENATE(CD$4,$A12),'Výsledková listina'!$N:$N,0),1))</f>
      </c>
      <c r="CE12" s="51">
        <f>IF(ISNA(MATCH(CONCATENATE(CD$4,$A12),'Výsledková listina'!$N:$N,0)),"",INDEX('Výsledková listina'!$P:$P,MATCH(CONCATENATE(CD$4,$A12),'Výsledková listina'!$N:$N,0),1))</f>
      </c>
      <c r="CF12" s="4"/>
      <c r="CG12" s="49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Jaroslav Peterka, Ladislav Varga</v>
      </c>
      <c r="C13" s="51" t="str">
        <f>IF(ISNA(MATCH(CONCATENATE(B$4,$A13),'Výsledková listina'!$N:$N,0)),"",INDEX('Výsledková listina'!$P:$P,MATCH(CONCATENATE(B$4,$A13),'Výsledková listina'!$N:$N,0),1))</f>
        <v>Wargins feeder team</v>
      </c>
      <c r="D13" s="4">
        <v>14510</v>
      </c>
      <c r="E13" s="107"/>
      <c r="F13" s="49">
        <f t="shared" si="0"/>
        <v>1</v>
      </c>
      <c r="G13" s="68"/>
      <c r="H13" s="17" t="str">
        <f>IF(ISNA(MATCH(CONCATENATE(H$4,$A13),'Výsledková listina'!$N:$N,0)),"",INDEX('Výsledková listina'!$C:$C,MATCH(CONCATENATE(H$4,$A13),'Výsledková listina'!$N:$N,0),1))</f>
        <v>Miroslav Koucký, Andrea Pechalová</v>
      </c>
      <c r="I13" s="51" t="str">
        <f>IF(ISNA(MATCH(CONCATENATE(H$4,$A13),'Výsledková listina'!$N:$N,0)),"",INDEX('Výsledková listina'!$P:$P,MATCH(CONCATENATE(H$4,$A13),'Výsledková listina'!$N:$N,0),1))</f>
        <v>MAVER Feeder team Moravia A</v>
      </c>
      <c r="J13" s="4">
        <v>10040</v>
      </c>
      <c r="K13" s="107"/>
      <c r="L13" s="49">
        <f t="shared" si="1"/>
        <v>4</v>
      </c>
      <c r="M13" s="68"/>
      <c r="N13" s="17" t="str">
        <f>IF(ISNA(MATCH(CONCATENATE(N$4,$A13),'Výsledková listina'!$N:$N,0)),"",INDEX('Výsledková listina'!$C:$C,MATCH(CONCATENATE(N$4,$A13),'Výsledková listina'!$N:$N,0),1))</f>
        <v>Jan Brzobohatý, Jiří Hofta</v>
      </c>
      <c r="O13" s="51">
        <f>IF(ISNA(MATCH(CONCATENATE(N$4,$A13),'Výsledková listina'!$N:$N,0)),"",INDEX('Výsledková listina'!$P:$P,MATCH(CONCATENATE(N$4,$A13),'Výsledková listina'!$N:$N,0),1))</f>
      </c>
      <c r="P13" s="4">
        <v>4330</v>
      </c>
      <c r="Q13" s="107"/>
      <c r="R13" s="49">
        <f t="shared" si="2"/>
        <v>16</v>
      </c>
      <c r="S13" s="68"/>
      <c r="T13" s="17">
        <f>IF(ISNA(MATCH(CONCATENATE(T$4,$A13),'Výsledková listina'!$N:$N,0)),"",INDEX('Výsledková listina'!$C:$C,MATCH(CONCATENATE(T$4,$A13),'Výsledková listina'!$N:$N,0),1))</f>
      </c>
      <c r="U13" s="51">
        <f>IF(ISNA(MATCH(CONCATENATE(T$4,$A13),'Výsledková listina'!$N:$N,0)),"",INDEX('Výsledková listina'!$P:$P,MATCH(CONCATENATE(T$4,$A13),'Výsledková listina'!$N:$N,0),1))</f>
      </c>
      <c r="V13" s="4"/>
      <c r="W13" s="107"/>
      <c r="X13" s="49">
        <f t="shared" si="3"/>
      </c>
      <c r="Y13" s="68"/>
      <c r="Z13" s="17">
        <f>IF(ISNA(MATCH(CONCATENATE(Z$4,$A13),'Výsledková listina'!$N:$N,0)),"",INDEX('Výsledková listina'!$C:$C,MATCH(CONCATENATE(Z$4,$A13),'Výsledková listina'!$N:$N,0),1))</f>
      </c>
      <c r="AA13" s="51">
        <f>IF(ISNA(MATCH(CONCATENATE(Z$4,$A13),'Výsledková listina'!$N:$N,0)),"",INDEX('Výsledková listina'!$P:$P,MATCH(CONCATENATE(Z$4,$A13),'Výsledková listina'!$N:$N,0),1))</f>
      </c>
      <c r="AB13" s="4"/>
      <c r="AC13" s="107"/>
      <c r="AD13" s="49">
        <f t="shared" si="4"/>
      </c>
      <c r="AE13" s="68"/>
      <c r="AF13" s="17">
        <f>IF(ISNA(MATCH(CONCATENATE(AF$4,$A13),'Výsledková listina'!$N:$N,0)),"",INDEX('Výsledková listina'!$C:$C,MATCH(CONCATENATE(AF$4,$A13),'Výsledková listina'!$N:$N,0),1))</f>
      </c>
      <c r="AG13" s="51">
        <f>IF(ISNA(MATCH(CONCATENATE(AF$4,$A13),'Výsledková listina'!$N:$N,0)),"",INDEX('Výsledková listina'!$P:$P,MATCH(CONCATENATE(AF$4,$A13),'Výsledková listina'!$N:$N,0),1))</f>
      </c>
      <c r="AH13" s="4"/>
      <c r="AI13" s="107"/>
      <c r="AJ13" s="49">
        <f t="shared" si="5"/>
      </c>
      <c r="AK13" s="68"/>
      <c r="AL13" s="17">
        <f>IF(ISNA(MATCH(CONCATENATE(AL$4,$A13),'Výsledková listina'!$N:$N,0)),"",INDEX('Výsledková listina'!$C:$C,MATCH(CONCATENATE(AL$4,$A13),'Výsledková listina'!$N:$N,0),1))</f>
      </c>
      <c r="AM13" s="51">
        <f>IF(ISNA(MATCH(CONCATENATE(AL$4,$A13),'Výsledková listina'!$N:$N,0)),"",INDEX('Výsledková listina'!$P:$P,MATCH(CONCATENATE(AL$4,$A13),'Výsledková listina'!$N:$N,0),1))</f>
      </c>
      <c r="AN13" s="4"/>
      <c r="AO13" s="107"/>
      <c r="AP13" s="49">
        <f t="shared" si="6"/>
      </c>
      <c r="AQ13" s="68"/>
      <c r="AR13" s="17">
        <f>IF(ISNA(MATCH(CONCATENATE(AR$4,$A13),'Výsledková listina'!$N:$N,0)),"",INDEX('Výsledková listina'!$C:$C,MATCH(CONCATENATE(AR$4,$A13),'Výsledková listina'!$N:$N,0),1))</f>
      </c>
      <c r="AS13" s="51">
        <f>IF(ISNA(MATCH(CONCATENATE(AR$4,$A13),'Výsledková listina'!$N:$N,0)),"",INDEX('Výsledková listina'!$P:$P,MATCH(CONCATENATE(AR$4,$A13),'Výsledková listina'!$N:$N,0),1))</f>
      </c>
      <c r="AT13" s="4"/>
      <c r="AU13" s="107"/>
      <c r="AV13" s="49">
        <f t="shared" si="7"/>
      </c>
      <c r="AW13" s="68"/>
      <c r="AX13" s="17">
        <f>IF(ISNA(MATCH(CONCATENATE(AX$4,$A13),'Výsledková listina'!$N:$N,0)),"",INDEX('Výsledková listina'!$C:$C,MATCH(CONCATENATE(AX$4,$A13),'Výsledková listina'!$N:$N,0),1))</f>
      </c>
      <c r="AY13" s="51">
        <f>IF(ISNA(MATCH(CONCATENATE(AX$4,$A13),'Výsledková listina'!$N:$N,0)),"",INDEX('Výsledková listina'!$P:$P,MATCH(CONCATENATE(AX$4,$A13),'Výsledková listina'!$N:$N,0),1))</f>
      </c>
      <c r="AZ13" s="4"/>
      <c r="BA13" s="107"/>
      <c r="BB13" s="49">
        <f t="shared" si="8"/>
      </c>
      <c r="BC13" s="68"/>
      <c r="BD13" s="17">
        <f>IF(ISNA(MATCH(CONCATENATE(BD$4,$A13),'Výsledková listina'!$N:$N,0)),"",INDEX('Výsledková listina'!$C:$C,MATCH(CONCATENATE(BD$4,$A13),'Výsledková listina'!$N:$N,0),1))</f>
      </c>
      <c r="BE13" s="51">
        <f>IF(ISNA(MATCH(CONCATENATE(BD$4,$A13),'Výsledková listina'!$N:$N,0)),"",INDEX('Výsledková listina'!$P:$P,MATCH(CONCATENATE(BD$4,$A13),'Výsledková listina'!$N:$N,0),1))</f>
      </c>
      <c r="BF13" s="4"/>
      <c r="BG13" s="107"/>
      <c r="BH13" s="49">
        <f t="shared" si="9"/>
      </c>
      <c r="BI13" s="68"/>
      <c r="BJ13" s="17">
        <f>IF(ISNA(MATCH(CONCATENATE(BJ$4,$A13),'Výsledková listina'!$N:$N,0)),"",INDEX('Výsledková listina'!$C:$C,MATCH(CONCATENATE(BJ$4,$A13),'Výsledková listina'!$N:$N,0),1))</f>
      </c>
      <c r="BK13" s="51">
        <f>IF(ISNA(MATCH(CONCATENATE(BJ$4,$A13),'Výsledková listina'!$N:$N,0)),"",INDEX('Výsledková listina'!$P:$P,MATCH(CONCATENATE(BJ$4,$A13),'Výsledková listina'!$N:$N,0),1))</f>
      </c>
      <c r="BL13" s="4"/>
      <c r="BM13" s="49">
        <f t="shared" si="10"/>
      </c>
      <c r="BN13" s="68"/>
      <c r="BO13" s="17">
        <f>IF(ISNA(MATCH(CONCATENATE(BO$4,$A13),'Výsledková listina'!$N:$N,0)),"",INDEX('Výsledková listina'!$C:$C,MATCH(CONCATENATE(BO$4,$A13),'Výsledková listina'!$N:$N,0),1))</f>
      </c>
      <c r="BP13" s="51">
        <f>IF(ISNA(MATCH(CONCATENATE(BO$4,$A13),'Výsledková listina'!$N:$N,0)),"",INDEX('Výsledková listina'!$P:$P,MATCH(CONCATENATE(BO$4,$A13),'Výsledková listina'!$N:$N,0),1))</f>
      </c>
      <c r="BQ13" s="4"/>
      <c r="BR13" s="49">
        <f t="shared" si="11"/>
      </c>
      <c r="BS13" s="68"/>
      <c r="BT13" s="17">
        <f>IF(ISNA(MATCH(CONCATENATE(BT$4,$A13),'Výsledková listina'!$N:$N,0)),"",INDEX('Výsledková listina'!$C:$C,MATCH(CONCATENATE(BT$4,$A13),'Výsledková listina'!$N:$N,0),1))</f>
      </c>
      <c r="BU13" s="51">
        <f>IF(ISNA(MATCH(CONCATENATE(BT$4,$A13),'Výsledková listina'!$N:$N,0)),"",INDEX('Výsledková listina'!$P:$P,MATCH(CONCATENATE(BT$4,$A13),'Výsledková listina'!$N:$N,0),1))</f>
      </c>
      <c r="BV13" s="4"/>
      <c r="BW13" s="49">
        <f t="shared" si="12"/>
      </c>
      <c r="BX13" s="68"/>
      <c r="BY13" s="17">
        <f>IF(ISNA(MATCH(CONCATENATE(BY$4,$A13),'Výsledková listina'!$N:$N,0)),"",INDEX('Výsledková listina'!$C:$C,MATCH(CONCATENATE(BY$4,$A13),'Výsledková listina'!$N:$N,0),1))</f>
      </c>
      <c r="BZ13" s="51">
        <f>IF(ISNA(MATCH(CONCATENATE(BY$4,$A13),'Výsledková listina'!$N:$N,0)),"",INDEX('Výsledková listina'!$P:$P,MATCH(CONCATENATE(BY$4,$A13),'Výsledková listina'!$N:$N,0),1))</f>
      </c>
      <c r="CA13" s="4"/>
      <c r="CB13" s="49">
        <f t="shared" si="13"/>
      </c>
      <c r="CC13" s="68"/>
      <c r="CD13" s="17">
        <f>IF(ISNA(MATCH(CONCATENATE(CD$4,$A13),'Výsledková listina'!$N:$N,0)),"",INDEX('Výsledková listina'!$C:$C,MATCH(CONCATENATE(CD$4,$A13),'Výsledková listina'!$N:$N,0),1))</f>
      </c>
      <c r="CE13" s="51">
        <f>IF(ISNA(MATCH(CONCATENATE(CD$4,$A13),'Výsledková listina'!$N:$N,0)),"",INDEX('Výsledková listina'!$P:$P,MATCH(CONCATENATE(CD$4,$A13),'Výsledková listina'!$N:$N,0),1))</f>
      </c>
      <c r="CF13" s="4"/>
      <c r="CG13" s="49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Petr Ondráček, Jan Tomšík</v>
      </c>
      <c r="C14" s="51" t="str">
        <f>IF(ISNA(MATCH(CONCATENATE(B$4,$A14),'Výsledková listina'!$N:$N,0)),"",INDEX('Výsledková listina'!$P:$P,MATCH(CONCATENATE(B$4,$A14),'Výsledková listina'!$N:$N,0),1))</f>
        <v>Maver Feeder team Moravia B</v>
      </c>
      <c r="D14" s="4">
        <v>11870</v>
      </c>
      <c r="E14" s="107"/>
      <c r="F14" s="49">
        <f t="shared" si="0"/>
        <v>4</v>
      </c>
      <c r="G14" s="68"/>
      <c r="H14" s="17" t="str">
        <f>IF(ISNA(MATCH(CONCATENATE(H$4,$A14),'Výsledková listina'!$N:$N,0)),"",INDEX('Výsledková listina'!$C:$C,MATCH(CONCATENATE(H$4,$A14),'Výsledková listina'!$N:$N,0),1))</f>
        <v>Pavel Sičák, Martin Komora</v>
      </c>
      <c r="I14" s="51" t="str">
        <f>IF(ISNA(MATCH(CONCATENATE(H$4,$A14),'Výsledková listina'!$N:$N,0)),"",INDEX('Výsledková listina'!$P:$P,MATCH(CONCATENATE(H$4,$A14),'Výsledková listina'!$N:$N,0),1))</f>
        <v>Browning team</v>
      </c>
      <c r="J14" s="4">
        <v>5860</v>
      </c>
      <c r="K14" s="107"/>
      <c r="L14" s="49">
        <f t="shared" si="1"/>
        <v>12</v>
      </c>
      <c r="M14" s="68"/>
      <c r="N14" s="17" t="str">
        <f>IF(ISNA(MATCH(CONCATENATE(N$4,$A14),'Výsledková listina'!$N:$N,0)),"",INDEX('Výsledková listina'!$C:$C,MATCH(CONCATENATE(N$4,$A14),'Výsledková listina'!$N:$N,0),1))</f>
        <v>Kamil Šerý, Vladimír Vančata</v>
      </c>
      <c r="O14" s="51" t="str">
        <f>IF(ISNA(MATCH(CONCATENATE(N$4,$A14),'Výsledková listina'!$N:$N,0)),"",INDEX('Výsledková listina'!$P:$P,MATCH(CONCATENATE(N$4,$A14),'Výsledková listina'!$N:$N,0),1))</f>
        <v>ŠeVan</v>
      </c>
      <c r="P14" s="4">
        <v>7740</v>
      </c>
      <c r="Q14" s="107"/>
      <c r="R14" s="49">
        <f t="shared" si="2"/>
        <v>7</v>
      </c>
      <c r="S14" s="68"/>
      <c r="T14" s="17">
        <f>IF(ISNA(MATCH(CONCATENATE(T$4,$A14),'Výsledková listina'!$N:$N,0)),"",INDEX('Výsledková listina'!$C:$C,MATCH(CONCATENATE(T$4,$A14),'Výsledková listina'!$N:$N,0),1))</f>
      </c>
      <c r="U14" s="51">
        <f>IF(ISNA(MATCH(CONCATENATE(T$4,$A14),'Výsledková listina'!$N:$N,0)),"",INDEX('Výsledková listina'!$P:$P,MATCH(CONCATENATE(T$4,$A14),'Výsledková listina'!$N:$N,0),1))</f>
      </c>
      <c r="V14" s="4"/>
      <c r="W14" s="107"/>
      <c r="X14" s="49">
        <f t="shared" si="3"/>
      </c>
      <c r="Y14" s="68"/>
      <c r="Z14" s="17">
        <f>IF(ISNA(MATCH(CONCATENATE(Z$4,$A14),'Výsledková listina'!$N:$N,0)),"",INDEX('Výsledková listina'!$C:$C,MATCH(CONCATENATE(Z$4,$A14),'Výsledková listina'!$N:$N,0),1))</f>
      </c>
      <c r="AA14" s="51">
        <f>IF(ISNA(MATCH(CONCATENATE(Z$4,$A14),'Výsledková listina'!$N:$N,0)),"",INDEX('Výsledková listina'!$P:$P,MATCH(CONCATENATE(Z$4,$A14),'Výsledková listina'!$N:$N,0),1))</f>
      </c>
      <c r="AB14" s="4"/>
      <c r="AC14" s="107"/>
      <c r="AD14" s="49">
        <f t="shared" si="4"/>
      </c>
      <c r="AE14" s="68"/>
      <c r="AF14" s="17">
        <f>IF(ISNA(MATCH(CONCATENATE(AF$4,$A14),'Výsledková listina'!$N:$N,0)),"",INDEX('Výsledková listina'!$C:$C,MATCH(CONCATENATE(AF$4,$A14),'Výsledková listina'!$N:$N,0),1))</f>
      </c>
      <c r="AG14" s="51">
        <f>IF(ISNA(MATCH(CONCATENATE(AF$4,$A14),'Výsledková listina'!$N:$N,0)),"",INDEX('Výsledková listina'!$P:$P,MATCH(CONCATENATE(AF$4,$A14),'Výsledková listina'!$N:$N,0),1))</f>
      </c>
      <c r="AH14" s="4"/>
      <c r="AI14" s="107"/>
      <c r="AJ14" s="49">
        <f t="shared" si="5"/>
      </c>
      <c r="AK14" s="68"/>
      <c r="AL14" s="17">
        <f>IF(ISNA(MATCH(CONCATENATE(AL$4,$A14),'Výsledková listina'!$N:$N,0)),"",INDEX('Výsledková listina'!$C:$C,MATCH(CONCATENATE(AL$4,$A14),'Výsledková listina'!$N:$N,0),1))</f>
      </c>
      <c r="AM14" s="51">
        <f>IF(ISNA(MATCH(CONCATENATE(AL$4,$A14),'Výsledková listina'!$N:$N,0)),"",INDEX('Výsledková listina'!$P:$P,MATCH(CONCATENATE(AL$4,$A14),'Výsledková listina'!$N:$N,0),1))</f>
      </c>
      <c r="AN14" s="4"/>
      <c r="AO14" s="107"/>
      <c r="AP14" s="49">
        <f t="shared" si="6"/>
      </c>
      <c r="AQ14" s="68"/>
      <c r="AR14" s="17">
        <f>IF(ISNA(MATCH(CONCATENATE(AR$4,$A14),'Výsledková listina'!$N:$N,0)),"",INDEX('Výsledková listina'!$C:$C,MATCH(CONCATENATE(AR$4,$A14),'Výsledková listina'!$N:$N,0),1))</f>
      </c>
      <c r="AS14" s="51">
        <f>IF(ISNA(MATCH(CONCATENATE(AR$4,$A14),'Výsledková listina'!$N:$N,0)),"",INDEX('Výsledková listina'!$P:$P,MATCH(CONCATENATE(AR$4,$A14),'Výsledková listina'!$N:$N,0),1))</f>
      </c>
      <c r="AT14" s="4"/>
      <c r="AU14" s="107"/>
      <c r="AV14" s="49">
        <f t="shared" si="7"/>
      </c>
      <c r="AW14" s="68"/>
      <c r="AX14" s="17">
        <f>IF(ISNA(MATCH(CONCATENATE(AX$4,$A14),'Výsledková listina'!$N:$N,0)),"",INDEX('Výsledková listina'!$C:$C,MATCH(CONCATENATE(AX$4,$A14),'Výsledková listina'!$N:$N,0),1))</f>
      </c>
      <c r="AY14" s="51">
        <f>IF(ISNA(MATCH(CONCATENATE(AX$4,$A14),'Výsledková listina'!$N:$N,0)),"",INDEX('Výsledková listina'!$P:$P,MATCH(CONCATENATE(AX$4,$A14),'Výsledková listina'!$N:$N,0),1))</f>
      </c>
      <c r="AZ14" s="4"/>
      <c r="BA14" s="107"/>
      <c r="BB14" s="49">
        <f t="shared" si="8"/>
      </c>
      <c r="BC14" s="68"/>
      <c r="BD14" s="17">
        <f>IF(ISNA(MATCH(CONCATENATE(BD$4,$A14),'Výsledková listina'!$N:$N,0)),"",INDEX('Výsledková listina'!$C:$C,MATCH(CONCATENATE(BD$4,$A14),'Výsledková listina'!$N:$N,0),1))</f>
      </c>
      <c r="BE14" s="51">
        <f>IF(ISNA(MATCH(CONCATENATE(BD$4,$A14),'Výsledková listina'!$N:$N,0)),"",INDEX('Výsledková listina'!$P:$P,MATCH(CONCATENATE(BD$4,$A14),'Výsledková listina'!$N:$N,0),1))</f>
      </c>
      <c r="BF14" s="4"/>
      <c r="BG14" s="107"/>
      <c r="BH14" s="49">
        <f t="shared" si="9"/>
      </c>
      <c r="BI14" s="68"/>
      <c r="BJ14" s="17">
        <f>IF(ISNA(MATCH(CONCATENATE(BJ$4,$A14),'Výsledková listina'!$N:$N,0)),"",INDEX('Výsledková listina'!$C:$C,MATCH(CONCATENATE(BJ$4,$A14),'Výsledková listina'!$N:$N,0),1))</f>
      </c>
      <c r="BK14" s="51">
        <f>IF(ISNA(MATCH(CONCATENATE(BJ$4,$A14),'Výsledková listina'!$N:$N,0)),"",INDEX('Výsledková listina'!$P:$P,MATCH(CONCATENATE(BJ$4,$A14),'Výsledková listina'!$N:$N,0),1))</f>
      </c>
      <c r="BL14" s="4"/>
      <c r="BM14" s="49">
        <f t="shared" si="10"/>
      </c>
      <c r="BN14" s="68"/>
      <c r="BO14" s="17">
        <f>IF(ISNA(MATCH(CONCATENATE(BO$4,$A14),'Výsledková listina'!$N:$N,0)),"",INDEX('Výsledková listina'!$C:$C,MATCH(CONCATENATE(BO$4,$A14),'Výsledková listina'!$N:$N,0),1))</f>
      </c>
      <c r="BP14" s="51">
        <f>IF(ISNA(MATCH(CONCATENATE(BO$4,$A14),'Výsledková listina'!$N:$N,0)),"",INDEX('Výsledková listina'!$P:$P,MATCH(CONCATENATE(BO$4,$A14),'Výsledková listina'!$N:$N,0),1))</f>
      </c>
      <c r="BQ14" s="4"/>
      <c r="BR14" s="49">
        <f t="shared" si="11"/>
      </c>
      <c r="BS14" s="68"/>
      <c r="BT14" s="17">
        <f>IF(ISNA(MATCH(CONCATENATE(BT$4,$A14),'Výsledková listina'!$N:$N,0)),"",INDEX('Výsledková listina'!$C:$C,MATCH(CONCATENATE(BT$4,$A14),'Výsledková listina'!$N:$N,0),1))</f>
      </c>
      <c r="BU14" s="51">
        <f>IF(ISNA(MATCH(CONCATENATE(BT$4,$A14),'Výsledková listina'!$N:$N,0)),"",INDEX('Výsledková listina'!$P:$P,MATCH(CONCATENATE(BT$4,$A14),'Výsledková listina'!$N:$N,0),1))</f>
      </c>
      <c r="BV14" s="4"/>
      <c r="BW14" s="49">
        <f t="shared" si="12"/>
      </c>
      <c r="BX14" s="68"/>
      <c r="BY14" s="17">
        <f>IF(ISNA(MATCH(CONCATENATE(BY$4,$A14),'Výsledková listina'!$N:$N,0)),"",INDEX('Výsledková listina'!$C:$C,MATCH(CONCATENATE(BY$4,$A14),'Výsledková listina'!$N:$N,0),1))</f>
      </c>
      <c r="BZ14" s="51">
        <f>IF(ISNA(MATCH(CONCATENATE(BY$4,$A14),'Výsledková listina'!$N:$N,0)),"",INDEX('Výsledková listina'!$P:$P,MATCH(CONCATENATE(BY$4,$A14),'Výsledková listina'!$N:$N,0),1))</f>
      </c>
      <c r="CA14" s="4"/>
      <c r="CB14" s="49">
        <f t="shared" si="13"/>
      </c>
      <c r="CC14" s="68"/>
      <c r="CD14" s="17">
        <f>IF(ISNA(MATCH(CONCATENATE(CD$4,$A14),'Výsledková listina'!$N:$N,0)),"",INDEX('Výsledková listina'!$C:$C,MATCH(CONCATENATE(CD$4,$A14),'Výsledková listina'!$N:$N,0),1))</f>
      </c>
      <c r="CE14" s="51">
        <f>IF(ISNA(MATCH(CONCATENATE(CD$4,$A14),'Výsledková listina'!$N:$N,0)),"",INDEX('Výsledková listina'!$P:$P,MATCH(CONCATENATE(CD$4,$A14),'Výsledková listina'!$N:$N,0),1))</f>
      </c>
      <c r="CF14" s="4"/>
      <c r="CG14" s="49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Lenka Grofová, Milan Špánek</v>
      </c>
      <c r="C15" s="51" t="str">
        <f>IF(ISNA(MATCH(CONCATENATE(B$4,$A15),'Výsledková listina'!$N:$N,0)),"",INDEX('Výsledková listina'!$P:$P,MATCH(CONCATENATE(B$4,$A15),'Výsledková listina'!$N:$N,0),1))</f>
        <v>Kefas FT</v>
      </c>
      <c r="D15" s="4">
        <v>7770</v>
      </c>
      <c r="E15" s="107"/>
      <c r="F15" s="49">
        <f t="shared" si="0"/>
        <v>10</v>
      </c>
      <c r="G15" s="68"/>
      <c r="H15" s="17" t="str">
        <f>IF(ISNA(MATCH(CONCATENATE(H$4,$A15),'Výsledková listina'!$N:$N,0)),"",INDEX('Výsledková listina'!$C:$C,MATCH(CONCATENATE(H$4,$A15),'Výsledková listina'!$N:$N,0),1))</f>
        <v>Zdeněk Pecka, Aleš Řípa</v>
      </c>
      <c r="I15" s="51" t="str">
        <f>IF(ISNA(MATCH(CONCATENATE(H$4,$A15),'Výsledková listina'!$N:$N,0)),"",INDEX('Výsledková listina'!$P:$P,MATCH(CONCATENATE(H$4,$A15),'Výsledková listina'!$N:$N,0),1))</f>
        <v>Marcel Van Den Ende team</v>
      </c>
      <c r="J15" s="4">
        <v>13540</v>
      </c>
      <c r="K15" s="107"/>
      <c r="L15" s="49">
        <f t="shared" si="1"/>
        <v>1</v>
      </c>
      <c r="M15" s="68"/>
      <c r="N15" s="17" t="str">
        <f>IF(ISNA(MATCH(CONCATENATE(N$4,$A15),'Výsledková listina'!$N:$N,0)),"",INDEX('Výsledková listina'!$C:$C,MATCH(CONCATENATE(N$4,$A15),'Výsledková listina'!$N:$N,0),1))</f>
        <v>Karel Plzák, David Sigmund</v>
      </c>
      <c r="O15" s="51">
        <f>IF(ISNA(MATCH(CONCATENATE(N$4,$A15),'Výsledková listina'!$N:$N,0)),"",INDEX('Výsledková listina'!$P:$P,MATCH(CONCATENATE(N$4,$A15),'Výsledková listina'!$N:$N,0),1))</f>
      </c>
      <c r="P15" s="4">
        <v>4650</v>
      </c>
      <c r="Q15" s="107"/>
      <c r="R15" s="49">
        <f t="shared" si="2"/>
        <v>15</v>
      </c>
      <c r="S15" s="68"/>
      <c r="T15" s="17">
        <f>IF(ISNA(MATCH(CONCATENATE(T$4,$A15),'Výsledková listina'!$N:$N,0)),"",INDEX('Výsledková listina'!$C:$C,MATCH(CONCATENATE(T$4,$A15),'Výsledková listina'!$N:$N,0),1))</f>
      </c>
      <c r="U15" s="51">
        <f>IF(ISNA(MATCH(CONCATENATE(T$4,$A15),'Výsledková listina'!$N:$N,0)),"",INDEX('Výsledková listina'!$P:$P,MATCH(CONCATENATE(T$4,$A15),'Výsledková listina'!$N:$N,0),1))</f>
      </c>
      <c r="V15" s="4"/>
      <c r="W15" s="107"/>
      <c r="X15" s="49">
        <f t="shared" si="3"/>
      </c>
      <c r="Y15" s="68"/>
      <c r="Z15" s="17">
        <f>IF(ISNA(MATCH(CONCATENATE(Z$4,$A15),'Výsledková listina'!$N:$N,0)),"",INDEX('Výsledková listina'!$C:$C,MATCH(CONCATENATE(Z$4,$A15),'Výsledková listina'!$N:$N,0),1))</f>
      </c>
      <c r="AA15" s="51">
        <f>IF(ISNA(MATCH(CONCATENATE(Z$4,$A15),'Výsledková listina'!$N:$N,0)),"",INDEX('Výsledková listina'!$P:$P,MATCH(CONCATENATE(Z$4,$A15),'Výsledková listina'!$N:$N,0),1))</f>
      </c>
      <c r="AB15" s="4"/>
      <c r="AC15" s="107"/>
      <c r="AD15" s="49">
        <f t="shared" si="4"/>
      </c>
      <c r="AE15" s="68"/>
      <c r="AF15" s="17">
        <f>IF(ISNA(MATCH(CONCATENATE(AF$4,$A15),'Výsledková listina'!$N:$N,0)),"",INDEX('Výsledková listina'!$C:$C,MATCH(CONCATENATE(AF$4,$A15),'Výsledková listina'!$N:$N,0),1))</f>
      </c>
      <c r="AG15" s="51">
        <f>IF(ISNA(MATCH(CONCATENATE(AF$4,$A15),'Výsledková listina'!$N:$N,0)),"",INDEX('Výsledková listina'!$P:$P,MATCH(CONCATENATE(AF$4,$A15),'Výsledková listina'!$N:$N,0),1))</f>
      </c>
      <c r="AH15" s="4"/>
      <c r="AI15" s="107"/>
      <c r="AJ15" s="49">
        <f t="shared" si="5"/>
      </c>
      <c r="AK15" s="68"/>
      <c r="AL15" s="17">
        <f>IF(ISNA(MATCH(CONCATENATE(AL$4,$A15),'Výsledková listina'!$N:$N,0)),"",INDEX('Výsledková listina'!$C:$C,MATCH(CONCATENATE(AL$4,$A15),'Výsledková listina'!$N:$N,0),1))</f>
      </c>
      <c r="AM15" s="51">
        <f>IF(ISNA(MATCH(CONCATENATE(AL$4,$A15),'Výsledková listina'!$N:$N,0)),"",INDEX('Výsledková listina'!$P:$P,MATCH(CONCATENATE(AL$4,$A15),'Výsledková listina'!$N:$N,0),1))</f>
      </c>
      <c r="AN15" s="4"/>
      <c r="AO15" s="107"/>
      <c r="AP15" s="49">
        <f t="shared" si="6"/>
      </c>
      <c r="AQ15" s="68"/>
      <c r="AR15" s="17">
        <f>IF(ISNA(MATCH(CONCATENATE(AR$4,$A15),'Výsledková listina'!$N:$N,0)),"",INDEX('Výsledková listina'!$C:$C,MATCH(CONCATENATE(AR$4,$A15),'Výsledková listina'!$N:$N,0),1))</f>
      </c>
      <c r="AS15" s="51">
        <f>IF(ISNA(MATCH(CONCATENATE(AR$4,$A15),'Výsledková listina'!$N:$N,0)),"",INDEX('Výsledková listina'!$P:$P,MATCH(CONCATENATE(AR$4,$A15),'Výsledková listina'!$N:$N,0),1))</f>
      </c>
      <c r="AT15" s="4"/>
      <c r="AU15" s="107"/>
      <c r="AV15" s="49">
        <f t="shared" si="7"/>
      </c>
      <c r="AW15" s="68"/>
      <c r="AX15" s="17">
        <f>IF(ISNA(MATCH(CONCATENATE(AX$4,$A15),'Výsledková listina'!$N:$N,0)),"",INDEX('Výsledková listina'!$C:$C,MATCH(CONCATENATE(AX$4,$A15),'Výsledková listina'!$N:$N,0),1))</f>
      </c>
      <c r="AY15" s="51">
        <f>IF(ISNA(MATCH(CONCATENATE(AX$4,$A15),'Výsledková listina'!$N:$N,0)),"",INDEX('Výsledková listina'!$P:$P,MATCH(CONCATENATE(AX$4,$A15),'Výsledková listina'!$N:$N,0),1))</f>
      </c>
      <c r="AZ15" s="4"/>
      <c r="BA15" s="107"/>
      <c r="BB15" s="49">
        <f t="shared" si="8"/>
      </c>
      <c r="BC15" s="68"/>
      <c r="BD15" s="17">
        <f>IF(ISNA(MATCH(CONCATENATE(BD$4,$A15),'Výsledková listina'!$N:$N,0)),"",INDEX('Výsledková listina'!$C:$C,MATCH(CONCATENATE(BD$4,$A15),'Výsledková listina'!$N:$N,0),1))</f>
      </c>
      <c r="BE15" s="51">
        <f>IF(ISNA(MATCH(CONCATENATE(BD$4,$A15),'Výsledková listina'!$N:$N,0)),"",INDEX('Výsledková listina'!$P:$P,MATCH(CONCATENATE(BD$4,$A15),'Výsledková listina'!$N:$N,0),1))</f>
      </c>
      <c r="BF15" s="4"/>
      <c r="BG15" s="107"/>
      <c r="BH15" s="49">
        <f t="shared" si="9"/>
      </c>
      <c r="BI15" s="68"/>
      <c r="BJ15" s="17">
        <f>IF(ISNA(MATCH(CONCATENATE(BJ$4,$A15),'Výsledková listina'!$N:$N,0)),"",INDEX('Výsledková listina'!$C:$C,MATCH(CONCATENATE(BJ$4,$A15),'Výsledková listina'!$N:$N,0),1))</f>
      </c>
      <c r="BK15" s="51">
        <f>IF(ISNA(MATCH(CONCATENATE(BJ$4,$A15),'Výsledková listina'!$N:$N,0)),"",INDEX('Výsledková listina'!$P:$P,MATCH(CONCATENATE(BJ$4,$A15),'Výsledková listina'!$N:$N,0),1))</f>
      </c>
      <c r="BL15" s="4"/>
      <c r="BM15" s="49">
        <f t="shared" si="10"/>
      </c>
      <c r="BN15" s="68"/>
      <c r="BO15" s="17">
        <f>IF(ISNA(MATCH(CONCATENATE(BO$4,$A15),'Výsledková listina'!$N:$N,0)),"",INDEX('Výsledková listina'!$C:$C,MATCH(CONCATENATE(BO$4,$A15),'Výsledková listina'!$N:$N,0),1))</f>
      </c>
      <c r="BP15" s="51">
        <f>IF(ISNA(MATCH(CONCATENATE(BO$4,$A15),'Výsledková listina'!$N:$N,0)),"",INDEX('Výsledková listina'!$P:$P,MATCH(CONCATENATE(BO$4,$A15),'Výsledková listina'!$N:$N,0),1))</f>
      </c>
      <c r="BQ15" s="4"/>
      <c r="BR15" s="49">
        <f t="shared" si="11"/>
      </c>
      <c r="BS15" s="68"/>
      <c r="BT15" s="17">
        <f>IF(ISNA(MATCH(CONCATENATE(BT$4,$A15),'Výsledková listina'!$N:$N,0)),"",INDEX('Výsledková listina'!$C:$C,MATCH(CONCATENATE(BT$4,$A15),'Výsledková listina'!$N:$N,0),1))</f>
      </c>
      <c r="BU15" s="51">
        <f>IF(ISNA(MATCH(CONCATENATE(BT$4,$A15),'Výsledková listina'!$N:$N,0)),"",INDEX('Výsledková listina'!$P:$P,MATCH(CONCATENATE(BT$4,$A15),'Výsledková listina'!$N:$N,0),1))</f>
      </c>
      <c r="BV15" s="4"/>
      <c r="BW15" s="49">
        <f t="shared" si="12"/>
      </c>
      <c r="BX15" s="68"/>
      <c r="BY15" s="17">
        <f>IF(ISNA(MATCH(CONCATENATE(BY$4,$A15),'Výsledková listina'!$N:$N,0)),"",INDEX('Výsledková listina'!$C:$C,MATCH(CONCATENATE(BY$4,$A15),'Výsledková listina'!$N:$N,0),1))</f>
      </c>
      <c r="BZ15" s="51">
        <f>IF(ISNA(MATCH(CONCATENATE(BY$4,$A15),'Výsledková listina'!$N:$N,0)),"",INDEX('Výsledková listina'!$P:$P,MATCH(CONCATENATE(BY$4,$A15),'Výsledková listina'!$N:$N,0),1))</f>
      </c>
      <c r="CA15" s="4"/>
      <c r="CB15" s="49">
        <f t="shared" si="13"/>
      </c>
      <c r="CC15" s="68"/>
      <c r="CD15" s="17">
        <f>IF(ISNA(MATCH(CONCATENATE(CD$4,$A15),'Výsledková listina'!$N:$N,0)),"",INDEX('Výsledková listina'!$C:$C,MATCH(CONCATENATE(CD$4,$A15),'Výsledková listina'!$N:$N,0),1))</f>
      </c>
      <c r="CE15" s="51">
        <f>IF(ISNA(MATCH(CONCATENATE(CD$4,$A15),'Výsledková listina'!$N:$N,0)),"",INDEX('Výsledková listina'!$P:$P,MATCH(CONCATENATE(CD$4,$A15),'Výsledková listina'!$N:$N,0),1))</f>
      </c>
      <c r="CF15" s="4"/>
      <c r="CG15" s="49">
        <f t="shared" si="14"/>
      </c>
      <c r="CH15" s="68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Petr Kabát, František Koubek</v>
      </c>
      <c r="C16" s="51" t="str">
        <f>IF(ISNA(MATCH(CONCATENATE(B$4,$A16),'Výsledková listina'!$N:$N,0)),"",INDEX('Výsledková listina'!$P:$P,MATCH(CONCATENATE(B$4,$A16),'Výsledková listina'!$N:$N,0),1))</f>
        <v>Flagman and Rive feeder team</v>
      </c>
      <c r="D16" s="4">
        <v>12010</v>
      </c>
      <c r="E16" s="107"/>
      <c r="F16" s="49">
        <f t="shared" si="0"/>
        <v>3</v>
      </c>
      <c r="G16" s="68"/>
      <c r="H16" s="17" t="str">
        <f>IF(ISNA(MATCH(CONCATENATE(H$4,$A16),'Výsledková listina'!$N:$N,0)),"",INDEX('Výsledková listina'!$C:$C,MATCH(CONCATENATE(H$4,$A16),'Výsledková listina'!$N:$N,0),1))</f>
        <v>Jan Mareš, Petr Pudil</v>
      </c>
      <c r="I16" s="51" t="str">
        <f>IF(ISNA(MATCH(CONCATENATE(H$4,$A16),'Výsledková listina'!$N:$N,0)),"",INDEX('Výsledková listina'!$P:$P,MATCH(CONCATENATE(H$4,$A16),'Výsledková listina'!$N:$N,0),1))</f>
        <v>PuMa feeder team</v>
      </c>
      <c r="J16" s="4">
        <v>9170</v>
      </c>
      <c r="K16" s="107"/>
      <c r="L16" s="49">
        <f t="shared" si="1"/>
        <v>7</v>
      </c>
      <c r="M16" s="68"/>
      <c r="N16" s="17" t="str">
        <f>IF(ISNA(MATCH(CONCATENATE(N$4,$A16),'Výsledková listina'!$N:$N,0)),"",INDEX('Výsledková listina'!$C:$C,MATCH(CONCATENATE(N$4,$A16),'Výsledková listina'!$N:$N,0),1))</f>
        <v>Radek Štěpnička, Martin Štěpnička</v>
      </c>
      <c r="O16" s="51">
        <f>IF(ISNA(MATCH(CONCATENATE(N$4,$A16),'Výsledková listina'!$N:$N,0)),"",INDEX('Výsledková listina'!$P:$P,MATCH(CONCATENATE(N$4,$A16),'Výsledková listina'!$N:$N,0),1))</f>
      </c>
      <c r="P16" s="4">
        <v>13970</v>
      </c>
      <c r="Q16" s="107"/>
      <c r="R16" s="49">
        <f t="shared" si="2"/>
        <v>4</v>
      </c>
      <c r="S16" s="68"/>
      <c r="T16" s="17">
        <f>IF(ISNA(MATCH(CONCATENATE(T$4,$A16),'Výsledková listina'!$N:$N,0)),"",INDEX('Výsledková listina'!$C:$C,MATCH(CONCATENATE(T$4,$A16),'Výsledková listina'!$N:$N,0),1))</f>
      </c>
      <c r="U16" s="51">
        <f>IF(ISNA(MATCH(CONCATENATE(T$4,$A16),'Výsledková listina'!$N:$N,0)),"",INDEX('Výsledková listina'!$P:$P,MATCH(CONCATENATE(T$4,$A16),'Výsledková listina'!$N:$N,0),1))</f>
      </c>
      <c r="V16" s="4"/>
      <c r="W16" s="107"/>
      <c r="X16" s="49">
        <f t="shared" si="3"/>
      </c>
      <c r="Y16" s="68"/>
      <c r="Z16" s="17">
        <f>IF(ISNA(MATCH(CONCATENATE(Z$4,$A16),'Výsledková listina'!$N:$N,0)),"",INDEX('Výsledková listina'!$C:$C,MATCH(CONCATENATE(Z$4,$A16),'Výsledková listina'!$N:$N,0),1))</f>
      </c>
      <c r="AA16" s="51">
        <f>IF(ISNA(MATCH(CONCATENATE(Z$4,$A16),'Výsledková listina'!$N:$N,0)),"",INDEX('Výsledková listina'!$P:$P,MATCH(CONCATENATE(Z$4,$A16),'Výsledková listina'!$N:$N,0),1))</f>
      </c>
      <c r="AB16" s="4"/>
      <c r="AC16" s="107"/>
      <c r="AD16" s="49">
        <f t="shared" si="4"/>
      </c>
      <c r="AE16" s="68"/>
      <c r="AF16" s="17">
        <f>IF(ISNA(MATCH(CONCATENATE(AF$4,$A16),'Výsledková listina'!$N:$N,0)),"",INDEX('Výsledková listina'!$C:$C,MATCH(CONCATENATE(AF$4,$A16),'Výsledková listina'!$N:$N,0),1))</f>
      </c>
      <c r="AG16" s="51">
        <f>IF(ISNA(MATCH(CONCATENATE(AF$4,$A16),'Výsledková listina'!$N:$N,0)),"",INDEX('Výsledková listina'!$P:$P,MATCH(CONCATENATE(AF$4,$A16),'Výsledková listina'!$N:$N,0),1))</f>
      </c>
      <c r="AH16" s="4"/>
      <c r="AI16" s="107"/>
      <c r="AJ16" s="49">
        <f t="shared" si="5"/>
      </c>
      <c r="AK16" s="68"/>
      <c r="AL16" s="17">
        <f>IF(ISNA(MATCH(CONCATENATE(AL$4,$A16),'Výsledková listina'!$N:$N,0)),"",INDEX('Výsledková listina'!$C:$C,MATCH(CONCATENATE(AL$4,$A16),'Výsledková listina'!$N:$N,0),1))</f>
      </c>
      <c r="AM16" s="51">
        <f>IF(ISNA(MATCH(CONCATENATE(AL$4,$A16),'Výsledková listina'!$N:$N,0)),"",INDEX('Výsledková listina'!$P:$P,MATCH(CONCATENATE(AL$4,$A16),'Výsledková listina'!$N:$N,0),1))</f>
      </c>
      <c r="AN16" s="4"/>
      <c r="AO16" s="107"/>
      <c r="AP16" s="49">
        <f t="shared" si="6"/>
      </c>
      <c r="AQ16" s="68"/>
      <c r="AR16" s="17">
        <f>IF(ISNA(MATCH(CONCATENATE(AR$4,$A16),'Výsledková listina'!$N:$N,0)),"",INDEX('Výsledková listina'!$C:$C,MATCH(CONCATENATE(AR$4,$A16),'Výsledková listina'!$N:$N,0),1))</f>
      </c>
      <c r="AS16" s="51">
        <f>IF(ISNA(MATCH(CONCATENATE(AR$4,$A16),'Výsledková listina'!$N:$N,0)),"",INDEX('Výsledková listina'!$P:$P,MATCH(CONCATENATE(AR$4,$A16),'Výsledková listina'!$N:$N,0),1))</f>
      </c>
      <c r="AT16" s="4"/>
      <c r="AU16" s="107"/>
      <c r="AV16" s="49">
        <f t="shared" si="7"/>
      </c>
      <c r="AW16" s="68"/>
      <c r="AX16" s="17">
        <f>IF(ISNA(MATCH(CONCATENATE(AX$4,$A16),'Výsledková listina'!$N:$N,0)),"",INDEX('Výsledková listina'!$C:$C,MATCH(CONCATENATE(AX$4,$A16),'Výsledková listina'!$N:$N,0),1))</f>
      </c>
      <c r="AY16" s="51">
        <f>IF(ISNA(MATCH(CONCATENATE(AX$4,$A16),'Výsledková listina'!$N:$N,0)),"",INDEX('Výsledková listina'!$P:$P,MATCH(CONCATENATE(AX$4,$A16),'Výsledková listina'!$N:$N,0),1))</f>
      </c>
      <c r="AZ16" s="4"/>
      <c r="BA16" s="107"/>
      <c r="BB16" s="49">
        <f t="shared" si="8"/>
      </c>
      <c r="BC16" s="68"/>
      <c r="BD16" s="17">
        <f>IF(ISNA(MATCH(CONCATENATE(BD$4,$A16),'Výsledková listina'!$N:$N,0)),"",INDEX('Výsledková listina'!$C:$C,MATCH(CONCATENATE(BD$4,$A16),'Výsledková listina'!$N:$N,0),1))</f>
      </c>
      <c r="BE16" s="51">
        <f>IF(ISNA(MATCH(CONCATENATE(BD$4,$A16),'Výsledková listina'!$N:$N,0)),"",INDEX('Výsledková listina'!$P:$P,MATCH(CONCATENATE(BD$4,$A16),'Výsledková listina'!$N:$N,0),1))</f>
      </c>
      <c r="BF16" s="4"/>
      <c r="BG16" s="107"/>
      <c r="BH16" s="49">
        <f t="shared" si="9"/>
      </c>
      <c r="BI16" s="68"/>
      <c r="BJ16" s="17">
        <f>IF(ISNA(MATCH(CONCATENATE(BJ$4,$A16),'Výsledková listina'!$N:$N,0)),"",INDEX('Výsledková listina'!$C:$C,MATCH(CONCATENATE(BJ$4,$A16),'Výsledková listina'!$N:$N,0),1))</f>
      </c>
      <c r="BK16" s="51">
        <f>IF(ISNA(MATCH(CONCATENATE(BJ$4,$A16),'Výsledková listina'!$N:$N,0)),"",INDEX('Výsledková listina'!$P:$P,MATCH(CONCATENATE(BJ$4,$A16),'Výsledková listina'!$N:$N,0),1))</f>
      </c>
      <c r="BL16" s="4"/>
      <c r="BM16" s="49">
        <f t="shared" si="10"/>
      </c>
      <c r="BN16" s="68"/>
      <c r="BO16" s="17">
        <f>IF(ISNA(MATCH(CONCATENATE(BO$4,$A16),'Výsledková listina'!$N:$N,0)),"",INDEX('Výsledková listina'!$C:$C,MATCH(CONCATENATE(BO$4,$A16),'Výsledková listina'!$N:$N,0),1))</f>
      </c>
      <c r="BP16" s="51">
        <f>IF(ISNA(MATCH(CONCATENATE(BO$4,$A16),'Výsledková listina'!$N:$N,0)),"",INDEX('Výsledková listina'!$P:$P,MATCH(CONCATENATE(BO$4,$A16),'Výsledková listina'!$N:$N,0),1))</f>
      </c>
      <c r="BQ16" s="4"/>
      <c r="BR16" s="49">
        <f t="shared" si="11"/>
      </c>
      <c r="BS16" s="68"/>
      <c r="BT16" s="17">
        <f>IF(ISNA(MATCH(CONCATENATE(BT$4,$A16),'Výsledková listina'!$N:$N,0)),"",INDEX('Výsledková listina'!$C:$C,MATCH(CONCATENATE(BT$4,$A16),'Výsledková listina'!$N:$N,0),1))</f>
      </c>
      <c r="BU16" s="51">
        <f>IF(ISNA(MATCH(CONCATENATE(BT$4,$A16),'Výsledková listina'!$N:$N,0)),"",INDEX('Výsledková listina'!$P:$P,MATCH(CONCATENATE(BT$4,$A16),'Výsledková listina'!$N:$N,0),1))</f>
      </c>
      <c r="BV16" s="4"/>
      <c r="BW16" s="49">
        <f t="shared" si="12"/>
      </c>
      <c r="BX16" s="68"/>
      <c r="BY16" s="17">
        <f>IF(ISNA(MATCH(CONCATENATE(BY$4,$A16),'Výsledková listina'!$N:$N,0)),"",INDEX('Výsledková listina'!$C:$C,MATCH(CONCATENATE(BY$4,$A16),'Výsledková listina'!$N:$N,0),1))</f>
      </c>
      <c r="BZ16" s="51">
        <f>IF(ISNA(MATCH(CONCATENATE(BY$4,$A16),'Výsledková listina'!$N:$N,0)),"",INDEX('Výsledková listina'!$P:$P,MATCH(CONCATENATE(BY$4,$A16),'Výsledková listina'!$N:$N,0),1))</f>
      </c>
      <c r="CA16" s="4"/>
      <c r="CB16" s="49">
        <f t="shared" si="13"/>
      </c>
      <c r="CC16" s="68"/>
      <c r="CD16" s="17">
        <f>IF(ISNA(MATCH(CONCATENATE(CD$4,$A16),'Výsledková listina'!$N:$N,0)),"",INDEX('Výsledková listina'!$C:$C,MATCH(CONCATENATE(CD$4,$A16),'Výsledková listina'!$N:$N,0),1))</f>
      </c>
      <c r="CE16" s="51">
        <f>IF(ISNA(MATCH(CONCATENATE(CD$4,$A16),'Výsledková listina'!$N:$N,0)),"",INDEX('Výsledková listina'!$P:$P,MATCH(CONCATENATE(CD$4,$A16),'Výsledková listina'!$N:$N,0),1))</f>
      </c>
      <c r="CF16" s="4"/>
      <c r="CG16" s="49">
        <f t="shared" si="14"/>
      </c>
      <c r="CH16" s="68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Jan Prepsl, Patrik Vele</v>
      </c>
      <c r="C17" s="51" t="str">
        <f>IF(ISNA(MATCH(CONCATENATE(B$4,$A17),'Výsledková listina'!$N:$N,0)),"",INDEX('Výsledková listina'!$P:$P,MATCH(CONCATENATE(B$4,$A17),'Výsledková listina'!$N:$N,0),1))</f>
        <v>MO ČRS PRAHA 9 KYJE</v>
      </c>
      <c r="D17" s="4">
        <v>11860</v>
      </c>
      <c r="E17" s="107"/>
      <c r="F17" s="49">
        <f t="shared" si="0"/>
        <v>5</v>
      </c>
      <c r="G17" s="68"/>
      <c r="H17" s="17" t="str">
        <f>IF(ISNA(MATCH(CONCATENATE(H$4,$A17),'Výsledková listina'!$N:$N,0)),"",INDEX('Výsledková listina'!$C:$C,MATCH(CONCATENATE(H$4,$A17),'Výsledková listina'!$N:$N,0),1))</f>
        <v>Radek Štastný, Jan Douša</v>
      </c>
      <c r="I17" s="51" t="str">
        <f>IF(ISNA(MATCH(CONCATENATE(H$4,$A17),'Výsledková listina'!$N:$N,0)),"",INDEX('Výsledková listina'!$P:$P,MATCH(CONCATENATE(H$4,$A17),'Výsledková listina'!$N:$N,0),1))</f>
        <v>Úplně jiný feeder team</v>
      </c>
      <c r="J17" s="4">
        <v>1155</v>
      </c>
      <c r="K17" s="107"/>
      <c r="L17" s="49">
        <f t="shared" si="1"/>
        <v>18</v>
      </c>
      <c r="M17" s="68"/>
      <c r="N17" s="17" t="str">
        <f>IF(ISNA(MATCH(CONCATENATE(N$4,$A17),'Výsledková listina'!$N:$N,0)),"",INDEX('Výsledková listina'!$C:$C,MATCH(CONCATENATE(N$4,$A17),'Výsledková listina'!$N:$N,0),1))</f>
        <v>Viktor Stříbrský, Michal Soukup</v>
      </c>
      <c r="O17" s="51" t="str">
        <f>IF(ISNA(MATCH(CONCATENATE(N$4,$A17),'Výsledková listina'!$N:$N,0)),"",INDEX('Výsledková listina'!$P:$P,MATCH(CONCATENATE(N$4,$A17),'Výsledková listina'!$N:$N,0),1))</f>
        <v>Ostrá Plzeň</v>
      </c>
      <c r="P17" s="4">
        <v>7610</v>
      </c>
      <c r="Q17" s="107"/>
      <c r="R17" s="49">
        <f t="shared" si="2"/>
        <v>9</v>
      </c>
      <c r="S17" s="68"/>
      <c r="T17" s="17">
        <f>IF(ISNA(MATCH(CONCATENATE(T$4,$A17),'Výsledková listina'!$N:$N,0)),"",INDEX('Výsledková listina'!$C:$C,MATCH(CONCATENATE(T$4,$A17),'Výsledková listina'!$N:$N,0),1))</f>
      </c>
      <c r="U17" s="51">
        <f>IF(ISNA(MATCH(CONCATENATE(T$4,$A17),'Výsledková listina'!$N:$N,0)),"",INDEX('Výsledková listina'!$P:$P,MATCH(CONCATENATE(T$4,$A17),'Výsledková listina'!$N:$N,0),1))</f>
      </c>
      <c r="V17" s="4"/>
      <c r="W17" s="107"/>
      <c r="X17" s="49">
        <f t="shared" si="3"/>
      </c>
      <c r="Y17" s="68"/>
      <c r="Z17" s="17">
        <f>IF(ISNA(MATCH(CONCATENATE(Z$4,$A17),'Výsledková listina'!$N:$N,0)),"",INDEX('Výsledková listina'!$C:$C,MATCH(CONCATENATE(Z$4,$A17),'Výsledková listina'!$N:$N,0),1))</f>
      </c>
      <c r="AA17" s="51">
        <f>IF(ISNA(MATCH(CONCATENATE(Z$4,$A17),'Výsledková listina'!$N:$N,0)),"",INDEX('Výsledková listina'!$P:$P,MATCH(CONCATENATE(Z$4,$A17),'Výsledková listina'!$N:$N,0),1))</f>
      </c>
      <c r="AB17" s="4"/>
      <c r="AC17" s="107"/>
      <c r="AD17" s="49">
        <f t="shared" si="4"/>
      </c>
      <c r="AE17" s="68"/>
      <c r="AF17" s="17">
        <f>IF(ISNA(MATCH(CONCATENATE(AF$4,$A17),'Výsledková listina'!$N:$N,0)),"",INDEX('Výsledková listina'!$C:$C,MATCH(CONCATENATE(AF$4,$A17),'Výsledková listina'!$N:$N,0),1))</f>
      </c>
      <c r="AG17" s="51">
        <f>IF(ISNA(MATCH(CONCATENATE(AF$4,$A17),'Výsledková listina'!$N:$N,0)),"",INDEX('Výsledková listina'!$P:$P,MATCH(CONCATENATE(AF$4,$A17),'Výsledková listina'!$N:$N,0),1))</f>
      </c>
      <c r="AH17" s="4"/>
      <c r="AI17" s="107"/>
      <c r="AJ17" s="49">
        <f t="shared" si="5"/>
      </c>
      <c r="AK17" s="68"/>
      <c r="AL17" s="17">
        <f>IF(ISNA(MATCH(CONCATENATE(AL$4,$A17),'Výsledková listina'!$N:$N,0)),"",INDEX('Výsledková listina'!$C:$C,MATCH(CONCATENATE(AL$4,$A17),'Výsledková listina'!$N:$N,0),1))</f>
      </c>
      <c r="AM17" s="51">
        <f>IF(ISNA(MATCH(CONCATENATE(AL$4,$A17),'Výsledková listina'!$N:$N,0)),"",INDEX('Výsledková listina'!$P:$P,MATCH(CONCATENATE(AL$4,$A17),'Výsledková listina'!$N:$N,0),1))</f>
      </c>
      <c r="AN17" s="4"/>
      <c r="AO17" s="107"/>
      <c r="AP17" s="49">
        <f t="shared" si="6"/>
      </c>
      <c r="AQ17" s="68"/>
      <c r="AR17" s="17">
        <f>IF(ISNA(MATCH(CONCATENATE(AR$4,$A17),'Výsledková listina'!$N:$N,0)),"",INDEX('Výsledková listina'!$C:$C,MATCH(CONCATENATE(AR$4,$A17),'Výsledková listina'!$N:$N,0),1))</f>
      </c>
      <c r="AS17" s="51">
        <f>IF(ISNA(MATCH(CONCATENATE(AR$4,$A17),'Výsledková listina'!$N:$N,0)),"",INDEX('Výsledková listina'!$P:$P,MATCH(CONCATENATE(AR$4,$A17),'Výsledková listina'!$N:$N,0),1))</f>
      </c>
      <c r="AT17" s="4"/>
      <c r="AU17" s="107"/>
      <c r="AV17" s="49">
        <f t="shared" si="7"/>
      </c>
      <c r="AW17" s="68"/>
      <c r="AX17" s="17">
        <f>IF(ISNA(MATCH(CONCATENATE(AX$4,$A17),'Výsledková listina'!$N:$N,0)),"",INDEX('Výsledková listina'!$C:$C,MATCH(CONCATENATE(AX$4,$A17),'Výsledková listina'!$N:$N,0),1))</f>
      </c>
      <c r="AY17" s="51">
        <f>IF(ISNA(MATCH(CONCATENATE(AX$4,$A17),'Výsledková listina'!$N:$N,0)),"",INDEX('Výsledková listina'!$P:$P,MATCH(CONCATENATE(AX$4,$A17),'Výsledková listina'!$N:$N,0),1))</f>
      </c>
      <c r="AZ17" s="4"/>
      <c r="BA17" s="107"/>
      <c r="BB17" s="49">
        <f t="shared" si="8"/>
      </c>
      <c r="BC17" s="68"/>
      <c r="BD17" s="17">
        <f>IF(ISNA(MATCH(CONCATENATE(BD$4,$A17),'Výsledková listina'!$N:$N,0)),"",INDEX('Výsledková listina'!$C:$C,MATCH(CONCATENATE(BD$4,$A17),'Výsledková listina'!$N:$N,0),1))</f>
      </c>
      <c r="BE17" s="51">
        <f>IF(ISNA(MATCH(CONCATENATE(BD$4,$A17),'Výsledková listina'!$N:$N,0)),"",INDEX('Výsledková listina'!$P:$P,MATCH(CONCATENATE(BD$4,$A17),'Výsledková listina'!$N:$N,0),1))</f>
      </c>
      <c r="BF17" s="4"/>
      <c r="BG17" s="107"/>
      <c r="BH17" s="49">
        <f t="shared" si="9"/>
      </c>
      <c r="BI17" s="68"/>
      <c r="BJ17" s="17">
        <f>IF(ISNA(MATCH(CONCATENATE(BJ$4,$A17),'Výsledková listina'!$N:$N,0)),"",INDEX('Výsledková listina'!$C:$C,MATCH(CONCATENATE(BJ$4,$A17),'Výsledková listina'!$N:$N,0),1))</f>
      </c>
      <c r="BK17" s="51">
        <f>IF(ISNA(MATCH(CONCATENATE(BJ$4,$A17),'Výsledková listina'!$N:$N,0)),"",INDEX('Výsledková listina'!$P:$P,MATCH(CONCATENATE(BJ$4,$A17),'Výsledková listina'!$N:$N,0),1))</f>
      </c>
      <c r="BL17" s="4"/>
      <c r="BM17" s="49">
        <f t="shared" si="10"/>
      </c>
      <c r="BN17" s="68"/>
      <c r="BO17" s="17">
        <f>IF(ISNA(MATCH(CONCATENATE(BO$4,$A17),'Výsledková listina'!$N:$N,0)),"",INDEX('Výsledková listina'!$C:$C,MATCH(CONCATENATE(BO$4,$A17),'Výsledková listina'!$N:$N,0),1))</f>
      </c>
      <c r="BP17" s="51">
        <f>IF(ISNA(MATCH(CONCATENATE(BO$4,$A17),'Výsledková listina'!$N:$N,0)),"",INDEX('Výsledková listina'!$P:$P,MATCH(CONCATENATE(BO$4,$A17),'Výsledková listina'!$N:$N,0),1))</f>
      </c>
      <c r="BQ17" s="4"/>
      <c r="BR17" s="49">
        <f t="shared" si="11"/>
      </c>
      <c r="BS17" s="68"/>
      <c r="BT17" s="17">
        <f>IF(ISNA(MATCH(CONCATENATE(BT$4,$A17),'Výsledková listina'!$N:$N,0)),"",INDEX('Výsledková listina'!$C:$C,MATCH(CONCATENATE(BT$4,$A17),'Výsledková listina'!$N:$N,0),1))</f>
      </c>
      <c r="BU17" s="51">
        <f>IF(ISNA(MATCH(CONCATENATE(BT$4,$A17),'Výsledková listina'!$N:$N,0)),"",INDEX('Výsledková listina'!$P:$P,MATCH(CONCATENATE(BT$4,$A17),'Výsledková listina'!$N:$N,0),1))</f>
      </c>
      <c r="BV17" s="4"/>
      <c r="BW17" s="49">
        <f t="shared" si="12"/>
      </c>
      <c r="BX17" s="68"/>
      <c r="BY17" s="17">
        <f>IF(ISNA(MATCH(CONCATENATE(BY$4,$A17),'Výsledková listina'!$N:$N,0)),"",INDEX('Výsledková listina'!$C:$C,MATCH(CONCATENATE(BY$4,$A17),'Výsledková listina'!$N:$N,0),1))</f>
      </c>
      <c r="BZ17" s="51">
        <f>IF(ISNA(MATCH(CONCATENATE(BY$4,$A17),'Výsledková listina'!$N:$N,0)),"",INDEX('Výsledková listina'!$P:$P,MATCH(CONCATENATE(BY$4,$A17),'Výsledková listina'!$N:$N,0),1))</f>
      </c>
      <c r="CA17" s="4"/>
      <c r="CB17" s="49">
        <f t="shared" si="13"/>
      </c>
      <c r="CC17" s="68"/>
      <c r="CD17" s="17">
        <f>IF(ISNA(MATCH(CONCATENATE(CD$4,$A17),'Výsledková listina'!$N:$N,0)),"",INDEX('Výsledková listina'!$C:$C,MATCH(CONCATENATE(CD$4,$A17),'Výsledková listina'!$N:$N,0),1))</f>
      </c>
      <c r="CE17" s="51">
        <f>IF(ISNA(MATCH(CONCATENATE(CD$4,$A17),'Výsledková listina'!$N:$N,0)),"",INDEX('Výsledková listina'!$P:$P,MATCH(CONCATENATE(CD$4,$A17),'Výsledková listina'!$N:$N,0),1))</f>
      </c>
      <c r="CF17" s="4"/>
      <c r="CG17" s="49">
        <f t="shared" si="14"/>
      </c>
      <c r="CH17" s="68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Vladimír Dědík, Jan Kosprt</v>
      </c>
      <c r="C18" s="51" t="str">
        <f>IF(ISNA(MATCH(CONCATENATE(B$4,$A18),'Výsledková listina'!$N:$N,0)),"",INDEX('Výsledková listina'!$P:$P,MATCH(CONCATENATE(B$4,$A18),'Výsledková listina'!$N:$N,0),1))</f>
        <v>Black Bass</v>
      </c>
      <c r="D18" s="4">
        <v>2460</v>
      </c>
      <c r="E18" s="107"/>
      <c r="F18" s="49">
        <f t="shared" si="0"/>
        <v>18</v>
      </c>
      <c r="G18" s="68"/>
      <c r="H18" s="17" t="str">
        <f>IF(ISNA(MATCH(CONCATENATE(H$4,$A18),'Výsledková listina'!$N:$N,0)),"",INDEX('Výsledková listina'!$C:$C,MATCH(CONCATENATE(H$4,$A18),'Výsledková listina'!$N:$N,0),1))</f>
        <v>Petr Kuchař, Jan Matouš</v>
      </c>
      <c r="I18" s="51">
        <f>IF(ISNA(MATCH(CONCATENATE(H$4,$A18),'Výsledková listina'!$N:$N,0)),"",INDEX('Výsledková listina'!$P:$P,MATCH(CONCATENATE(H$4,$A18),'Výsledková listina'!$N:$N,0),1))</f>
      </c>
      <c r="J18" s="4">
        <v>5815</v>
      </c>
      <c r="K18" s="107"/>
      <c r="L18" s="49">
        <f t="shared" si="1"/>
        <v>13</v>
      </c>
      <c r="M18" s="68"/>
      <c r="N18" s="17" t="str">
        <f>IF(ISNA(MATCH(CONCATENATE(N$4,$A18),'Výsledková listina'!$N:$N,0)),"",INDEX('Výsledková listina'!$C:$C,MATCH(CONCATENATE(N$4,$A18),'Výsledková listina'!$N:$N,0),1))</f>
        <v>Serhiy Bulak, Oleg Burak</v>
      </c>
      <c r="O18" s="51" t="str">
        <f>IF(ISNA(MATCH(CONCATENATE(N$4,$A18),'Výsledková listina'!$N:$N,0)),"",INDEX('Výsledková listina'!$P:$P,MATCH(CONCATENATE(N$4,$A18),'Výsledková listina'!$N:$N,0),1))</f>
        <v>Dnister 1</v>
      </c>
      <c r="P18" s="4">
        <v>5370</v>
      </c>
      <c r="Q18" s="107"/>
      <c r="R18" s="49">
        <f t="shared" si="2"/>
        <v>14</v>
      </c>
      <c r="S18" s="68"/>
      <c r="T18" s="17">
        <f>IF(ISNA(MATCH(CONCATENATE(T$4,$A18),'Výsledková listina'!$N:$N,0)),"",INDEX('Výsledková listina'!$C:$C,MATCH(CONCATENATE(T$4,$A18),'Výsledková listina'!$N:$N,0),1))</f>
      </c>
      <c r="U18" s="51">
        <f>IF(ISNA(MATCH(CONCATENATE(T$4,$A18),'Výsledková listina'!$N:$N,0)),"",INDEX('Výsledková listina'!$P:$P,MATCH(CONCATENATE(T$4,$A18),'Výsledková listina'!$N:$N,0),1))</f>
      </c>
      <c r="V18" s="4"/>
      <c r="W18" s="107"/>
      <c r="X18" s="49">
        <f t="shared" si="3"/>
      </c>
      <c r="Y18" s="68"/>
      <c r="Z18" s="17">
        <f>IF(ISNA(MATCH(CONCATENATE(Z$4,$A18),'Výsledková listina'!$N:$N,0)),"",INDEX('Výsledková listina'!$C:$C,MATCH(CONCATENATE(Z$4,$A18),'Výsledková listina'!$N:$N,0),1))</f>
      </c>
      <c r="AA18" s="51">
        <f>IF(ISNA(MATCH(CONCATENATE(Z$4,$A18),'Výsledková listina'!$N:$N,0)),"",INDEX('Výsledková listina'!$P:$P,MATCH(CONCATENATE(Z$4,$A18),'Výsledková listina'!$N:$N,0),1))</f>
      </c>
      <c r="AB18" s="4"/>
      <c r="AC18" s="107"/>
      <c r="AD18" s="49">
        <f t="shared" si="4"/>
      </c>
      <c r="AE18" s="68"/>
      <c r="AF18" s="17">
        <f>IF(ISNA(MATCH(CONCATENATE(AF$4,$A18),'Výsledková listina'!$N:$N,0)),"",INDEX('Výsledková listina'!$C:$C,MATCH(CONCATENATE(AF$4,$A18),'Výsledková listina'!$N:$N,0),1))</f>
      </c>
      <c r="AG18" s="51">
        <f>IF(ISNA(MATCH(CONCATENATE(AF$4,$A18),'Výsledková listina'!$N:$N,0)),"",INDEX('Výsledková listina'!$P:$P,MATCH(CONCATENATE(AF$4,$A18),'Výsledková listina'!$N:$N,0),1))</f>
      </c>
      <c r="AH18" s="4"/>
      <c r="AI18" s="107"/>
      <c r="AJ18" s="49">
        <f t="shared" si="5"/>
      </c>
      <c r="AK18" s="68"/>
      <c r="AL18" s="17">
        <f>IF(ISNA(MATCH(CONCATENATE(AL$4,$A18),'Výsledková listina'!$N:$N,0)),"",INDEX('Výsledková listina'!$C:$C,MATCH(CONCATENATE(AL$4,$A18),'Výsledková listina'!$N:$N,0),1))</f>
      </c>
      <c r="AM18" s="51">
        <f>IF(ISNA(MATCH(CONCATENATE(AL$4,$A18),'Výsledková listina'!$N:$N,0)),"",INDEX('Výsledková listina'!$P:$P,MATCH(CONCATENATE(AL$4,$A18),'Výsledková listina'!$N:$N,0),1))</f>
      </c>
      <c r="AN18" s="4"/>
      <c r="AO18" s="107"/>
      <c r="AP18" s="49">
        <f t="shared" si="6"/>
      </c>
      <c r="AQ18" s="68"/>
      <c r="AR18" s="17">
        <f>IF(ISNA(MATCH(CONCATENATE(AR$4,$A18),'Výsledková listina'!$N:$N,0)),"",INDEX('Výsledková listina'!$C:$C,MATCH(CONCATENATE(AR$4,$A18),'Výsledková listina'!$N:$N,0),1))</f>
      </c>
      <c r="AS18" s="51">
        <f>IF(ISNA(MATCH(CONCATENATE(AR$4,$A18),'Výsledková listina'!$N:$N,0)),"",INDEX('Výsledková listina'!$P:$P,MATCH(CONCATENATE(AR$4,$A18),'Výsledková listina'!$N:$N,0),1))</f>
      </c>
      <c r="AT18" s="4"/>
      <c r="AU18" s="107"/>
      <c r="AV18" s="49">
        <f t="shared" si="7"/>
      </c>
      <c r="AW18" s="68"/>
      <c r="AX18" s="17">
        <f>IF(ISNA(MATCH(CONCATENATE(AX$4,$A18),'Výsledková listina'!$N:$N,0)),"",INDEX('Výsledková listina'!$C:$C,MATCH(CONCATENATE(AX$4,$A18),'Výsledková listina'!$N:$N,0),1))</f>
      </c>
      <c r="AY18" s="51">
        <f>IF(ISNA(MATCH(CONCATENATE(AX$4,$A18),'Výsledková listina'!$N:$N,0)),"",INDEX('Výsledková listina'!$P:$P,MATCH(CONCATENATE(AX$4,$A18),'Výsledková listina'!$N:$N,0),1))</f>
      </c>
      <c r="AZ18" s="4"/>
      <c r="BA18" s="107"/>
      <c r="BB18" s="49">
        <f t="shared" si="8"/>
      </c>
      <c r="BC18" s="68"/>
      <c r="BD18" s="17">
        <f>IF(ISNA(MATCH(CONCATENATE(BD$4,$A18),'Výsledková listina'!$N:$N,0)),"",INDEX('Výsledková listina'!$C:$C,MATCH(CONCATENATE(BD$4,$A18),'Výsledková listina'!$N:$N,0),1))</f>
      </c>
      <c r="BE18" s="51">
        <f>IF(ISNA(MATCH(CONCATENATE(BD$4,$A18),'Výsledková listina'!$N:$N,0)),"",INDEX('Výsledková listina'!$P:$P,MATCH(CONCATENATE(BD$4,$A18),'Výsledková listina'!$N:$N,0),1))</f>
      </c>
      <c r="BF18" s="4"/>
      <c r="BG18" s="107"/>
      <c r="BH18" s="49">
        <f t="shared" si="9"/>
      </c>
      <c r="BI18" s="68"/>
      <c r="BJ18" s="17">
        <f>IF(ISNA(MATCH(CONCATENATE(BJ$4,$A18),'Výsledková listina'!$N:$N,0)),"",INDEX('Výsledková listina'!$C:$C,MATCH(CONCATENATE(BJ$4,$A18),'Výsledková listina'!$N:$N,0),1))</f>
      </c>
      <c r="BK18" s="51">
        <f>IF(ISNA(MATCH(CONCATENATE(BJ$4,$A18),'Výsledková listina'!$N:$N,0)),"",INDEX('Výsledková listina'!$P:$P,MATCH(CONCATENATE(BJ$4,$A18),'Výsledková listina'!$N:$N,0),1))</f>
      </c>
      <c r="BL18" s="4"/>
      <c r="BM18" s="49">
        <f t="shared" si="10"/>
      </c>
      <c r="BN18" s="68"/>
      <c r="BO18" s="17">
        <f>IF(ISNA(MATCH(CONCATENATE(BO$4,$A18),'Výsledková listina'!$N:$N,0)),"",INDEX('Výsledková listina'!$C:$C,MATCH(CONCATENATE(BO$4,$A18),'Výsledková listina'!$N:$N,0),1))</f>
      </c>
      <c r="BP18" s="51">
        <f>IF(ISNA(MATCH(CONCATENATE(BO$4,$A18),'Výsledková listina'!$N:$N,0)),"",INDEX('Výsledková listina'!$P:$P,MATCH(CONCATENATE(BO$4,$A18),'Výsledková listina'!$N:$N,0),1))</f>
      </c>
      <c r="BQ18" s="4"/>
      <c r="BR18" s="49">
        <f t="shared" si="11"/>
      </c>
      <c r="BS18" s="68"/>
      <c r="BT18" s="17">
        <f>IF(ISNA(MATCH(CONCATENATE(BT$4,$A18),'Výsledková listina'!$N:$N,0)),"",INDEX('Výsledková listina'!$C:$C,MATCH(CONCATENATE(BT$4,$A18),'Výsledková listina'!$N:$N,0),1))</f>
      </c>
      <c r="BU18" s="51">
        <f>IF(ISNA(MATCH(CONCATENATE(BT$4,$A18),'Výsledková listina'!$N:$N,0)),"",INDEX('Výsledková listina'!$P:$P,MATCH(CONCATENATE(BT$4,$A18),'Výsledková listina'!$N:$N,0),1))</f>
      </c>
      <c r="BV18" s="4"/>
      <c r="BW18" s="49">
        <f t="shared" si="12"/>
      </c>
      <c r="BX18" s="68"/>
      <c r="BY18" s="17">
        <f>IF(ISNA(MATCH(CONCATENATE(BY$4,$A18),'Výsledková listina'!$N:$N,0)),"",INDEX('Výsledková listina'!$C:$C,MATCH(CONCATENATE(BY$4,$A18),'Výsledková listina'!$N:$N,0),1))</f>
      </c>
      <c r="BZ18" s="51">
        <f>IF(ISNA(MATCH(CONCATENATE(BY$4,$A18),'Výsledková listina'!$N:$N,0)),"",INDEX('Výsledková listina'!$P:$P,MATCH(CONCATENATE(BY$4,$A18),'Výsledková listina'!$N:$N,0),1))</f>
      </c>
      <c r="CA18" s="4"/>
      <c r="CB18" s="49">
        <f t="shared" si="13"/>
      </c>
      <c r="CC18" s="68"/>
      <c r="CD18" s="17">
        <f>IF(ISNA(MATCH(CONCATENATE(CD$4,$A18),'Výsledková listina'!$N:$N,0)),"",INDEX('Výsledková listina'!$C:$C,MATCH(CONCATENATE(CD$4,$A18),'Výsledková listina'!$N:$N,0),1))</f>
      </c>
      <c r="CE18" s="51">
        <f>IF(ISNA(MATCH(CONCATENATE(CD$4,$A18),'Výsledková listina'!$N:$N,0)),"",INDEX('Výsledková listina'!$P:$P,MATCH(CONCATENATE(CD$4,$A18),'Výsledková listina'!$N:$N,0),1))</f>
      </c>
      <c r="CF18" s="4"/>
      <c r="CG18" s="49">
        <f t="shared" si="14"/>
      </c>
      <c r="CH18" s="68"/>
    </row>
    <row r="19" spans="1:86" s="10" customFormat="1" ht="34.5" customHeight="1">
      <c r="A19" s="5">
        <v>14</v>
      </c>
      <c r="B19" s="17" t="str">
        <f>IF(ISNA(MATCH(CONCATENATE(B$4,$A19),'Výsledková listina'!$N:$N,0)),"",INDEX('Výsledková listina'!$C:$C,MATCH(CONCATENATE(B$4,$A19),'Výsledková listina'!$N:$N,0),1))</f>
        <v>Petr Poskočil, Jan Tichý</v>
      </c>
      <c r="C19" s="51">
        <f>IF(ISNA(MATCH(CONCATENATE(B$4,$A19),'Výsledková listina'!$N:$N,0)),"",INDEX('Výsledková listina'!$P:$P,MATCH(CONCATENATE(B$4,$A19),'Výsledková listina'!$N:$N,0),1))</f>
      </c>
      <c r="D19" s="4">
        <v>6700</v>
      </c>
      <c r="E19" s="107"/>
      <c r="F19" s="49">
        <f t="shared" si="0"/>
        <v>11</v>
      </c>
      <c r="G19" s="68"/>
      <c r="H19" s="17" t="str">
        <f>IF(ISNA(MATCH(CONCATENATE(H$4,$A19),'Výsledková listina'!$N:$N,0)),"",INDEX('Výsledková listina'!$C:$C,MATCH(CONCATENATE(H$4,$A19),'Výsledková listina'!$N:$N,0),1))</f>
        <v>Lukáš Strnad, Jakub Strnad</v>
      </c>
      <c r="I19" s="51" t="str">
        <f>IF(ISNA(MATCH(CONCATENATE(H$4,$A19),'Výsledková listina'!$N:$N,0)),"",INDEX('Výsledková listina'!$P:$P,MATCH(CONCATENATE(H$4,$A19),'Výsledková listina'!$N:$N,0),1))</f>
        <v>FEEDER BROTHER´s</v>
      </c>
      <c r="J19" s="4">
        <v>9060</v>
      </c>
      <c r="K19" s="107"/>
      <c r="L19" s="49">
        <f t="shared" si="1"/>
        <v>8</v>
      </c>
      <c r="M19" s="68"/>
      <c r="N19" s="17" t="str">
        <f>IF(ISNA(MATCH(CONCATENATE(N$4,$A19),'Výsledková listina'!$N:$N,0)),"",INDEX('Výsledková listina'!$C:$C,MATCH(CONCATENATE(N$4,$A19),'Výsledková listina'!$N:$N,0),1))</f>
        <v>Jiří Klement, Lukáš Rozumný</v>
      </c>
      <c r="O19" s="51" t="str">
        <f>IF(ISNA(MATCH(CONCATENATE(N$4,$A19),'Výsledková listina'!$N:$N,0)),"",INDEX('Výsledková listina'!$P:$P,MATCH(CONCATENATE(N$4,$A19),'Výsledková listina'!$N:$N,0),1))</f>
        <v>VIPA Trabucco B</v>
      </c>
      <c r="P19" s="4">
        <v>6780</v>
      </c>
      <c r="Q19" s="107"/>
      <c r="R19" s="49">
        <f t="shared" si="2"/>
        <v>12</v>
      </c>
      <c r="S19" s="68"/>
      <c r="T19" s="17">
        <f>IF(ISNA(MATCH(CONCATENATE(T$4,$A19),'Výsledková listina'!$N:$N,0)),"",INDEX('Výsledková listina'!$C:$C,MATCH(CONCATENATE(T$4,$A19),'Výsledková listina'!$N:$N,0),1))</f>
      </c>
      <c r="U19" s="51">
        <f>IF(ISNA(MATCH(CONCATENATE(T$4,$A19),'Výsledková listina'!$N:$N,0)),"",INDEX('Výsledková listina'!$P:$P,MATCH(CONCATENATE(T$4,$A19),'Výsledková listina'!$N:$N,0),1))</f>
      </c>
      <c r="V19" s="4"/>
      <c r="W19" s="107"/>
      <c r="X19" s="49">
        <f t="shared" si="3"/>
      </c>
      <c r="Y19" s="68"/>
      <c r="Z19" s="17">
        <f>IF(ISNA(MATCH(CONCATENATE(Z$4,$A19),'Výsledková listina'!$N:$N,0)),"",INDEX('Výsledková listina'!$C:$C,MATCH(CONCATENATE(Z$4,$A19),'Výsledková listina'!$N:$N,0),1))</f>
      </c>
      <c r="AA19" s="51">
        <f>IF(ISNA(MATCH(CONCATENATE(Z$4,$A19),'Výsledková listina'!$N:$N,0)),"",INDEX('Výsledková listina'!$P:$P,MATCH(CONCATENATE(Z$4,$A19),'Výsledková listina'!$N:$N,0),1))</f>
      </c>
      <c r="AB19" s="4"/>
      <c r="AC19" s="107"/>
      <c r="AD19" s="49">
        <f t="shared" si="4"/>
      </c>
      <c r="AE19" s="68"/>
      <c r="AF19" s="17">
        <f>IF(ISNA(MATCH(CONCATENATE(AF$4,$A19),'Výsledková listina'!$N:$N,0)),"",INDEX('Výsledková listina'!$C:$C,MATCH(CONCATENATE(AF$4,$A19),'Výsledková listina'!$N:$N,0),1))</f>
      </c>
      <c r="AG19" s="51">
        <f>IF(ISNA(MATCH(CONCATENATE(AF$4,$A19),'Výsledková listina'!$N:$N,0)),"",INDEX('Výsledková listina'!$P:$P,MATCH(CONCATENATE(AF$4,$A19),'Výsledková listina'!$N:$N,0),1))</f>
      </c>
      <c r="AH19" s="4"/>
      <c r="AI19" s="107"/>
      <c r="AJ19" s="49">
        <f t="shared" si="5"/>
      </c>
      <c r="AK19" s="68"/>
      <c r="AL19" s="17">
        <f>IF(ISNA(MATCH(CONCATENATE(AL$4,$A19),'Výsledková listina'!$N:$N,0)),"",INDEX('Výsledková listina'!$C:$C,MATCH(CONCATENATE(AL$4,$A19),'Výsledková listina'!$N:$N,0),1))</f>
      </c>
      <c r="AM19" s="51">
        <f>IF(ISNA(MATCH(CONCATENATE(AL$4,$A19),'Výsledková listina'!$N:$N,0)),"",INDEX('Výsledková listina'!$P:$P,MATCH(CONCATENATE(AL$4,$A19),'Výsledková listina'!$N:$N,0),1))</f>
      </c>
      <c r="AN19" s="4"/>
      <c r="AO19" s="107"/>
      <c r="AP19" s="49">
        <f t="shared" si="6"/>
      </c>
      <c r="AQ19" s="68"/>
      <c r="AR19" s="17">
        <f>IF(ISNA(MATCH(CONCATENATE(AR$4,$A19),'Výsledková listina'!$N:$N,0)),"",INDEX('Výsledková listina'!$C:$C,MATCH(CONCATENATE(AR$4,$A19),'Výsledková listina'!$N:$N,0),1))</f>
      </c>
      <c r="AS19" s="51">
        <f>IF(ISNA(MATCH(CONCATENATE(AR$4,$A19),'Výsledková listina'!$N:$N,0)),"",INDEX('Výsledková listina'!$P:$P,MATCH(CONCATENATE(AR$4,$A19),'Výsledková listina'!$N:$N,0),1))</f>
      </c>
      <c r="AT19" s="4"/>
      <c r="AU19" s="107"/>
      <c r="AV19" s="49">
        <f t="shared" si="7"/>
      </c>
      <c r="AW19" s="68"/>
      <c r="AX19" s="17">
        <f>IF(ISNA(MATCH(CONCATENATE(AX$4,$A19),'Výsledková listina'!$N:$N,0)),"",INDEX('Výsledková listina'!$C:$C,MATCH(CONCATENATE(AX$4,$A19),'Výsledková listina'!$N:$N,0),1))</f>
      </c>
      <c r="AY19" s="51">
        <f>IF(ISNA(MATCH(CONCATENATE(AX$4,$A19),'Výsledková listina'!$N:$N,0)),"",INDEX('Výsledková listina'!$P:$P,MATCH(CONCATENATE(AX$4,$A19),'Výsledková listina'!$N:$N,0),1))</f>
      </c>
      <c r="AZ19" s="4"/>
      <c r="BA19" s="107"/>
      <c r="BB19" s="49">
        <f t="shared" si="8"/>
      </c>
      <c r="BC19" s="68"/>
      <c r="BD19" s="17">
        <f>IF(ISNA(MATCH(CONCATENATE(BD$4,$A19),'Výsledková listina'!$N:$N,0)),"",INDEX('Výsledková listina'!$C:$C,MATCH(CONCATENATE(BD$4,$A19),'Výsledková listina'!$N:$N,0),1))</f>
      </c>
      <c r="BE19" s="51">
        <f>IF(ISNA(MATCH(CONCATENATE(BD$4,$A19),'Výsledková listina'!$N:$N,0)),"",INDEX('Výsledková listina'!$P:$P,MATCH(CONCATENATE(BD$4,$A19),'Výsledková listina'!$N:$N,0),1))</f>
      </c>
      <c r="BF19" s="4"/>
      <c r="BG19" s="107"/>
      <c r="BH19" s="49">
        <f t="shared" si="9"/>
      </c>
      <c r="BI19" s="68"/>
      <c r="BJ19" s="17">
        <f>IF(ISNA(MATCH(CONCATENATE(BJ$4,$A19),'Výsledková listina'!$N:$N,0)),"",INDEX('Výsledková listina'!$C:$C,MATCH(CONCATENATE(BJ$4,$A19),'Výsledková listina'!$N:$N,0),1))</f>
      </c>
      <c r="BK19" s="51">
        <f>IF(ISNA(MATCH(CONCATENATE(BJ$4,$A19),'Výsledková listina'!$N:$N,0)),"",INDEX('Výsledková listina'!$P:$P,MATCH(CONCATENATE(BJ$4,$A19),'Výsledková listina'!$N:$N,0),1))</f>
      </c>
      <c r="BL19" s="4"/>
      <c r="BM19" s="49">
        <f t="shared" si="10"/>
      </c>
      <c r="BN19" s="68"/>
      <c r="BO19" s="17">
        <f>IF(ISNA(MATCH(CONCATENATE(BO$4,$A19),'Výsledková listina'!$N:$N,0)),"",INDEX('Výsledková listina'!$C:$C,MATCH(CONCATENATE(BO$4,$A19),'Výsledková listina'!$N:$N,0),1))</f>
      </c>
      <c r="BP19" s="51">
        <f>IF(ISNA(MATCH(CONCATENATE(BO$4,$A19),'Výsledková listina'!$N:$N,0)),"",INDEX('Výsledková listina'!$P:$P,MATCH(CONCATENATE(BO$4,$A19),'Výsledková listina'!$N:$N,0),1))</f>
      </c>
      <c r="BQ19" s="4"/>
      <c r="BR19" s="49">
        <f t="shared" si="11"/>
      </c>
      <c r="BS19" s="68"/>
      <c r="BT19" s="17">
        <f>IF(ISNA(MATCH(CONCATENATE(BT$4,$A19),'Výsledková listina'!$N:$N,0)),"",INDEX('Výsledková listina'!$C:$C,MATCH(CONCATENATE(BT$4,$A19),'Výsledková listina'!$N:$N,0),1))</f>
      </c>
      <c r="BU19" s="51">
        <f>IF(ISNA(MATCH(CONCATENATE(BT$4,$A19),'Výsledková listina'!$N:$N,0)),"",INDEX('Výsledková listina'!$P:$P,MATCH(CONCATENATE(BT$4,$A19),'Výsledková listina'!$N:$N,0),1))</f>
      </c>
      <c r="BV19" s="4"/>
      <c r="BW19" s="49">
        <f t="shared" si="12"/>
      </c>
      <c r="BX19" s="68"/>
      <c r="BY19" s="17">
        <f>IF(ISNA(MATCH(CONCATENATE(BY$4,$A19),'Výsledková listina'!$N:$N,0)),"",INDEX('Výsledková listina'!$C:$C,MATCH(CONCATENATE(BY$4,$A19),'Výsledková listina'!$N:$N,0),1))</f>
      </c>
      <c r="BZ19" s="51">
        <f>IF(ISNA(MATCH(CONCATENATE(BY$4,$A19),'Výsledková listina'!$N:$N,0)),"",INDEX('Výsledková listina'!$P:$P,MATCH(CONCATENATE(BY$4,$A19),'Výsledková listina'!$N:$N,0),1))</f>
      </c>
      <c r="CA19" s="4"/>
      <c r="CB19" s="49">
        <f t="shared" si="13"/>
      </c>
      <c r="CC19" s="68"/>
      <c r="CD19" s="17">
        <f>IF(ISNA(MATCH(CONCATENATE(CD$4,$A19),'Výsledková listina'!$N:$N,0)),"",INDEX('Výsledková listina'!$C:$C,MATCH(CONCATENATE(CD$4,$A19),'Výsledková listina'!$N:$N,0),1))</f>
      </c>
      <c r="CE19" s="51">
        <f>IF(ISNA(MATCH(CONCATENATE(CD$4,$A19),'Výsledková listina'!$N:$N,0)),"",INDEX('Výsledková listina'!$P:$P,MATCH(CONCATENATE(CD$4,$A19),'Výsledková listina'!$N:$N,0),1))</f>
      </c>
      <c r="CF19" s="4"/>
      <c r="CG19" s="49">
        <f t="shared" si="14"/>
      </c>
      <c r="CH19" s="68"/>
    </row>
    <row r="20" spans="1:86" s="10" customFormat="1" ht="34.5" customHeight="1">
      <c r="A20" s="5">
        <v>15</v>
      </c>
      <c r="B20" s="17" t="str">
        <f>IF(ISNA(MATCH(CONCATENATE(B$4,$A20),'Výsledková listina'!$N:$N,0)),"",INDEX('Výsledková listina'!$C:$C,MATCH(CONCATENATE(B$4,$A20),'Výsledková listina'!$N:$N,0),1))</f>
        <v>Roman Hladík, Pavel Richter</v>
      </c>
      <c r="C20" s="51" t="str">
        <f>IF(ISNA(MATCH(CONCATENATE(B$4,$A20),'Výsledková listina'!$N:$N,0)),"",INDEX('Výsledková listina'!$P:$P,MATCH(CONCATENATE(B$4,$A20),'Výsledková listina'!$N:$N,0),1))</f>
        <v>Plzeňské Hérečky</v>
      </c>
      <c r="D20" s="4">
        <v>10020</v>
      </c>
      <c r="E20" s="107"/>
      <c r="F20" s="49">
        <f t="shared" si="0"/>
        <v>6</v>
      </c>
      <c r="G20" s="68"/>
      <c r="H20" s="17" t="str">
        <f>IF(ISNA(MATCH(CONCATENATE(H$4,$A20),'Výsledková listina'!$N:$N,0)),"",INDEX('Výsledková listina'!$C:$C,MATCH(CONCATENATE(H$4,$A20),'Výsledková listina'!$N:$N,0),1))</f>
        <v>Marek Šmitmajer, Jiří Svoboda</v>
      </c>
      <c r="I20" s="51" t="str">
        <f>IF(ISNA(MATCH(CONCATENATE(H$4,$A20),'Výsledková listina'!$N:$N,0)),"",INDEX('Výsledková listina'!$P:$P,MATCH(CONCATENATE(H$4,$A20),'Výsledková listina'!$N:$N,0),1))</f>
        <v>ČRS JČ feeder team</v>
      </c>
      <c r="J20" s="4">
        <v>9180</v>
      </c>
      <c r="K20" s="107"/>
      <c r="L20" s="49">
        <f t="shared" si="1"/>
        <v>6</v>
      </c>
      <c r="M20" s="68"/>
      <c r="N20" s="17" t="str">
        <f>IF(ISNA(MATCH(CONCATENATE(N$4,$A20),'Výsledková listina'!$N:$N,0)),"",INDEX('Výsledková listina'!$C:$C,MATCH(CONCATENATE(N$4,$A20),'Výsledková listina'!$N:$N,0),1))</f>
        <v>Martin Černohlávek, Jan Dušek</v>
      </c>
      <c r="O20" s="51" t="str">
        <f>IF(ISNA(MATCH(CONCATENATE(N$4,$A20),'Výsledková listina'!$N:$N,0)),"",INDEX('Výsledková listina'!$P:$P,MATCH(CONCATENATE(N$4,$A20),'Výsledková listina'!$N:$N,0),1))</f>
        <v>Kotva feeder team HK</v>
      </c>
      <c r="P20" s="4">
        <v>5820</v>
      </c>
      <c r="Q20" s="107"/>
      <c r="R20" s="49">
        <f t="shared" si="2"/>
        <v>13</v>
      </c>
      <c r="S20" s="68"/>
      <c r="T20" s="17">
        <f>IF(ISNA(MATCH(CONCATENATE(T$4,$A20),'Výsledková listina'!$N:$N,0)),"",INDEX('Výsledková listina'!$C:$C,MATCH(CONCATENATE(T$4,$A20),'Výsledková listina'!$N:$N,0),1))</f>
      </c>
      <c r="U20" s="51">
        <f>IF(ISNA(MATCH(CONCATENATE(T$4,$A20),'Výsledková listina'!$N:$N,0)),"",INDEX('Výsledková listina'!$P:$P,MATCH(CONCATENATE(T$4,$A20),'Výsledková listina'!$N:$N,0),1))</f>
      </c>
      <c r="V20" s="4"/>
      <c r="W20" s="107"/>
      <c r="X20" s="49">
        <f t="shared" si="3"/>
      </c>
      <c r="Y20" s="68"/>
      <c r="Z20" s="17">
        <f>IF(ISNA(MATCH(CONCATENATE(Z$4,$A20),'Výsledková listina'!$N:$N,0)),"",INDEX('Výsledková listina'!$C:$C,MATCH(CONCATENATE(Z$4,$A20),'Výsledková listina'!$N:$N,0),1))</f>
      </c>
      <c r="AA20" s="51">
        <f>IF(ISNA(MATCH(CONCATENATE(Z$4,$A20),'Výsledková listina'!$N:$N,0)),"",INDEX('Výsledková listina'!$P:$P,MATCH(CONCATENATE(Z$4,$A20),'Výsledková listina'!$N:$N,0),1))</f>
      </c>
      <c r="AB20" s="4"/>
      <c r="AC20" s="107"/>
      <c r="AD20" s="49">
        <f t="shared" si="4"/>
      </c>
      <c r="AE20" s="68"/>
      <c r="AF20" s="17">
        <f>IF(ISNA(MATCH(CONCATENATE(AF$4,$A20),'Výsledková listina'!$N:$N,0)),"",INDEX('Výsledková listina'!$C:$C,MATCH(CONCATENATE(AF$4,$A20),'Výsledková listina'!$N:$N,0),1))</f>
      </c>
      <c r="AG20" s="51">
        <f>IF(ISNA(MATCH(CONCATENATE(AF$4,$A20),'Výsledková listina'!$N:$N,0)),"",INDEX('Výsledková listina'!$P:$P,MATCH(CONCATENATE(AF$4,$A20),'Výsledková listina'!$N:$N,0),1))</f>
      </c>
      <c r="AH20" s="4"/>
      <c r="AI20" s="107"/>
      <c r="AJ20" s="49">
        <f t="shared" si="5"/>
      </c>
      <c r="AK20" s="68"/>
      <c r="AL20" s="17">
        <f>IF(ISNA(MATCH(CONCATENATE(AL$4,$A20),'Výsledková listina'!$N:$N,0)),"",INDEX('Výsledková listina'!$C:$C,MATCH(CONCATENATE(AL$4,$A20),'Výsledková listina'!$N:$N,0),1))</f>
      </c>
      <c r="AM20" s="51">
        <f>IF(ISNA(MATCH(CONCATENATE(AL$4,$A20),'Výsledková listina'!$N:$N,0)),"",INDEX('Výsledková listina'!$P:$P,MATCH(CONCATENATE(AL$4,$A20),'Výsledková listina'!$N:$N,0),1))</f>
      </c>
      <c r="AN20" s="4"/>
      <c r="AO20" s="107"/>
      <c r="AP20" s="49">
        <f t="shared" si="6"/>
      </c>
      <c r="AQ20" s="68"/>
      <c r="AR20" s="17">
        <f>IF(ISNA(MATCH(CONCATENATE(AR$4,$A20),'Výsledková listina'!$N:$N,0)),"",INDEX('Výsledková listina'!$C:$C,MATCH(CONCATENATE(AR$4,$A20),'Výsledková listina'!$N:$N,0),1))</f>
      </c>
      <c r="AS20" s="51">
        <f>IF(ISNA(MATCH(CONCATENATE(AR$4,$A20),'Výsledková listina'!$N:$N,0)),"",INDEX('Výsledková listina'!$P:$P,MATCH(CONCATENATE(AR$4,$A20),'Výsledková listina'!$N:$N,0),1))</f>
      </c>
      <c r="AT20" s="4"/>
      <c r="AU20" s="107"/>
      <c r="AV20" s="49">
        <f t="shared" si="7"/>
      </c>
      <c r="AW20" s="68"/>
      <c r="AX20" s="17">
        <f>IF(ISNA(MATCH(CONCATENATE(AX$4,$A20),'Výsledková listina'!$N:$N,0)),"",INDEX('Výsledková listina'!$C:$C,MATCH(CONCATENATE(AX$4,$A20),'Výsledková listina'!$N:$N,0),1))</f>
      </c>
      <c r="AY20" s="51">
        <f>IF(ISNA(MATCH(CONCATENATE(AX$4,$A20),'Výsledková listina'!$N:$N,0)),"",INDEX('Výsledková listina'!$P:$P,MATCH(CONCATENATE(AX$4,$A20),'Výsledková listina'!$N:$N,0),1))</f>
      </c>
      <c r="AZ20" s="4"/>
      <c r="BA20" s="107"/>
      <c r="BB20" s="49">
        <f t="shared" si="8"/>
      </c>
      <c r="BC20" s="68"/>
      <c r="BD20" s="17">
        <f>IF(ISNA(MATCH(CONCATENATE(BD$4,$A20),'Výsledková listina'!$N:$N,0)),"",INDEX('Výsledková listina'!$C:$C,MATCH(CONCATENATE(BD$4,$A20),'Výsledková listina'!$N:$N,0),1))</f>
      </c>
      <c r="BE20" s="51">
        <f>IF(ISNA(MATCH(CONCATENATE(BD$4,$A20),'Výsledková listina'!$N:$N,0)),"",INDEX('Výsledková listina'!$P:$P,MATCH(CONCATENATE(BD$4,$A20),'Výsledková listina'!$N:$N,0),1))</f>
      </c>
      <c r="BF20" s="4"/>
      <c r="BG20" s="107"/>
      <c r="BH20" s="49">
        <f t="shared" si="9"/>
      </c>
      <c r="BI20" s="68"/>
      <c r="BJ20" s="17">
        <f>IF(ISNA(MATCH(CONCATENATE(BJ$4,$A20),'Výsledková listina'!$N:$N,0)),"",INDEX('Výsledková listina'!$C:$C,MATCH(CONCATENATE(BJ$4,$A20),'Výsledková listina'!$N:$N,0),1))</f>
      </c>
      <c r="BK20" s="51">
        <f>IF(ISNA(MATCH(CONCATENATE(BJ$4,$A20),'Výsledková listina'!$N:$N,0)),"",INDEX('Výsledková listina'!$P:$P,MATCH(CONCATENATE(BJ$4,$A20),'Výsledková listina'!$N:$N,0),1))</f>
      </c>
      <c r="BL20" s="4"/>
      <c r="BM20" s="49">
        <f t="shared" si="10"/>
      </c>
      <c r="BN20" s="68"/>
      <c r="BO20" s="17">
        <f>IF(ISNA(MATCH(CONCATENATE(BO$4,$A20),'Výsledková listina'!$N:$N,0)),"",INDEX('Výsledková listina'!$C:$C,MATCH(CONCATENATE(BO$4,$A20),'Výsledková listina'!$N:$N,0),1))</f>
      </c>
      <c r="BP20" s="51">
        <f>IF(ISNA(MATCH(CONCATENATE(BO$4,$A20),'Výsledková listina'!$N:$N,0)),"",INDEX('Výsledková listina'!$P:$P,MATCH(CONCATENATE(BO$4,$A20),'Výsledková listina'!$N:$N,0),1))</f>
      </c>
      <c r="BQ20" s="4"/>
      <c r="BR20" s="49">
        <f t="shared" si="11"/>
      </c>
      <c r="BS20" s="68"/>
      <c r="BT20" s="17">
        <f>IF(ISNA(MATCH(CONCATENATE(BT$4,$A20),'Výsledková listina'!$N:$N,0)),"",INDEX('Výsledková listina'!$C:$C,MATCH(CONCATENATE(BT$4,$A20),'Výsledková listina'!$N:$N,0),1))</f>
      </c>
      <c r="BU20" s="51">
        <f>IF(ISNA(MATCH(CONCATENATE(BT$4,$A20),'Výsledková listina'!$N:$N,0)),"",INDEX('Výsledková listina'!$P:$P,MATCH(CONCATENATE(BT$4,$A20),'Výsledková listina'!$N:$N,0),1))</f>
      </c>
      <c r="BV20" s="4"/>
      <c r="BW20" s="49">
        <f t="shared" si="12"/>
      </c>
      <c r="BX20" s="68"/>
      <c r="BY20" s="17">
        <f>IF(ISNA(MATCH(CONCATENATE(BY$4,$A20),'Výsledková listina'!$N:$N,0)),"",INDEX('Výsledková listina'!$C:$C,MATCH(CONCATENATE(BY$4,$A20),'Výsledková listina'!$N:$N,0),1))</f>
      </c>
      <c r="BZ20" s="51">
        <f>IF(ISNA(MATCH(CONCATENATE(BY$4,$A20),'Výsledková listina'!$N:$N,0)),"",INDEX('Výsledková listina'!$P:$P,MATCH(CONCATENATE(BY$4,$A20),'Výsledková listina'!$N:$N,0),1))</f>
      </c>
      <c r="CA20" s="4"/>
      <c r="CB20" s="49">
        <f t="shared" si="13"/>
      </c>
      <c r="CC20" s="68"/>
      <c r="CD20" s="17">
        <f>IF(ISNA(MATCH(CONCATENATE(CD$4,$A20),'Výsledková listina'!$N:$N,0)),"",INDEX('Výsledková listina'!$C:$C,MATCH(CONCATENATE(CD$4,$A20),'Výsledková listina'!$N:$N,0),1))</f>
      </c>
      <c r="CE20" s="51">
        <f>IF(ISNA(MATCH(CONCATENATE(CD$4,$A20),'Výsledková listina'!$N:$N,0)),"",INDEX('Výsledková listina'!$P:$P,MATCH(CONCATENATE(CD$4,$A20),'Výsledková listina'!$N:$N,0),1))</f>
      </c>
      <c r="CF20" s="4"/>
      <c r="CG20" s="49">
        <f t="shared" si="14"/>
      </c>
      <c r="CH20" s="68"/>
    </row>
    <row r="21" spans="1:86" s="10" customFormat="1" ht="34.5" customHeight="1">
      <c r="A21" s="5">
        <v>16</v>
      </c>
      <c r="B21" s="17" t="str">
        <f>IF(ISNA(MATCH(CONCATENATE(B$4,$A21),'Výsledková listina'!$N:$N,0)),"",INDEX('Výsledková listina'!$C:$C,MATCH(CONCATENATE(B$4,$A21),'Výsledková listina'!$N:$N,0),1))</f>
        <v>Radek Lang, Josef Šitina</v>
      </c>
      <c r="C21" s="51" t="str">
        <f>IF(ISNA(MATCH(CONCATENATE(B$4,$A21),'Výsledková listina'!$N:$N,0)),"",INDEX('Výsledková listina'!$P:$P,MATCH(CONCATENATE(B$4,$A21),'Výsledková listina'!$N:$N,0),1))</f>
        <v>Na Feeder Cz MO Brandýs nad Labam</v>
      </c>
      <c r="D21" s="4">
        <v>3440</v>
      </c>
      <c r="E21" s="107"/>
      <c r="F21" s="49">
        <f t="shared" si="0"/>
        <v>17</v>
      </c>
      <c r="G21" s="68"/>
      <c r="H21" s="17" t="str">
        <f>IF(ISNA(MATCH(CONCATENATE(H$4,$A21),'Výsledková listina'!$N:$N,0)),"",INDEX('Výsledková listina'!$C:$C,MATCH(CONCATENATE(H$4,$A21),'Výsledková listina'!$N:$N,0),1))</f>
        <v>Pavel Vosáhlo, Jaroslav Svoboda</v>
      </c>
      <c r="I21" s="51" t="str">
        <f>IF(ISNA(MATCH(CONCATENATE(H$4,$A21),'Výsledková listina'!$N:$N,0)),"",INDEX('Výsledková listina'!$P:$P,MATCH(CONCATENATE(H$4,$A21),'Výsledková listina'!$N:$N,0),1))</f>
        <v>LK Baits sever</v>
      </c>
      <c r="J21" s="4">
        <v>7605</v>
      </c>
      <c r="K21" s="107"/>
      <c r="L21" s="49">
        <f t="shared" si="1"/>
        <v>10</v>
      </c>
      <c r="M21" s="68"/>
      <c r="N21" s="17" t="str">
        <f>IF(ISNA(MATCH(CONCATENATE(N$4,$A21),'Výsledková listina'!$N:$N,0)),"",INDEX('Výsledková listina'!$C:$C,MATCH(CONCATENATE(N$4,$A21),'Výsledková listina'!$N:$N,0),1))</f>
        <v>Dominik Dvořák, Pavel Mikeš</v>
      </c>
      <c r="O21" s="51" t="str">
        <f>IF(ISNA(MATCH(CONCATENATE(N$4,$A21),'Výsledková listina'!$N:$N,0)),"",INDEX('Výsledková listina'!$P:$P,MATCH(CONCATENATE(N$4,$A21),'Výsledková listina'!$N:$N,0),1))</f>
        <v>DM Feeder Team</v>
      </c>
      <c r="P21" s="4">
        <v>12190</v>
      </c>
      <c r="Q21" s="107"/>
      <c r="R21" s="49">
        <f t="shared" si="2"/>
        <v>6</v>
      </c>
      <c r="S21" s="68"/>
      <c r="T21" s="17">
        <f>IF(ISNA(MATCH(CONCATENATE(T$4,$A21),'Výsledková listina'!$N:$N,0)),"",INDEX('Výsledková listina'!$C:$C,MATCH(CONCATENATE(T$4,$A21),'Výsledková listina'!$N:$N,0),1))</f>
      </c>
      <c r="U21" s="51">
        <f>IF(ISNA(MATCH(CONCATENATE(T$4,$A21),'Výsledková listina'!$N:$N,0)),"",INDEX('Výsledková listina'!$P:$P,MATCH(CONCATENATE(T$4,$A21),'Výsledková listina'!$N:$N,0),1))</f>
      </c>
      <c r="V21" s="4"/>
      <c r="W21" s="107"/>
      <c r="X21" s="49">
        <f t="shared" si="3"/>
      </c>
      <c r="Y21" s="68"/>
      <c r="Z21" s="17">
        <f>IF(ISNA(MATCH(CONCATENATE(Z$4,$A21),'Výsledková listina'!$N:$N,0)),"",INDEX('Výsledková listina'!$C:$C,MATCH(CONCATENATE(Z$4,$A21),'Výsledková listina'!$N:$N,0),1))</f>
      </c>
      <c r="AA21" s="51">
        <f>IF(ISNA(MATCH(CONCATENATE(Z$4,$A21),'Výsledková listina'!$N:$N,0)),"",INDEX('Výsledková listina'!$P:$P,MATCH(CONCATENATE(Z$4,$A21),'Výsledková listina'!$N:$N,0),1))</f>
      </c>
      <c r="AB21" s="4"/>
      <c r="AC21" s="107"/>
      <c r="AD21" s="49">
        <f t="shared" si="4"/>
      </c>
      <c r="AE21" s="68"/>
      <c r="AF21" s="17">
        <f>IF(ISNA(MATCH(CONCATENATE(AF$4,$A21),'Výsledková listina'!$N:$N,0)),"",INDEX('Výsledková listina'!$C:$C,MATCH(CONCATENATE(AF$4,$A21),'Výsledková listina'!$N:$N,0),1))</f>
      </c>
      <c r="AG21" s="51">
        <f>IF(ISNA(MATCH(CONCATENATE(AF$4,$A21),'Výsledková listina'!$N:$N,0)),"",INDEX('Výsledková listina'!$P:$P,MATCH(CONCATENATE(AF$4,$A21),'Výsledková listina'!$N:$N,0),1))</f>
      </c>
      <c r="AH21" s="4"/>
      <c r="AI21" s="107"/>
      <c r="AJ21" s="49">
        <f t="shared" si="5"/>
      </c>
      <c r="AK21" s="68"/>
      <c r="AL21" s="17">
        <f>IF(ISNA(MATCH(CONCATENATE(AL$4,$A21),'Výsledková listina'!$N:$N,0)),"",INDEX('Výsledková listina'!$C:$C,MATCH(CONCATENATE(AL$4,$A21),'Výsledková listina'!$N:$N,0),1))</f>
      </c>
      <c r="AM21" s="51">
        <f>IF(ISNA(MATCH(CONCATENATE(AL$4,$A21),'Výsledková listina'!$N:$N,0)),"",INDEX('Výsledková listina'!$P:$P,MATCH(CONCATENATE(AL$4,$A21),'Výsledková listina'!$N:$N,0),1))</f>
      </c>
      <c r="AN21" s="4"/>
      <c r="AO21" s="107"/>
      <c r="AP21" s="49">
        <f t="shared" si="6"/>
      </c>
      <c r="AQ21" s="68"/>
      <c r="AR21" s="17">
        <f>IF(ISNA(MATCH(CONCATENATE(AR$4,$A21),'Výsledková listina'!$N:$N,0)),"",INDEX('Výsledková listina'!$C:$C,MATCH(CONCATENATE(AR$4,$A21),'Výsledková listina'!$N:$N,0),1))</f>
      </c>
      <c r="AS21" s="51">
        <f>IF(ISNA(MATCH(CONCATENATE(AR$4,$A21),'Výsledková listina'!$N:$N,0)),"",INDEX('Výsledková listina'!$P:$P,MATCH(CONCATENATE(AR$4,$A21),'Výsledková listina'!$N:$N,0),1))</f>
      </c>
      <c r="AT21" s="4"/>
      <c r="AU21" s="107"/>
      <c r="AV21" s="49">
        <f t="shared" si="7"/>
      </c>
      <c r="AW21" s="68"/>
      <c r="AX21" s="17">
        <f>IF(ISNA(MATCH(CONCATENATE(AX$4,$A21),'Výsledková listina'!$N:$N,0)),"",INDEX('Výsledková listina'!$C:$C,MATCH(CONCATENATE(AX$4,$A21),'Výsledková listina'!$N:$N,0),1))</f>
      </c>
      <c r="AY21" s="51">
        <f>IF(ISNA(MATCH(CONCATENATE(AX$4,$A21),'Výsledková listina'!$N:$N,0)),"",INDEX('Výsledková listina'!$P:$P,MATCH(CONCATENATE(AX$4,$A21),'Výsledková listina'!$N:$N,0),1))</f>
      </c>
      <c r="AZ21" s="4"/>
      <c r="BA21" s="107"/>
      <c r="BB21" s="49">
        <f t="shared" si="8"/>
      </c>
      <c r="BC21" s="68"/>
      <c r="BD21" s="17">
        <f>IF(ISNA(MATCH(CONCATENATE(BD$4,$A21),'Výsledková listina'!$N:$N,0)),"",INDEX('Výsledková listina'!$C:$C,MATCH(CONCATENATE(BD$4,$A21),'Výsledková listina'!$N:$N,0),1))</f>
      </c>
      <c r="BE21" s="51">
        <f>IF(ISNA(MATCH(CONCATENATE(BD$4,$A21),'Výsledková listina'!$N:$N,0)),"",INDEX('Výsledková listina'!$P:$P,MATCH(CONCATENATE(BD$4,$A21),'Výsledková listina'!$N:$N,0),1))</f>
      </c>
      <c r="BF21" s="4"/>
      <c r="BG21" s="107"/>
      <c r="BH21" s="49">
        <f t="shared" si="9"/>
      </c>
      <c r="BI21" s="68"/>
      <c r="BJ21" s="17">
        <f>IF(ISNA(MATCH(CONCATENATE(BJ$4,$A21),'Výsledková listina'!$N:$N,0)),"",INDEX('Výsledková listina'!$C:$C,MATCH(CONCATENATE(BJ$4,$A21),'Výsledková listina'!$N:$N,0),1))</f>
      </c>
      <c r="BK21" s="51">
        <f>IF(ISNA(MATCH(CONCATENATE(BJ$4,$A21),'Výsledková listina'!$N:$N,0)),"",INDEX('Výsledková listina'!$P:$P,MATCH(CONCATENATE(BJ$4,$A21),'Výsledková listina'!$N:$N,0),1))</f>
      </c>
      <c r="BL21" s="4"/>
      <c r="BM21" s="49">
        <f t="shared" si="10"/>
      </c>
      <c r="BN21" s="68"/>
      <c r="BO21" s="17">
        <f>IF(ISNA(MATCH(CONCATENATE(BO$4,$A21),'Výsledková listina'!$N:$N,0)),"",INDEX('Výsledková listina'!$C:$C,MATCH(CONCATENATE(BO$4,$A21),'Výsledková listina'!$N:$N,0),1))</f>
      </c>
      <c r="BP21" s="51">
        <f>IF(ISNA(MATCH(CONCATENATE(BO$4,$A21),'Výsledková listina'!$N:$N,0)),"",INDEX('Výsledková listina'!$P:$P,MATCH(CONCATENATE(BO$4,$A21),'Výsledková listina'!$N:$N,0),1))</f>
      </c>
      <c r="BQ21" s="4"/>
      <c r="BR21" s="49">
        <f t="shared" si="11"/>
      </c>
      <c r="BS21" s="68"/>
      <c r="BT21" s="17">
        <f>IF(ISNA(MATCH(CONCATENATE(BT$4,$A21),'Výsledková listina'!$N:$N,0)),"",INDEX('Výsledková listina'!$C:$C,MATCH(CONCATENATE(BT$4,$A21),'Výsledková listina'!$N:$N,0),1))</f>
      </c>
      <c r="BU21" s="51">
        <f>IF(ISNA(MATCH(CONCATENATE(BT$4,$A21),'Výsledková listina'!$N:$N,0)),"",INDEX('Výsledková listina'!$P:$P,MATCH(CONCATENATE(BT$4,$A21),'Výsledková listina'!$N:$N,0),1))</f>
      </c>
      <c r="BV21" s="4"/>
      <c r="BW21" s="49">
        <f t="shared" si="12"/>
      </c>
      <c r="BX21" s="68"/>
      <c r="BY21" s="17">
        <f>IF(ISNA(MATCH(CONCATENATE(BY$4,$A21),'Výsledková listina'!$N:$N,0)),"",INDEX('Výsledková listina'!$C:$C,MATCH(CONCATENATE(BY$4,$A21),'Výsledková listina'!$N:$N,0),1))</f>
      </c>
      <c r="BZ21" s="51">
        <f>IF(ISNA(MATCH(CONCATENATE(BY$4,$A21),'Výsledková listina'!$N:$N,0)),"",INDEX('Výsledková listina'!$P:$P,MATCH(CONCATENATE(BY$4,$A21),'Výsledková listina'!$N:$N,0),1))</f>
      </c>
      <c r="CA21" s="4"/>
      <c r="CB21" s="49">
        <f t="shared" si="13"/>
      </c>
      <c r="CC21" s="68"/>
      <c r="CD21" s="17">
        <f>IF(ISNA(MATCH(CONCATENATE(CD$4,$A21),'Výsledková listina'!$N:$N,0)),"",INDEX('Výsledková listina'!$C:$C,MATCH(CONCATENATE(CD$4,$A21),'Výsledková listina'!$N:$N,0),1))</f>
      </c>
      <c r="CE21" s="51">
        <f>IF(ISNA(MATCH(CONCATENATE(CD$4,$A21),'Výsledková listina'!$N:$N,0)),"",INDEX('Výsledková listina'!$P:$P,MATCH(CONCATENATE(CD$4,$A21),'Výsledková listina'!$N:$N,0),1))</f>
      </c>
      <c r="CF21" s="4"/>
      <c r="CG21" s="49">
        <f t="shared" si="14"/>
      </c>
      <c r="CH21" s="68"/>
    </row>
    <row r="22" spans="1:86" s="10" customFormat="1" ht="34.5" customHeight="1">
      <c r="A22" s="5">
        <v>17</v>
      </c>
      <c r="B22" s="17" t="str">
        <f>IF(ISNA(MATCH(CONCATENATE(B$4,$A22),'Výsledková listina'!$N:$N,0)),"",INDEX('Výsledková listina'!$C:$C,MATCH(CONCATENATE(B$4,$A22),'Výsledková listina'!$N:$N,0),1))</f>
        <v>Rosta Nerad, Víťa Král ml.</v>
      </c>
      <c r="C22" s="51" t="str">
        <f>IF(ISNA(MATCH(CONCATENATE(B$4,$A22),'Výsledková listina'!$N:$N,0)),"",INDEX('Výsledková listina'!$P:$P,MATCH(CONCATENATE(B$4,$A22),'Výsledková listina'!$N:$N,0),1))</f>
        <v>Černý Král</v>
      </c>
      <c r="D22" s="4">
        <v>8340</v>
      </c>
      <c r="E22" s="107"/>
      <c r="F22" s="49">
        <f t="shared" si="0"/>
        <v>8</v>
      </c>
      <c r="G22" s="68"/>
      <c r="H22" s="17" t="str">
        <f>IF(ISNA(MATCH(CONCATENATE(H$4,$A22),'Výsledková listina'!$N:$N,0)),"",INDEX('Výsledková listina'!$C:$C,MATCH(CONCATENATE(H$4,$A22),'Výsledková listina'!$N:$N,0),1))</f>
        <v>Jiří Ludvík, Rudolf Tichý</v>
      </c>
      <c r="I22" s="51">
        <f>IF(ISNA(MATCH(CONCATENATE(H$4,$A22),'Výsledková listina'!$N:$N,0)),"",INDEX('Výsledková listina'!$P:$P,MATCH(CONCATENATE(H$4,$A22),'Výsledková listina'!$N:$N,0),1))</f>
      </c>
      <c r="J22" s="4">
        <v>11240</v>
      </c>
      <c r="K22" s="107"/>
      <c r="L22" s="49">
        <f t="shared" si="1"/>
        <v>3</v>
      </c>
      <c r="M22" s="68"/>
      <c r="N22" s="17" t="str">
        <f>IF(ISNA(MATCH(CONCATENATE(N$4,$A22),'Výsledková listina'!$N:$N,0)),"",INDEX('Výsledková listina'!$C:$C,MATCH(CONCATENATE(N$4,$A22),'Výsledková listina'!$N:$N,0),1))</f>
        <v>Jan Novák, Jiří Kuba</v>
      </c>
      <c r="O22" s="51">
        <f>IF(ISNA(MATCH(CONCATENATE(N$4,$A22),'Výsledková listina'!$N:$N,0)),"",INDEX('Výsledková listina'!$P:$P,MATCH(CONCATENATE(N$4,$A22),'Výsledková listina'!$N:$N,0),1))</f>
      </c>
      <c r="P22" s="4">
        <v>12320</v>
      </c>
      <c r="Q22" s="107"/>
      <c r="R22" s="49">
        <f t="shared" si="2"/>
        <v>5</v>
      </c>
      <c r="S22" s="68"/>
      <c r="T22" s="17">
        <f>IF(ISNA(MATCH(CONCATENATE(T$4,$A22),'Výsledková listina'!$N:$N,0)),"",INDEX('Výsledková listina'!$C:$C,MATCH(CONCATENATE(T$4,$A22),'Výsledková listina'!$N:$N,0),1))</f>
      </c>
      <c r="U22" s="51">
        <f>IF(ISNA(MATCH(CONCATENATE(T$4,$A22),'Výsledková listina'!$N:$N,0)),"",INDEX('Výsledková listina'!$P:$P,MATCH(CONCATENATE(T$4,$A22),'Výsledková listina'!$N:$N,0),1))</f>
      </c>
      <c r="V22" s="4"/>
      <c r="W22" s="107"/>
      <c r="X22" s="49">
        <f t="shared" si="3"/>
      </c>
      <c r="Y22" s="68"/>
      <c r="Z22" s="17">
        <f>IF(ISNA(MATCH(CONCATENATE(Z$4,$A22),'Výsledková listina'!$N:$N,0)),"",INDEX('Výsledková listina'!$C:$C,MATCH(CONCATENATE(Z$4,$A22),'Výsledková listina'!$N:$N,0),1))</f>
      </c>
      <c r="AA22" s="51">
        <f>IF(ISNA(MATCH(CONCATENATE(Z$4,$A22),'Výsledková listina'!$N:$N,0)),"",INDEX('Výsledková listina'!$P:$P,MATCH(CONCATENATE(Z$4,$A22),'Výsledková listina'!$N:$N,0),1))</f>
      </c>
      <c r="AB22" s="4"/>
      <c r="AC22" s="107"/>
      <c r="AD22" s="49">
        <f t="shared" si="4"/>
      </c>
      <c r="AE22" s="68"/>
      <c r="AF22" s="17">
        <f>IF(ISNA(MATCH(CONCATENATE(AF$4,$A22),'Výsledková listina'!$N:$N,0)),"",INDEX('Výsledková listina'!$C:$C,MATCH(CONCATENATE(AF$4,$A22),'Výsledková listina'!$N:$N,0),1))</f>
      </c>
      <c r="AG22" s="51">
        <f>IF(ISNA(MATCH(CONCATENATE(AF$4,$A22),'Výsledková listina'!$N:$N,0)),"",INDEX('Výsledková listina'!$P:$P,MATCH(CONCATENATE(AF$4,$A22),'Výsledková listina'!$N:$N,0),1))</f>
      </c>
      <c r="AH22" s="4"/>
      <c r="AI22" s="107"/>
      <c r="AJ22" s="49">
        <f t="shared" si="5"/>
      </c>
      <c r="AK22" s="68"/>
      <c r="AL22" s="17">
        <f>IF(ISNA(MATCH(CONCATENATE(AL$4,$A22),'Výsledková listina'!$N:$N,0)),"",INDEX('Výsledková listina'!$C:$C,MATCH(CONCATENATE(AL$4,$A22),'Výsledková listina'!$N:$N,0),1))</f>
      </c>
      <c r="AM22" s="51">
        <f>IF(ISNA(MATCH(CONCATENATE(AL$4,$A22),'Výsledková listina'!$N:$N,0)),"",INDEX('Výsledková listina'!$P:$P,MATCH(CONCATENATE(AL$4,$A22),'Výsledková listina'!$N:$N,0),1))</f>
      </c>
      <c r="AN22" s="4"/>
      <c r="AO22" s="107"/>
      <c r="AP22" s="49">
        <f t="shared" si="6"/>
      </c>
      <c r="AQ22" s="68"/>
      <c r="AR22" s="17">
        <f>IF(ISNA(MATCH(CONCATENATE(AR$4,$A22),'Výsledková listina'!$N:$N,0)),"",INDEX('Výsledková listina'!$C:$C,MATCH(CONCATENATE(AR$4,$A22),'Výsledková listina'!$N:$N,0),1))</f>
      </c>
      <c r="AS22" s="51">
        <f>IF(ISNA(MATCH(CONCATENATE(AR$4,$A22),'Výsledková listina'!$N:$N,0)),"",INDEX('Výsledková listina'!$P:$P,MATCH(CONCATENATE(AR$4,$A22),'Výsledková listina'!$N:$N,0),1))</f>
      </c>
      <c r="AT22" s="4"/>
      <c r="AU22" s="107"/>
      <c r="AV22" s="49">
        <f t="shared" si="7"/>
      </c>
      <c r="AW22" s="68"/>
      <c r="AX22" s="17">
        <f>IF(ISNA(MATCH(CONCATENATE(AX$4,$A22),'Výsledková listina'!$N:$N,0)),"",INDEX('Výsledková listina'!$C:$C,MATCH(CONCATENATE(AX$4,$A22),'Výsledková listina'!$N:$N,0),1))</f>
      </c>
      <c r="AY22" s="51">
        <f>IF(ISNA(MATCH(CONCATENATE(AX$4,$A22),'Výsledková listina'!$N:$N,0)),"",INDEX('Výsledková listina'!$P:$P,MATCH(CONCATENATE(AX$4,$A22),'Výsledková listina'!$N:$N,0),1))</f>
      </c>
      <c r="AZ22" s="4"/>
      <c r="BA22" s="107"/>
      <c r="BB22" s="49">
        <f t="shared" si="8"/>
      </c>
      <c r="BC22" s="68"/>
      <c r="BD22" s="17">
        <f>IF(ISNA(MATCH(CONCATENATE(BD$4,$A22),'Výsledková listina'!$N:$N,0)),"",INDEX('Výsledková listina'!$C:$C,MATCH(CONCATENATE(BD$4,$A22),'Výsledková listina'!$N:$N,0),1))</f>
      </c>
      <c r="BE22" s="51">
        <f>IF(ISNA(MATCH(CONCATENATE(BD$4,$A22),'Výsledková listina'!$N:$N,0)),"",INDEX('Výsledková listina'!$P:$P,MATCH(CONCATENATE(BD$4,$A22),'Výsledková listina'!$N:$N,0),1))</f>
      </c>
      <c r="BF22" s="4"/>
      <c r="BG22" s="107"/>
      <c r="BH22" s="49">
        <f t="shared" si="9"/>
      </c>
      <c r="BI22" s="68"/>
      <c r="BJ22" s="17">
        <f>IF(ISNA(MATCH(CONCATENATE(BJ$4,$A22),'Výsledková listina'!$N:$N,0)),"",INDEX('Výsledková listina'!$C:$C,MATCH(CONCATENATE(BJ$4,$A22),'Výsledková listina'!$N:$N,0),1))</f>
      </c>
      <c r="BK22" s="51">
        <f>IF(ISNA(MATCH(CONCATENATE(BJ$4,$A22),'Výsledková listina'!$N:$N,0)),"",INDEX('Výsledková listina'!$P:$P,MATCH(CONCATENATE(BJ$4,$A22),'Výsledková listina'!$N:$N,0),1))</f>
      </c>
      <c r="BL22" s="4"/>
      <c r="BM22" s="49">
        <f t="shared" si="10"/>
      </c>
      <c r="BN22" s="68"/>
      <c r="BO22" s="17">
        <f>IF(ISNA(MATCH(CONCATENATE(BO$4,$A22),'Výsledková listina'!$N:$N,0)),"",INDEX('Výsledková listina'!$C:$C,MATCH(CONCATENATE(BO$4,$A22),'Výsledková listina'!$N:$N,0),1))</f>
      </c>
      <c r="BP22" s="51">
        <f>IF(ISNA(MATCH(CONCATENATE(BO$4,$A22),'Výsledková listina'!$N:$N,0)),"",INDEX('Výsledková listina'!$P:$P,MATCH(CONCATENATE(BO$4,$A22),'Výsledková listina'!$N:$N,0),1))</f>
      </c>
      <c r="BQ22" s="4"/>
      <c r="BR22" s="49">
        <f t="shared" si="11"/>
      </c>
      <c r="BS22" s="68"/>
      <c r="BT22" s="17">
        <f>IF(ISNA(MATCH(CONCATENATE(BT$4,$A22),'Výsledková listina'!$N:$N,0)),"",INDEX('Výsledková listina'!$C:$C,MATCH(CONCATENATE(BT$4,$A22),'Výsledková listina'!$N:$N,0),1))</f>
      </c>
      <c r="BU22" s="51">
        <f>IF(ISNA(MATCH(CONCATENATE(BT$4,$A22),'Výsledková listina'!$N:$N,0)),"",INDEX('Výsledková listina'!$P:$P,MATCH(CONCATENATE(BT$4,$A22),'Výsledková listina'!$N:$N,0),1))</f>
      </c>
      <c r="BV22" s="4"/>
      <c r="BW22" s="49">
        <f t="shared" si="12"/>
      </c>
      <c r="BX22" s="68"/>
      <c r="BY22" s="17">
        <f>IF(ISNA(MATCH(CONCATENATE(BY$4,$A22),'Výsledková listina'!$N:$N,0)),"",INDEX('Výsledková listina'!$C:$C,MATCH(CONCATENATE(BY$4,$A22),'Výsledková listina'!$N:$N,0),1))</f>
      </c>
      <c r="BZ22" s="51">
        <f>IF(ISNA(MATCH(CONCATENATE(BY$4,$A22),'Výsledková listina'!$N:$N,0)),"",INDEX('Výsledková listina'!$P:$P,MATCH(CONCATENATE(BY$4,$A22),'Výsledková listina'!$N:$N,0),1))</f>
      </c>
      <c r="CA22" s="4"/>
      <c r="CB22" s="49">
        <f t="shared" si="13"/>
      </c>
      <c r="CC22" s="68"/>
      <c r="CD22" s="17">
        <f>IF(ISNA(MATCH(CONCATENATE(CD$4,$A22),'Výsledková listina'!$N:$N,0)),"",INDEX('Výsledková listina'!$C:$C,MATCH(CONCATENATE(CD$4,$A22),'Výsledková listina'!$N:$N,0),1))</f>
      </c>
      <c r="CE22" s="51">
        <f>IF(ISNA(MATCH(CONCATENATE(CD$4,$A22),'Výsledková listina'!$N:$N,0)),"",INDEX('Výsledková listina'!$P:$P,MATCH(CONCATENATE(CD$4,$A22),'Výsledková listina'!$N:$N,0),1))</f>
      </c>
      <c r="CF22" s="4"/>
      <c r="CG22" s="49">
        <f t="shared" si="14"/>
      </c>
      <c r="CH22" s="68"/>
    </row>
    <row r="23" spans="1:86" s="10" customFormat="1" ht="34.5" customHeight="1">
      <c r="A23" s="5">
        <v>18</v>
      </c>
      <c r="B23" s="17" t="str">
        <f>IF(ISNA(MATCH(CONCATENATE(B$4,$A23),'Výsledková listina'!$N:$N,0)),"",INDEX('Výsledková listina'!$C:$C,MATCH(CONCATENATE(B$4,$A23),'Výsledková listina'!$N:$N,0),1))</f>
        <v>Zdeněk Novák, Vladimíra Nováková</v>
      </c>
      <c r="C23" s="51">
        <f>IF(ISNA(MATCH(CONCATENATE(B$4,$A23),'Výsledková listina'!$N:$N,0)),"",INDEX('Výsledková listina'!$P:$P,MATCH(CONCATENATE(B$4,$A23),'Výsledková listina'!$N:$N,0),1))</f>
      </c>
      <c r="D23" s="4">
        <v>8810</v>
      </c>
      <c r="E23" s="107"/>
      <c r="F23" s="49">
        <f t="shared" si="0"/>
        <v>7</v>
      </c>
      <c r="G23" s="68"/>
      <c r="H23" s="17" t="str">
        <f>IF(ISNA(MATCH(CONCATENATE(H$4,$A23),'Výsledková listina'!$N:$N,0)),"",INDEX('Výsledková listina'!$C:$C,MATCH(CONCATENATE(H$4,$A23),'Výsledková listina'!$N:$N,0),1))</f>
        <v>Roman Baloun ml., Jakub Mergl</v>
      </c>
      <c r="I23" s="51" t="str">
        <f>IF(ISNA(MATCH(CONCATENATE(H$4,$A23),'Výsledková listina'!$N:$N,0)),"",INDEX('Výsledková listina'!$P:$P,MATCH(CONCATENATE(H$4,$A23),'Výsledková listina'!$N:$N,0),1))</f>
        <v>R&amp;K Fedeer Team</v>
      </c>
      <c r="J23" s="4">
        <v>4870</v>
      </c>
      <c r="K23" s="107"/>
      <c r="L23" s="49">
        <f t="shared" si="1"/>
        <v>15</v>
      </c>
      <c r="M23" s="68"/>
      <c r="N23" s="17" t="str">
        <f>IF(ISNA(MATCH(CONCATENATE(N$4,$A23),'Výsledková listina'!$N:$N,0)),"",INDEX('Výsledková listina'!$C:$C,MATCH(CONCATENATE(N$4,$A23),'Výsledková listina'!$N:$N,0),1))</f>
        <v>Míra Radil, Jartoslav Rajdl</v>
      </c>
      <c r="O23" s="51" t="str">
        <f>IF(ISNA(MATCH(CONCATENATE(N$4,$A23),'Výsledková listina'!$N:$N,0)),"",INDEX('Výsledková listina'!$P:$P,MATCH(CONCATENATE(N$4,$A23),'Výsledková listina'!$N:$N,0),1))</f>
        <v>Abramis Feeder team</v>
      </c>
      <c r="P23" s="4">
        <v>24690</v>
      </c>
      <c r="Q23" s="107"/>
      <c r="R23" s="49">
        <f t="shared" si="2"/>
        <v>1</v>
      </c>
      <c r="S23" s="68"/>
      <c r="T23" s="17">
        <f>IF(ISNA(MATCH(CONCATENATE(T$4,$A23),'Výsledková listina'!$N:$N,0)),"",INDEX('Výsledková listina'!$C:$C,MATCH(CONCATENATE(T$4,$A23),'Výsledková listina'!$N:$N,0),1))</f>
      </c>
      <c r="U23" s="51">
        <f>IF(ISNA(MATCH(CONCATENATE(T$4,$A23),'Výsledková listina'!$N:$N,0)),"",INDEX('Výsledková listina'!$P:$P,MATCH(CONCATENATE(T$4,$A23),'Výsledková listina'!$N:$N,0),1))</f>
      </c>
      <c r="V23" s="4"/>
      <c r="W23" s="107"/>
      <c r="X23" s="49">
        <f t="shared" si="3"/>
      </c>
      <c r="Y23" s="68"/>
      <c r="Z23" s="17">
        <f>IF(ISNA(MATCH(CONCATENATE(Z$4,$A23),'Výsledková listina'!$N:$N,0)),"",INDEX('Výsledková listina'!$C:$C,MATCH(CONCATENATE(Z$4,$A23),'Výsledková listina'!$N:$N,0),1))</f>
      </c>
      <c r="AA23" s="51">
        <f>IF(ISNA(MATCH(CONCATENATE(Z$4,$A23),'Výsledková listina'!$N:$N,0)),"",INDEX('Výsledková listina'!$P:$P,MATCH(CONCATENATE(Z$4,$A23),'Výsledková listina'!$N:$N,0),1))</f>
      </c>
      <c r="AB23" s="4"/>
      <c r="AC23" s="107"/>
      <c r="AD23" s="49">
        <f t="shared" si="4"/>
      </c>
      <c r="AE23" s="68"/>
      <c r="AF23" s="17">
        <f>IF(ISNA(MATCH(CONCATENATE(AF$4,$A23),'Výsledková listina'!$N:$N,0)),"",INDEX('Výsledková listina'!$C:$C,MATCH(CONCATENATE(AF$4,$A23),'Výsledková listina'!$N:$N,0),1))</f>
      </c>
      <c r="AG23" s="51">
        <f>IF(ISNA(MATCH(CONCATENATE(AF$4,$A23),'Výsledková listina'!$N:$N,0)),"",INDEX('Výsledková listina'!$P:$P,MATCH(CONCATENATE(AF$4,$A23),'Výsledková listina'!$N:$N,0),1))</f>
      </c>
      <c r="AH23" s="4"/>
      <c r="AI23" s="107"/>
      <c r="AJ23" s="49">
        <f t="shared" si="5"/>
      </c>
      <c r="AK23" s="68"/>
      <c r="AL23" s="17">
        <f>IF(ISNA(MATCH(CONCATENATE(AL$4,$A23),'Výsledková listina'!$N:$N,0)),"",INDEX('Výsledková listina'!$C:$C,MATCH(CONCATENATE(AL$4,$A23),'Výsledková listina'!$N:$N,0),1))</f>
      </c>
      <c r="AM23" s="51">
        <f>IF(ISNA(MATCH(CONCATENATE(AL$4,$A23),'Výsledková listina'!$N:$N,0)),"",INDEX('Výsledková listina'!$P:$P,MATCH(CONCATENATE(AL$4,$A23),'Výsledková listina'!$N:$N,0),1))</f>
      </c>
      <c r="AN23" s="4"/>
      <c r="AO23" s="107"/>
      <c r="AP23" s="49">
        <f t="shared" si="6"/>
      </c>
      <c r="AQ23" s="68"/>
      <c r="AR23" s="17">
        <f>IF(ISNA(MATCH(CONCATENATE(AR$4,$A23),'Výsledková listina'!$N:$N,0)),"",INDEX('Výsledková listina'!$C:$C,MATCH(CONCATENATE(AR$4,$A23),'Výsledková listina'!$N:$N,0),1))</f>
      </c>
      <c r="AS23" s="51">
        <f>IF(ISNA(MATCH(CONCATENATE(AR$4,$A23),'Výsledková listina'!$N:$N,0)),"",INDEX('Výsledková listina'!$P:$P,MATCH(CONCATENATE(AR$4,$A23),'Výsledková listina'!$N:$N,0),1))</f>
      </c>
      <c r="AT23" s="4"/>
      <c r="AU23" s="107"/>
      <c r="AV23" s="49">
        <f t="shared" si="7"/>
      </c>
      <c r="AW23" s="68"/>
      <c r="AX23" s="17">
        <f>IF(ISNA(MATCH(CONCATENATE(AX$4,$A23),'Výsledková listina'!$N:$N,0)),"",INDEX('Výsledková listina'!$C:$C,MATCH(CONCATENATE(AX$4,$A23),'Výsledková listina'!$N:$N,0),1))</f>
      </c>
      <c r="AY23" s="51">
        <f>IF(ISNA(MATCH(CONCATENATE(AX$4,$A23),'Výsledková listina'!$N:$N,0)),"",INDEX('Výsledková listina'!$P:$P,MATCH(CONCATENATE(AX$4,$A23),'Výsledková listina'!$N:$N,0),1))</f>
      </c>
      <c r="AZ23" s="4"/>
      <c r="BA23" s="107"/>
      <c r="BB23" s="49">
        <f t="shared" si="8"/>
      </c>
      <c r="BC23" s="68"/>
      <c r="BD23" s="17">
        <f>IF(ISNA(MATCH(CONCATENATE(BD$4,$A23),'Výsledková listina'!$N:$N,0)),"",INDEX('Výsledková listina'!$C:$C,MATCH(CONCATENATE(BD$4,$A23),'Výsledková listina'!$N:$N,0),1))</f>
      </c>
      <c r="BE23" s="51">
        <f>IF(ISNA(MATCH(CONCATENATE(BD$4,$A23),'Výsledková listina'!$N:$N,0)),"",INDEX('Výsledková listina'!$P:$P,MATCH(CONCATENATE(BD$4,$A23),'Výsledková listina'!$N:$N,0),1))</f>
      </c>
      <c r="BF23" s="4"/>
      <c r="BG23" s="107"/>
      <c r="BH23" s="49">
        <f t="shared" si="9"/>
      </c>
      <c r="BI23" s="68"/>
      <c r="BJ23" s="17">
        <f>IF(ISNA(MATCH(CONCATENATE(BJ$4,$A23),'Výsledková listina'!$N:$N,0)),"",INDEX('Výsledková listina'!$C:$C,MATCH(CONCATENATE(BJ$4,$A23),'Výsledková listina'!$N:$N,0),1))</f>
      </c>
      <c r="BK23" s="51">
        <f>IF(ISNA(MATCH(CONCATENATE(BJ$4,$A23),'Výsledková listina'!$N:$N,0)),"",INDEX('Výsledková listina'!$P:$P,MATCH(CONCATENATE(BJ$4,$A23),'Výsledková listina'!$N:$N,0),1))</f>
      </c>
      <c r="BL23" s="4"/>
      <c r="BM23" s="49">
        <f t="shared" si="10"/>
      </c>
      <c r="BN23" s="68"/>
      <c r="BO23" s="17">
        <f>IF(ISNA(MATCH(CONCATENATE(BO$4,$A23),'Výsledková listina'!$N:$N,0)),"",INDEX('Výsledková listina'!$C:$C,MATCH(CONCATENATE(BO$4,$A23),'Výsledková listina'!$N:$N,0),1))</f>
      </c>
      <c r="BP23" s="51">
        <f>IF(ISNA(MATCH(CONCATENATE(BO$4,$A23),'Výsledková listina'!$N:$N,0)),"",INDEX('Výsledková listina'!$P:$P,MATCH(CONCATENATE(BO$4,$A23),'Výsledková listina'!$N:$N,0),1))</f>
      </c>
      <c r="BQ23" s="4"/>
      <c r="BR23" s="49">
        <f t="shared" si="11"/>
      </c>
      <c r="BS23" s="68"/>
      <c r="BT23" s="17">
        <f>IF(ISNA(MATCH(CONCATENATE(BT$4,$A23),'Výsledková listina'!$N:$N,0)),"",INDEX('Výsledková listina'!$C:$C,MATCH(CONCATENATE(BT$4,$A23),'Výsledková listina'!$N:$N,0),1))</f>
      </c>
      <c r="BU23" s="51">
        <f>IF(ISNA(MATCH(CONCATENATE(BT$4,$A23),'Výsledková listina'!$N:$N,0)),"",INDEX('Výsledková listina'!$P:$P,MATCH(CONCATENATE(BT$4,$A23),'Výsledková listina'!$N:$N,0),1))</f>
      </c>
      <c r="BV23" s="4"/>
      <c r="BW23" s="49">
        <f t="shared" si="12"/>
      </c>
      <c r="BX23" s="68"/>
      <c r="BY23" s="17">
        <f>IF(ISNA(MATCH(CONCATENATE(BY$4,$A23),'Výsledková listina'!$N:$N,0)),"",INDEX('Výsledková listina'!$C:$C,MATCH(CONCATENATE(BY$4,$A23),'Výsledková listina'!$N:$N,0),1))</f>
      </c>
      <c r="BZ23" s="51">
        <f>IF(ISNA(MATCH(CONCATENATE(BY$4,$A23),'Výsledková listina'!$N:$N,0)),"",INDEX('Výsledková listina'!$P:$P,MATCH(CONCATENATE(BY$4,$A23),'Výsledková listina'!$N:$N,0),1))</f>
      </c>
      <c r="CA23" s="4"/>
      <c r="CB23" s="49">
        <f t="shared" si="13"/>
      </c>
      <c r="CC23" s="68"/>
      <c r="CD23" s="17">
        <f>IF(ISNA(MATCH(CONCATENATE(CD$4,$A23),'Výsledková listina'!$N:$N,0)),"",INDEX('Výsledková listina'!$C:$C,MATCH(CONCATENATE(CD$4,$A23),'Výsledková listina'!$N:$N,0),1))</f>
      </c>
      <c r="CE23" s="51">
        <f>IF(ISNA(MATCH(CONCATENATE(CD$4,$A23),'Výsledková listina'!$N:$N,0)),"",INDEX('Výsledková listina'!$P:$P,MATCH(CONCATENATE(CD$4,$A23),'Výsledková listina'!$N:$N,0),1))</f>
      </c>
      <c r="CF23" s="4"/>
      <c r="CG23" s="49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1">
        <f>IF(ISNA(MATCH(CONCATENATE(B$4,$A24),'Výsledková listina'!$N:$N,0)),"",INDEX('Výsledková listina'!$P:$P,MATCH(CONCATENATE(B$4,$A24),'Výsledková listina'!$N:$N,0),1))</f>
      </c>
      <c r="D24" s="4"/>
      <c r="E24" s="107"/>
      <c r="F24" s="49">
        <f t="shared" si="0"/>
      </c>
      <c r="G24" s="68"/>
      <c r="H24" s="17">
        <f>IF(ISNA(MATCH(CONCATENATE(H$4,$A24),'Výsledková listina'!$N:$N,0)),"",INDEX('Výsledková listina'!$C:$C,MATCH(CONCATENATE(H$4,$A24),'Výsledková listina'!$N:$N,0),1))</f>
      </c>
      <c r="I24" s="51">
        <f>IF(ISNA(MATCH(CONCATENATE(H$4,$A24),'Výsledková listina'!$N:$N,0)),"",INDEX('Výsledková listina'!$P:$P,MATCH(CONCATENATE(H$4,$A24),'Výsledková listina'!$N:$N,0),1))</f>
      </c>
      <c r="J24" s="4"/>
      <c r="K24" s="107"/>
      <c r="L24" s="49">
        <f t="shared" si="1"/>
      </c>
      <c r="M24" s="68"/>
      <c r="N24" s="17">
        <f>IF(ISNA(MATCH(CONCATENATE(N$4,$A24),'Výsledková listina'!$N:$N,0)),"",INDEX('Výsledková listina'!$C:$C,MATCH(CONCATENATE(N$4,$A24),'Výsledková listina'!$N:$N,0),1))</f>
      </c>
      <c r="O24" s="51">
        <f>IF(ISNA(MATCH(CONCATENATE(N$4,$A24),'Výsledková listina'!$N:$N,0)),"",INDEX('Výsledková listina'!$P:$P,MATCH(CONCATENATE(N$4,$A24),'Výsledková listina'!$N:$N,0),1))</f>
      </c>
      <c r="P24" s="4"/>
      <c r="Q24" s="107"/>
      <c r="R24" s="49">
        <f t="shared" si="2"/>
      </c>
      <c r="S24" s="68"/>
      <c r="T24" s="17">
        <f>IF(ISNA(MATCH(CONCATENATE(T$4,$A24),'Výsledková listina'!$N:$N,0)),"",INDEX('Výsledková listina'!$C:$C,MATCH(CONCATENATE(T$4,$A24),'Výsledková listina'!$N:$N,0),1))</f>
      </c>
      <c r="U24" s="51">
        <f>IF(ISNA(MATCH(CONCATENATE(T$4,$A24),'Výsledková listina'!$N:$N,0)),"",INDEX('Výsledková listina'!$P:$P,MATCH(CONCATENATE(T$4,$A24),'Výsledková listina'!$N:$N,0),1))</f>
      </c>
      <c r="V24" s="4"/>
      <c r="W24" s="107"/>
      <c r="X24" s="49">
        <f t="shared" si="3"/>
      </c>
      <c r="Y24" s="68"/>
      <c r="Z24" s="17">
        <f>IF(ISNA(MATCH(CONCATENATE(Z$4,$A24),'Výsledková listina'!$N:$N,0)),"",INDEX('Výsledková listina'!$C:$C,MATCH(CONCATENATE(Z$4,$A24),'Výsledková listina'!$N:$N,0),1))</f>
      </c>
      <c r="AA24" s="51">
        <f>IF(ISNA(MATCH(CONCATENATE(Z$4,$A24),'Výsledková listina'!$N:$N,0)),"",INDEX('Výsledková listina'!$P:$P,MATCH(CONCATENATE(Z$4,$A24),'Výsledková listina'!$N:$N,0),1))</f>
      </c>
      <c r="AB24" s="4"/>
      <c r="AC24" s="107"/>
      <c r="AD24" s="49">
        <f t="shared" si="4"/>
      </c>
      <c r="AE24" s="68"/>
      <c r="AF24" s="17">
        <f>IF(ISNA(MATCH(CONCATENATE(AF$4,$A24),'Výsledková listina'!$N:$N,0)),"",INDEX('Výsledková listina'!$C:$C,MATCH(CONCATENATE(AF$4,$A24),'Výsledková listina'!$N:$N,0),1))</f>
      </c>
      <c r="AG24" s="51">
        <f>IF(ISNA(MATCH(CONCATENATE(AF$4,$A24),'Výsledková listina'!$N:$N,0)),"",INDEX('Výsledková listina'!$P:$P,MATCH(CONCATENATE(AF$4,$A24),'Výsledková listina'!$N:$N,0),1))</f>
      </c>
      <c r="AH24" s="4"/>
      <c r="AI24" s="107"/>
      <c r="AJ24" s="49">
        <f t="shared" si="5"/>
      </c>
      <c r="AK24" s="68"/>
      <c r="AL24" s="17">
        <f>IF(ISNA(MATCH(CONCATENATE(AL$4,$A24),'Výsledková listina'!$N:$N,0)),"",INDEX('Výsledková listina'!$C:$C,MATCH(CONCATENATE(AL$4,$A24),'Výsledková listina'!$N:$N,0),1))</f>
      </c>
      <c r="AM24" s="51">
        <f>IF(ISNA(MATCH(CONCATENATE(AL$4,$A24),'Výsledková listina'!$N:$N,0)),"",INDEX('Výsledková listina'!$P:$P,MATCH(CONCATENATE(AL$4,$A24),'Výsledková listina'!$N:$N,0),1))</f>
      </c>
      <c r="AN24" s="4"/>
      <c r="AO24" s="107"/>
      <c r="AP24" s="49">
        <f t="shared" si="6"/>
      </c>
      <c r="AQ24" s="68"/>
      <c r="AR24" s="17">
        <f>IF(ISNA(MATCH(CONCATENATE(AR$4,$A24),'Výsledková listina'!$N:$N,0)),"",INDEX('Výsledková listina'!$C:$C,MATCH(CONCATENATE(AR$4,$A24),'Výsledková listina'!$N:$N,0),1))</f>
      </c>
      <c r="AS24" s="51">
        <f>IF(ISNA(MATCH(CONCATENATE(AR$4,$A24),'Výsledková listina'!$N:$N,0)),"",INDEX('Výsledková listina'!$P:$P,MATCH(CONCATENATE(AR$4,$A24),'Výsledková listina'!$N:$N,0),1))</f>
      </c>
      <c r="AT24" s="4"/>
      <c r="AU24" s="107"/>
      <c r="AV24" s="49">
        <f t="shared" si="7"/>
      </c>
      <c r="AW24" s="68"/>
      <c r="AX24" s="17">
        <f>IF(ISNA(MATCH(CONCATENATE(AX$4,$A24),'Výsledková listina'!$N:$N,0)),"",INDEX('Výsledková listina'!$C:$C,MATCH(CONCATENATE(AX$4,$A24),'Výsledková listina'!$N:$N,0),1))</f>
      </c>
      <c r="AY24" s="51">
        <f>IF(ISNA(MATCH(CONCATENATE(AX$4,$A24),'Výsledková listina'!$N:$N,0)),"",INDEX('Výsledková listina'!$P:$P,MATCH(CONCATENATE(AX$4,$A24),'Výsledková listina'!$N:$N,0),1))</f>
      </c>
      <c r="AZ24" s="4"/>
      <c r="BA24" s="107"/>
      <c r="BB24" s="49">
        <f t="shared" si="8"/>
      </c>
      <c r="BC24" s="68"/>
      <c r="BD24" s="17">
        <f>IF(ISNA(MATCH(CONCATENATE(BD$4,$A24),'Výsledková listina'!$N:$N,0)),"",INDEX('Výsledková listina'!$C:$C,MATCH(CONCATENATE(BD$4,$A24),'Výsledková listina'!$N:$N,0),1))</f>
      </c>
      <c r="BE24" s="51">
        <f>IF(ISNA(MATCH(CONCATENATE(BD$4,$A24),'Výsledková listina'!$N:$N,0)),"",INDEX('Výsledková listina'!$P:$P,MATCH(CONCATENATE(BD$4,$A24),'Výsledková listina'!$N:$N,0),1))</f>
      </c>
      <c r="BF24" s="4"/>
      <c r="BG24" s="107"/>
      <c r="BH24" s="49">
        <f t="shared" si="9"/>
      </c>
      <c r="BI24" s="68"/>
      <c r="BJ24" s="17">
        <f>IF(ISNA(MATCH(CONCATENATE(BJ$4,$A24),'Výsledková listina'!$N:$N,0)),"",INDEX('Výsledková listina'!$C:$C,MATCH(CONCATENATE(BJ$4,$A24),'Výsledková listina'!$N:$N,0),1))</f>
      </c>
      <c r="BK24" s="51">
        <f>IF(ISNA(MATCH(CONCATENATE(BJ$4,$A24),'Výsledková listina'!$N:$N,0)),"",INDEX('Výsledková listina'!$P:$P,MATCH(CONCATENATE(BJ$4,$A24),'Výsledková listina'!$N:$N,0),1))</f>
      </c>
      <c r="BL24" s="4"/>
      <c r="BM24" s="49">
        <f t="shared" si="10"/>
      </c>
      <c r="BN24" s="68"/>
      <c r="BO24" s="17">
        <f>IF(ISNA(MATCH(CONCATENATE(BO$4,$A24),'Výsledková listina'!$N:$N,0)),"",INDEX('Výsledková listina'!$C:$C,MATCH(CONCATENATE(BO$4,$A24),'Výsledková listina'!$N:$N,0),1))</f>
      </c>
      <c r="BP24" s="51">
        <f>IF(ISNA(MATCH(CONCATENATE(BO$4,$A24),'Výsledková listina'!$N:$N,0)),"",INDEX('Výsledková listina'!$P:$P,MATCH(CONCATENATE(BO$4,$A24),'Výsledková listina'!$N:$N,0),1))</f>
      </c>
      <c r="BQ24" s="4"/>
      <c r="BR24" s="49">
        <f t="shared" si="11"/>
      </c>
      <c r="BS24" s="68"/>
      <c r="BT24" s="17">
        <f>IF(ISNA(MATCH(CONCATENATE(BT$4,$A24),'Výsledková listina'!$N:$N,0)),"",INDEX('Výsledková listina'!$C:$C,MATCH(CONCATENATE(BT$4,$A24),'Výsledková listina'!$N:$N,0),1))</f>
      </c>
      <c r="BU24" s="51">
        <f>IF(ISNA(MATCH(CONCATENATE(BT$4,$A24),'Výsledková listina'!$N:$N,0)),"",INDEX('Výsledková listina'!$P:$P,MATCH(CONCATENATE(BT$4,$A24),'Výsledková listina'!$N:$N,0),1))</f>
      </c>
      <c r="BV24" s="4"/>
      <c r="BW24" s="49">
        <f t="shared" si="12"/>
      </c>
      <c r="BX24" s="68"/>
      <c r="BY24" s="17">
        <f>IF(ISNA(MATCH(CONCATENATE(BY$4,$A24),'Výsledková listina'!$N:$N,0)),"",INDEX('Výsledková listina'!$C:$C,MATCH(CONCATENATE(BY$4,$A24),'Výsledková listina'!$N:$N,0),1))</f>
      </c>
      <c r="BZ24" s="51">
        <f>IF(ISNA(MATCH(CONCATENATE(BY$4,$A24),'Výsledková listina'!$N:$N,0)),"",INDEX('Výsledková listina'!$P:$P,MATCH(CONCATENATE(BY$4,$A24),'Výsledková listina'!$N:$N,0),1))</f>
      </c>
      <c r="CA24" s="4"/>
      <c r="CB24" s="49">
        <f t="shared" si="13"/>
      </c>
      <c r="CC24" s="68"/>
      <c r="CD24" s="17">
        <f>IF(ISNA(MATCH(CONCATENATE(CD$4,$A24),'Výsledková listina'!$N:$N,0)),"",INDEX('Výsledková listina'!$C:$C,MATCH(CONCATENATE(CD$4,$A24),'Výsledková listina'!$N:$N,0),1))</f>
      </c>
      <c r="CE24" s="51">
        <f>IF(ISNA(MATCH(CONCATENATE(CD$4,$A24),'Výsledková listina'!$N:$N,0)),"",INDEX('Výsledková listina'!$P:$P,MATCH(CONCATENATE(CD$4,$A24),'Výsledková listina'!$N:$N,0),1))</f>
      </c>
      <c r="CF24" s="4"/>
      <c r="CG24" s="49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1">
        <f>IF(ISNA(MATCH(CONCATENATE(B$4,$A25),'Výsledková listina'!$N:$N,0)),"",INDEX('Výsledková listina'!$P:$P,MATCH(CONCATENATE(B$4,$A25),'Výsledková listina'!$N:$N,0),1))</f>
      </c>
      <c r="D25" s="4"/>
      <c r="E25" s="107"/>
      <c r="F25" s="49">
        <f t="shared" si="0"/>
      </c>
      <c r="G25" s="68"/>
      <c r="H25" s="17">
        <f>IF(ISNA(MATCH(CONCATENATE(H$4,$A25),'Výsledková listina'!$N:$N,0)),"",INDEX('Výsledková listina'!$C:$C,MATCH(CONCATENATE(H$4,$A25),'Výsledková listina'!$N:$N,0),1))</f>
      </c>
      <c r="I25" s="51">
        <f>IF(ISNA(MATCH(CONCATENATE(H$4,$A25),'Výsledková listina'!$N:$N,0)),"",INDEX('Výsledková listina'!$P:$P,MATCH(CONCATENATE(H$4,$A25),'Výsledková listina'!$N:$N,0),1))</f>
      </c>
      <c r="J25" s="4"/>
      <c r="K25" s="107"/>
      <c r="L25" s="49">
        <f t="shared" si="1"/>
      </c>
      <c r="M25" s="68"/>
      <c r="N25" s="17">
        <f>IF(ISNA(MATCH(CONCATENATE(N$4,$A25),'Výsledková listina'!$N:$N,0)),"",INDEX('Výsledková listina'!$C:$C,MATCH(CONCATENATE(N$4,$A25),'Výsledková listina'!$N:$N,0),1))</f>
      </c>
      <c r="O25" s="51">
        <f>IF(ISNA(MATCH(CONCATENATE(N$4,$A25),'Výsledková listina'!$N:$N,0)),"",INDEX('Výsledková listina'!$P:$P,MATCH(CONCATENATE(N$4,$A25),'Výsledková listina'!$N:$N,0),1))</f>
      </c>
      <c r="P25" s="4"/>
      <c r="Q25" s="107"/>
      <c r="R25" s="49">
        <f t="shared" si="2"/>
      </c>
      <c r="S25" s="68"/>
      <c r="T25" s="17">
        <f>IF(ISNA(MATCH(CONCATENATE(T$4,$A25),'Výsledková listina'!$N:$N,0)),"",INDEX('Výsledková listina'!$C:$C,MATCH(CONCATENATE(T$4,$A25),'Výsledková listina'!$N:$N,0),1))</f>
      </c>
      <c r="U25" s="51">
        <f>IF(ISNA(MATCH(CONCATENATE(T$4,$A25),'Výsledková listina'!$N:$N,0)),"",INDEX('Výsledková listina'!$P:$P,MATCH(CONCATENATE(T$4,$A25),'Výsledková listina'!$N:$N,0),1))</f>
      </c>
      <c r="V25" s="4"/>
      <c r="W25" s="107"/>
      <c r="X25" s="49">
        <f t="shared" si="3"/>
      </c>
      <c r="Y25" s="68"/>
      <c r="Z25" s="17">
        <f>IF(ISNA(MATCH(CONCATENATE(Z$4,$A25),'Výsledková listina'!$N:$N,0)),"",INDEX('Výsledková listina'!$C:$C,MATCH(CONCATENATE(Z$4,$A25),'Výsledková listina'!$N:$N,0),1))</f>
      </c>
      <c r="AA25" s="51">
        <f>IF(ISNA(MATCH(CONCATENATE(Z$4,$A25),'Výsledková listina'!$N:$N,0)),"",INDEX('Výsledková listina'!$P:$P,MATCH(CONCATENATE(Z$4,$A25),'Výsledková listina'!$N:$N,0),1))</f>
      </c>
      <c r="AB25" s="4"/>
      <c r="AC25" s="107"/>
      <c r="AD25" s="49">
        <f t="shared" si="4"/>
      </c>
      <c r="AE25" s="68"/>
      <c r="AF25" s="17">
        <f>IF(ISNA(MATCH(CONCATENATE(AF$4,$A25),'Výsledková listina'!$N:$N,0)),"",INDEX('Výsledková listina'!$C:$C,MATCH(CONCATENATE(AF$4,$A25),'Výsledková listina'!$N:$N,0),1))</f>
      </c>
      <c r="AG25" s="51">
        <f>IF(ISNA(MATCH(CONCATENATE(AF$4,$A25),'Výsledková listina'!$N:$N,0)),"",INDEX('Výsledková listina'!$P:$P,MATCH(CONCATENATE(AF$4,$A25),'Výsledková listina'!$N:$N,0),1))</f>
      </c>
      <c r="AH25" s="4"/>
      <c r="AI25" s="107"/>
      <c r="AJ25" s="49">
        <f t="shared" si="5"/>
      </c>
      <c r="AK25" s="68"/>
      <c r="AL25" s="17">
        <f>IF(ISNA(MATCH(CONCATENATE(AL$4,$A25),'Výsledková listina'!$N:$N,0)),"",INDEX('Výsledková listina'!$C:$C,MATCH(CONCATENATE(AL$4,$A25),'Výsledková listina'!$N:$N,0),1))</f>
      </c>
      <c r="AM25" s="51">
        <f>IF(ISNA(MATCH(CONCATENATE(AL$4,$A25),'Výsledková listina'!$N:$N,0)),"",INDEX('Výsledková listina'!$P:$P,MATCH(CONCATENATE(AL$4,$A25),'Výsledková listina'!$N:$N,0),1))</f>
      </c>
      <c r="AN25" s="4"/>
      <c r="AO25" s="107"/>
      <c r="AP25" s="49">
        <f t="shared" si="6"/>
      </c>
      <c r="AQ25" s="68"/>
      <c r="AR25" s="17">
        <f>IF(ISNA(MATCH(CONCATENATE(AR$4,$A25),'Výsledková listina'!$N:$N,0)),"",INDEX('Výsledková listina'!$C:$C,MATCH(CONCATENATE(AR$4,$A25),'Výsledková listina'!$N:$N,0),1))</f>
      </c>
      <c r="AS25" s="51">
        <f>IF(ISNA(MATCH(CONCATENATE(AR$4,$A25),'Výsledková listina'!$N:$N,0)),"",INDEX('Výsledková listina'!$P:$P,MATCH(CONCATENATE(AR$4,$A25),'Výsledková listina'!$N:$N,0),1))</f>
      </c>
      <c r="AT25" s="4"/>
      <c r="AU25" s="107"/>
      <c r="AV25" s="49">
        <f t="shared" si="7"/>
      </c>
      <c r="AW25" s="68"/>
      <c r="AX25" s="17">
        <f>IF(ISNA(MATCH(CONCATENATE(AX$4,$A25),'Výsledková listina'!$N:$N,0)),"",INDEX('Výsledková listina'!$C:$C,MATCH(CONCATENATE(AX$4,$A25),'Výsledková listina'!$N:$N,0),1))</f>
      </c>
      <c r="AY25" s="51">
        <f>IF(ISNA(MATCH(CONCATENATE(AX$4,$A25),'Výsledková listina'!$N:$N,0)),"",INDEX('Výsledková listina'!$P:$P,MATCH(CONCATENATE(AX$4,$A25),'Výsledková listina'!$N:$N,0),1))</f>
      </c>
      <c r="AZ25" s="4"/>
      <c r="BA25" s="107"/>
      <c r="BB25" s="49">
        <f t="shared" si="8"/>
      </c>
      <c r="BC25" s="68"/>
      <c r="BD25" s="17">
        <f>IF(ISNA(MATCH(CONCATENATE(BD$4,$A25),'Výsledková listina'!$N:$N,0)),"",INDEX('Výsledková listina'!$C:$C,MATCH(CONCATENATE(BD$4,$A25),'Výsledková listina'!$N:$N,0),1))</f>
      </c>
      <c r="BE25" s="51">
        <f>IF(ISNA(MATCH(CONCATENATE(BD$4,$A25),'Výsledková listina'!$N:$N,0)),"",INDEX('Výsledková listina'!$P:$P,MATCH(CONCATENATE(BD$4,$A25),'Výsledková listina'!$N:$N,0),1))</f>
      </c>
      <c r="BF25" s="4"/>
      <c r="BG25" s="107"/>
      <c r="BH25" s="49">
        <f t="shared" si="9"/>
      </c>
      <c r="BI25" s="68"/>
      <c r="BJ25" s="17">
        <f>IF(ISNA(MATCH(CONCATENATE(BJ$4,$A25),'Výsledková listina'!$N:$N,0)),"",INDEX('Výsledková listina'!$C:$C,MATCH(CONCATENATE(BJ$4,$A25),'Výsledková listina'!$N:$N,0),1))</f>
      </c>
      <c r="BK25" s="51">
        <f>IF(ISNA(MATCH(CONCATENATE(BJ$4,$A25),'Výsledková listina'!$N:$N,0)),"",INDEX('Výsledková listina'!$P:$P,MATCH(CONCATENATE(BJ$4,$A25),'Výsledková listina'!$N:$N,0),1))</f>
      </c>
      <c r="BL25" s="4"/>
      <c r="BM25" s="49">
        <f t="shared" si="10"/>
      </c>
      <c r="BN25" s="68"/>
      <c r="BO25" s="17">
        <f>IF(ISNA(MATCH(CONCATENATE(BO$4,$A25),'Výsledková listina'!$N:$N,0)),"",INDEX('Výsledková listina'!$C:$C,MATCH(CONCATENATE(BO$4,$A25),'Výsledková listina'!$N:$N,0),1))</f>
      </c>
      <c r="BP25" s="51">
        <f>IF(ISNA(MATCH(CONCATENATE(BO$4,$A25),'Výsledková listina'!$N:$N,0)),"",INDEX('Výsledková listina'!$P:$P,MATCH(CONCATENATE(BO$4,$A25),'Výsledková listina'!$N:$N,0),1))</f>
      </c>
      <c r="BQ25" s="4"/>
      <c r="BR25" s="49">
        <f t="shared" si="11"/>
      </c>
      <c r="BS25" s="68"/>
      <c r="BT25" s="17">
        <f>IF(ISNA(MATCH(CONCATENATE(BT$4,$A25),'Výsledková listina'!$N:$N,0)),"",INDEX('Výsledková listina'!$C:$C,MATCH(CONCATENATE(BT$4,$A25),'Výsledková listina'!$N:$N,0),1))</f>
      </c>
      <c r="BU25" s="51">
        <f>IF(ISNA(MATCH(CONCATENATE(BT$4,$A25),'Výsledková listina'!$N:$N,0)),"",INDEX('Výsledková listina'!$P:$P,MATCH(CONCATENATE(BT$4,$A25),'Výsledková listina'!$N:$N,0),1))</f>
      </c>
      <c r="BV25" s="4"/>
      <c r="BW25" s="49">
        <f t="shared" si="12"/>
      </c>
      <c r="BX25" s="68"/>
      <c r="BY25" s="17">
        <f>IF(ISNA(MATCH(CONCATENATE(BY$4,$A25),'Výsledková listina'!$N:$N,0)),"",INDEX('Výsledková listina'!$C:$C,MATCH(CONCATENATE(BY$4,$A25),'Výsledková listina'!$N:$N,0),1))</f>
      </c>
      <c r="BZ25" s="51">
        <f>IF(ISNA(MATCH(CONCATENATE(BY$4,$A25),'Výsledková listina'!$N:$N,0)),"",INDEX('Výsledková listina'!$P:$P,MATCH(CONCATENATE(BY$4,$A25),'Výsledková listina'!$N:$N,0),1))</f>
      </c>
      <c r="CA25" s="4"/>
      <c r="CB25" s="49">
        <f t="shared" si="13"/>
      </c>
      <c r="CC25" s="68"/>
      <c r="CD25" s="17">
        <f>IF(ISNA(MATCH(CONCATENATE(CD$4,$A25),'Výsledková listina'!$N:$N,0)),"",INDEX('Výsledková listina'!$C:$C,MATCH(CONCATENATE(CD$4,$A25),'Výsledková listina'!$N:$N,0),1))</f>
      </c>
      <c r="CE25" s="51">
        <f>IF(ISNA(MATCH(CONCATENATE(CD$4,$A25),'Výsledková listina'!$N:$N,0)),"",INDEX('Výsledková listina'!$P:$P,MATCH(CONCATENATE(CD$4,$A25),'Výsledková listina'!$N:$N,0),1))</f>
      </c>
      <c r="CF25" s="4"/>
      <c r="CG25" s="49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1">
        <f>IF(ISNA(MATCH(CONCATENATE(B$4,$A26),'Výsledková listina'!$N:$N,0)),"",INDEX('Výsledková listina'!$P:$P,MATCH(CONCATENATE(B$4,$A26),'Výsledková listina'!$N:$N,0),1))</f>
      </c>
      <c r="D26" s="4"/>
      <c r="E26" s="107"/>
      <c r="F26" s="49">
        <f t="shared" si="0"/>
      </c>
      <c r="G26" s="68"/>
      <c r="H26" s="17">
        <f>IF(ISNA(MATCH(CONCATENATE(H$4,$A26),'Výsledková listina'!$N:$N,0)),"",INDEX('Výsledková listina'!$C:$C,MATCH(CONCATENATE(H$4,$A26),'Výsledková listina'!$N:$N,0),1))</f>
      </c>
      <c r="I26" s="51">
        <f>IF(ISNA(MATCH(CONCATENATE(H$4,$A26),'Výsledková listina'!$N:$N,0)),"",INDEX('Výsledková listina'!$P:$P,MATCH(CONCATENATE(H$4,$A26),'Výsledková listina'!$N:$N,0),1))</f>
      </c>
      <c r="J26" s="4"/>
      <c r="K26" s="107"/>
      <c r="L26" s="49">
        <f t="shared" si="1"/>
      </c>
      <c r="M26" s="68"/>
      <c r="N26" s="17">
        <f>IF(ISNA(MATCH(CONCATENATE(N$4,$A26),'Výsledková listina'!$N:$N,0)),"",INDEX('Výsledková listina'!$C:$C,MATCH(CONCATENATE(N$4,$A26),'Výsledková listina'!$N:$N,0),1))</f>
      </c>
      <c r="O26" s="51">
        <f>IF(ISNA(MATCH(CONCATENATE(N$4,$A26),'Výsledková listina'!$N:$N,0)),"",INDEX('Výsledková listina'!$P:$P,MATCH(CONCATENATE(N$4,$A26),'Výsledková listina'!$N:$N,0),1))</f>
      </c>
      <c r="P26" s="4"/>
      <c r="Q26" s="107"/>
      <c r="R26" s="49">
        <f t="shared" si="2"/>
      </c>
      <c r="S26" s="68"/>
      <c r="T26" s="17">
        <f>IF(ISNA(MATCH(CONCATENATE(T$4,$A26),'Výsledková listina'!$N:$N,0)),"",INDEX('Výsledková listina'!$C:$C,MATCH(CONCATENATE(T$4,$A26),'Výsledková listina'!$N:$N,0),1))</f>
      </c>
      <c r="U26" s="51">
        <f>IF(ISNA(MATCH(CONCATENATE(T$4,$A26),'Výsledková listina'!$N:$N,0)),"",INDEX('Výsledková listina'!$P:$P,MATCH(CONCATENATE(T$4,$A26),'Výsledková listina'!$N:$N,0),1))</f>
      </c>
      <c r="V26" s="4"/>
      <c r="W26" s="107"/>
      <c r="X26" s="49">
        <f t="shared" si="3"/>
      </c>
      <c r="Y26" s="68"/>
      <c r="Z26" s="17">
        <f>IF(ISNA(MATCH(CONCATENATE(Z$4,$A26),'Výsledková listina'!$N:$N,0)),"",INDEX('Výsledková listina'!$C:$C,MATCH(CONCATENATE(Z$4,$A26),'Výsledková listina'!$N:$N,0),1))</f>
      </c>
      <c r="AA26" s="51">
        <f>IF(ISNA(MATCH(CONCATENATE(Z$4,$A26),'Výsledková listina'!$N:$N,0)),"",INDEX('Výsledková listina'!$P:$P,MATCH(CONCATENATE(Z$4,$A26),'Výsledková listina'!$N:$N,0),1))</f>
      </c>
      <c r="AB26" s="4"/>
      <c r="AC26" s="107"/>
      <c r="AD26" s="49">
        <f t="shared" si="4"/>
      </c>
      <c r="AE26" s="68"/>
      <c r="AF26" s="17">
        <f>IF(ISNA(MATCH(CONCATENATE(AF$4,$A26),'Výsledková listina'!$N:$N,0)),"",INDEX('Výsledková listina'!$C:$C,MATCH(CONCATENATE(AF$4,$A26),'Výsledková listina'!$N:$N,0),1))</f>
      </c>
      <c r="AG26" s="51">
        <f>IF(ISNA(MATCH(CONCATENATE(AF$4,$A26),'Výsledková listina'!$N:$N,0)),"",INDEX('Výsledková listina'!$P:$P,MATCH(CONCATENATE(AF$4,$A26),'Výsledková listina'!$N:$N,0),1))</f>
      </c>
      <c r="AH26" s="4"/>
      <c r="AI26" s="107"/>
      <c r="AJ26" s="49">
        <f t="shared" si="5"/>
      </c>
      <c r="AK26" s="68"/>
      <c r="AL26" s="17">
        <f>IF(ISNA(MATCH(CONCATENATE(AL$4,$A26),'Výsledková listina'!$N:$N,0)),"",INDEX('Výsledková listina'!$C:$C,MATCH(CONCATENATE(AL$4,$A26),'Výsledková listina'!$N:$N,0),1))</f>
      </c>
      <c r="AM26" s="51">
        <f>IF(ISNA(MATCH(CONCATENATE(AL$4,$A26),'Výsledková listina'!$N:$N,0)),"",INDEX('Výsledková listina'!$P:$P,MATCH(CONCATENATE(AL$4,$A26),'Výsledková listina'!$N:$N,0),1))</f>
      </c>
      <c r="AN26" s="4"/>
      <c r="AO26" s="107"/>
      <c r="AP26" s="49">
        <f t="shared" si="6"/>
      </c>
      <c r="AQ26" s="68"/>
      <c r="AR26" s="17">
        <f>IF(ISNA(MATCH(CONCATENATE(AR$4,$A26),'Výsledková listina'!$N:$N,0)),"",INDEX('Výsledková listina'!$C:$C,MATCH(CONCATENATE(AR$4,$A26),'Výsledková listina'!$N:$N,0),1))</f>
      </c>
      <c r="AS26" s="51">
        <f>IF(ISNA(MATCH(CONCATENATE(AR$4,$A26),'Výsledková listina'!$N:$N,0)),"",INDEX('Výsledková listina'!$P:$P,MATCH(CONCATENATE(AR$4,$A26),'Výsledková listina'!$N:$N,0),1))</f>
      </c>
      <c r="AT26" s="4"/>
      <c r="AU26" s="107"/>
      <c r="AV26" s="49">
        <f t="shared" si="7"/>
      </c>
      <c r="AW26" s="68"/>
      <c r="AX26" s="17">
        <f>IF(ISNA(MATCH(CONCATENATE(AX$4,$A26),'Výsledková listina'!$N:$N,0)),"",INDEX('Výsledková listina'!$C:$C,MATCH(CONCATENATE(AX$4,$A26),'Výsledková listina'!$N:$N,0),1))</f>
      </c>
      <c r="AY26" s="51">
        <f>IF(ISNA(MATCH(CONCATENATE(AX$4,$A26),'Výsledková listina'!$N:$N,0)),"",INDEX('Výsledková listina'!$P:$P,MATCH(CONCATENATE(AX$4,$A26),'Výsledková listina'!$N:$N,0),1))</f>
      </c>
      <c r="AZ26" s="4"/>
      <c r="BA26" s="107"/>
      <c r="BB26" s="49">
        <f t="shared" si="8"/>
      </c>
      <c r="BC26" s="68"/>
      <c r="BD26" s="17">
        <f>IF(ISNA(MATCH(CONCATENATE(BD$4,$A26),'Výsledková listina'!$N:$N,0)),"",INDEX('Výsledková listina'!$C:$C,MATCH(CONCATENATE(BD$4,$A26),'Výsledková listina'!$N:$N,0),1))</f>
      </c>
      <c r="BE26" s="51">
        <f>IF(ISNA(MATCH(CONCATENATE(BD$4,$A26),'Výsledková listina'!$N:$N,0)),"",INDEX('Výsledková listina'!$P:$P,MATCH(CONCATENATE(BD$4,$A26),'Výsledková listina'!$N:$N,0),1))</f>
      </c>
      <c r="BF26" s="4"/>
      <c r="BG26" s="107"/>
      <c r="BH26" s="49">
        <f t="shared" si="9"/>
      </c>
      <c r="BI26" s="68"/>
      <c r="BJ26" s="17">
        <f>IF(ISNA(MATCH(CONCATENATE(BJ$4,$A26),'Výsledková listina'!$N:$N,0)),"",INDEX('Výsledková listina'!$C:$C,MATCH(CONCATENATE(BJ$4,$A26),'Výsledková listina'!$N:$N,0),1))</f>
      </c>
      <c r="BK26" s="51">
        <f>IF(ISNA(MATCH(CONCATENATE(BJ$4,$A26),'Výsledková listina'!$N:$N,0)),"",INDEX('Výsledková listina'!$P:$P,MATCH(CONCATENATE(BJ$4,$A26),'Výsledková listina'!$N:$N,0),1))</f>
      </c>
      <c r="BL26" s="4"/>
      <c r="BM26" s="49">
        <f t="shared" si="10"/>
      </c>
      <c r="BN26" s="68"/>
      <c r="BO26" s="17">
        <f>IF(ISNA(MATCH(CONCATENATE(BO$4,$A26),'Výsledková listina'!$N:$N,0)),"",INDEX('Výsledková listina'!$C:$C,MATCH(CONCATENATE(BO$4,$A26),'Výsledková listina'!$N:$N,0),1))</f>
      </c>
      <c r="BP26" s="51">
        <f>IF(ISNA(MATCH(CONCATENATE(BO$4,$A26),'Výsledková listina'!$N:$N,0)),"",INDEX('Výsledková listina'!$P:$P,MATCH(CONCATENATE(BO$4,$A26),'Výsledková listina'!$N:$N,0),1))</f>
      </c>
      <c r="BQ26" s="4"/>
      <c r="BR26" s="49">
        <f t="shared" si="11"/>
      </c>
      <c r="BS26" s="68"/>
      <c r="BT26" s="17">
        <f>IF(ISNA(MATCH(CONCATENATE(BT$4,$A26),'Výsledková listina'!$N:$N,0)),"",INDEX('Výsledková listina'!$C:$C,MATCH(CONCATENATE(BT$4,$A26),'Výsledková listina'!$N:$N,0),1))</f>
      </c>
      <c r="BU26" s="51">
        <f>IF(ISNA(MATCH(CONCATENATE(BT$4,$A26),'Výsledková listina'!$N:$N,0)),"",INDEX('Výsledková listina'!$P:$P,MATCH(CONCATENATE(BT$4,$A26),'Výsledková listina'!$N:$N,0),1))</f>
      </c>
      <c r="BV26" s="4"/>
      <c r="BW26" s="49">
        <f t="shared" si="12"/>
      </c>
      <c r="BX26" s="68"/>
      <c r="BY26" s="17">
        <f>IF(ISNA(MATCH(CONCATENATE(BY$4,$A26),'Výsledková listina'!$N:$N,0)),"",INDEX('Výsledková listina'!$C:$C,MATCH(CONCATENATE(BY$4,$A26),'Výsledková listina'!$N:$N,0),1))</f>
      </c>
      <c r="BZ26" s="51">
        <f>IF(ISNA(MATCH(CONCATENATE(BY$4,$A26),'Výsledková listina'!$N:$N,0)),"",INDEX('Výsledková listina'!$P:$P,MATCH(CONCATENATE(BY$4,$A26),'Výsledková listina'!$N:$N,0),1))</f>
      </c>
      <c r="CA26" s="4"/>
      <c r="CB26" s="49">
        <f t="shared" si="13"/>
      </c>
      <c r="CC26" s="68"/>
      <c r="CD26" s="17">
        <f>IF(ISNA(MATCH(CONCATENATE(CD$4,$A26),'Výsledková listina'!$N:$N,0)),"",INDEX('Výsledková listina'!$C:$C,MATCH(CONCATENATE(CD$4,$A26),'Výsledková listina'!$N:$N,0),1))</f>
      </c>
      <c r="CE26" s="51">
        <f>IF(ISNA(MATCH(CONCATENATE(CD$4,$A26),'Výsledková listina'!$N:$N,0)),"",INDEX('Výsledková listina'!$P:$P,MATCH(CONCATENATE(CD$4,$A26),'Výsledková listina'!$N:$N,0),1))</f>
      </c>
      <c r="CF26" s="4"/>
      <c r="CG26" s="49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1">
        <f>IF(ISNA(MATCH(CONCATENATE(B$4,$A27),'Výsledková listina'!$N:$N,0)),"",INDEX('Výsledková listina'!$P:$P,MATCH(CONCATENATE(B$4,$A27),'Výsledková listina'!$N:$N,0),1))</f>
      </c>
      <c r="D27" s="4"/>
      <c r="E27" s="107"/>
      <c r="F27" s="49">
        <f t="shared" si="0"/>
      </c>
      <c r="G27" s="68"/>
      <c r="H27" s="17">
        <f>IF(ISNA(MATCH(CONCATENATE(H$4,$A27),'Výsledková listina'!$N:$N,0)),"",INDEX('Výsledková listina'!$C:$C,MATCH(CONCATENATE(H$4,$A27),'Výsledková listina'!$N:$N,0),1))</f>
      </c>
      <c r="I27" s="51">
        <f>IF(ISNA(MATCH(CONCATENATE(H$4,$A27),'Výsledková listina'!$N:$N,0)),"",INDEX('Výsledková listina'!$P:$P,MATCH(CONCATENATE(H$4,$A27),'Výsledková listina'!$N:$N,0),1))</f>
      </c>
      <c r="J27" s="4"/>
      <c r="K27" s="107"/>
      <c r="L27" s="49">
        <f t="shared" si="1"/>
      </c>
      <c r="M27" s="68"/>
      <c r="N27" s="17">
        <f>IF(ISNA(MATCH(CONCATENATE(N$4,$A27),'Výsledková listina'!$N:$N,0)),"",INDEX('Výsledková listina'!$C:$C,MATCH(CONCATENATE(N$4,$A27),'Výsledková listina'!$N:$N,0),1))</f>
      </c>
      <c r="O27" s="51">
        <f>IF(ISNA(MATCH(CONCATENATE(N$4,$A27),'Výsledková listina'!$N:$N,0)),"",INDEX('Výsledková listina'!$P:$P,MATCH(CONCATENATE(N$4,$A27),'Výsledková listina'!$N:$N,0),1))</f>
      </c>
      <c r="P27" s="4"/>
      <c r="Q27" s="107"/>
      <c r="R27" s="49">
        <f t="shared" si="2"/>
      </c>
      <c r="S27" s="68"/>
      <c r="T27" s="17">
        <f>IF(ISNA(MATCH(CONCATENATE(T$4,$A27),'Výsledková listina'!$N:$N,0)),"",INDEX('Výsledková listina'!$C:$C,MATCH(CONCATENATE(T$4,$A27),'Výsledková listina'!$N:$N,0),1))</f>
      </c>
      <c r="U27" s="51">
        <f>IF(ISNA(MATCH(CONCATENATE(T$4,$A27),'Výsledková listina'!$N:$N,0)),"",INDEX('Výsledková listina'!$P:$P,MATCH(CONCATENATE(T$4,$A27),'Výsledková listina'!$N:$N,0),1))</f>
      </c>
      <c r="V27" s="4"/>
      <c r="W27" s="107"/>
      <c r="X27" s="49">
        <f t="shared" si="3"/>
      </c>
      <c r="Y27" s="68"/>
      <c r="Z27" s="17">
        <f>IF(ISNA(MATCH(CONCATENATE(Z$4,$A27),'Výsledková listina'!$N:$N,0)),"",INDEX('Výsledková listina'!$C:$C,MATCH(CONCATENATE(Z$4,$A27),'Výsledková listina'!$N:$N,0),1))</f>
      </c>
      <c r="AA27" s="51">
        <f>IF(ISNA(MATCH(CONCATENATE(Z$4,$A27),'Výsledková listina'!$N:$N,0)),"",INDEX('Výsledková listina'!$P:$P,MATCH(CONCATENATE(Z$4,$A27),'Výsledková listina'!$N:$N,0),1))</f>
      </c>
      <c r="AB27" s="4"/>
      <c r="AC27" s="107"/>
      <c r="AD27" s="49">
        <f t="shared" si="4"/>
      </c>
      <c r="AE27" s="68"/>
      <c r="AF27" s="17">
        <f>IF(ISNA(MATCH(CONCATENATE(AF$4,$A27),'Výsledková listina'!$N:$N,0)),"",INDEX('Výsledková listina'!$C:$C,MATCH(CONCATENATE(AF$4,$A27),'Výsledková listina'!$N:$N,0),1))</f>
      </c>
      <c r="AG27" s="51">
        <f>IF(ISNA(MATCH(CONCATENATE(AF$4,$A27),'Výsledková listina'!$N:$N,0)),"",INDEX('Výsledková listina'!$P:$P,MATCH(CONCATENATE(AF$4,$A27),'Výsledková listina'!$N:$N,0),1))</f>
      </c>
      <c r="AH27" s="4"/>
      <c r="AI27" s="107"/>
      <c r="AJ27" s="49">
        <f t="shared" si="5"/>
      </c>
      <c r="AK27" s="68"/>
      <c r="AL27" s="17">
        <f>IF(ISNA(MATCH(CONCATENATE(AL$4,$A27),'Výsledková listina'!$N:$N,0)),"",INDEX('Výsledková listina'!$C:$C,MATCH(CONCATENATE(AL$4,$A27),'Výsledková listina'!$N:$N,0),1))</f>
      </c>
      <c r="AM27" s="51">
        <f>IF(ISNA(MATCH(CONCATENATE(AL$4,$A27),'Výsledková listina'!$N:$N,0)),"",INDEX('Výsledková listina'!$P:$P,MATCH(CONCATENATE(AL$4,$A27),'Výsledková listina'!$N:$N,0),1))</f>
      </c>
      <c r="AN27" s="4"/>
      <c r="AO27" s="107"/>
      <c r="AP27" s="49">
        <f t="shared" si="6"/>
      </c>
      <c r="AQ27" s="68"/>
      <c r="AR27" s="17">
        <f>IF(ISNA(MATCH(CONCATENATE(AR$4,$A27),'Výsledková listina'!$N:$N,0)),"",INDEX('Výsledková listina'!$C:$C,MATCH(CONCATENATE(AR$4,$A27),'Výsledková listina'!$N:$N,0),1))</f>
      </c>
      <c r="AS27" s="51">
        <f>IF(ISNA(MATCH(CONCATENATE(AR$4,$A27),'Výsledková listina'!$N:$N,0)),"",INDEX('Výsledková listina'!$P:$P,MATCH(CONCATENATE(AR$4,$A27),'Výsledková listina'!$N:$N,0),1))</f>
      </c>
      <c r="AT27" s="4"/>
      <c r="AU27" s="107"/>
      <c r="AV27" s="49">
        <f t="shared" si="7"/>
      </c>
      <c r="AW27" s="68"/>
      <c r="AX27" s="17">
        <f>IF(ISNA(MATCH(CONCATENATE(AX$4,$A27),'Výsledková listina'!$N:$N,0)),"",INDEX('Výsledková listina'!$C:$C,MATCH(CONCATENATE(AX$4,$A27),'Výsledková listina'!$N:$N,0),1))</f>
      </c>
      <c r="AY27" s="51">
        <f>IF(ISNA(MATCH(CONCATENATE(AX$4,$A27),'Výsledková listina'!$N:$N,0)),"",INDEX('Výsledková listina'!$P:$P,MATCH(CONCATENATE(AX$4,$A27),'Výsledková listina'!$N:$N,0),1))</f>
      </c>
      <c r="AZ27" s="4"/>
      <c r="BA27" s="107"/>
      <c r="BB27" s="49">
        <f t="shared" si="8"/>
      </c>
      <c r="BC27" s="68"/>
      <c r="BD27" s="17">
        <f>IF(ISNA(MATCH(CONCATENATE(BD$4,$A27),'Výsledková listina'!$N:$N,0)),"",INDEX('Výsledková listina'!$C:$C,MATCH(CONCATENATE(BD$4,$A27),'Výsledková listina'!$N:$N,0),1))</f>
      </c>
      <c r="BE27" s="51">
        <f>IF(ISNA(MATCH(CONCATENATE(BD$4,$A27),'Výsledková listina'!$N:$N,0)),"",INDEX('Výsledková listina'!$P:$P,MATCH(CONCATENATE(BD$4,$A27),'Výsledková listina'!$N:$N,0),1))</f>
      </c>
      <c r="BF27" s="4"/>
      <c r="BG27" s="107"/>
      <c r="BH27" s="49">
        <f t="shared" si="9"/>
      </c>
      <c r="BI27" s="68"/>
      <c r="BJ27" s="17">
        <f>IF(ISNA(MATCH(CONCATENATE(BJ$4,$A27),'Výsledková listina'!$N:$N,0)),"",INDEX('Výsledková listina'!$C:$C,MATCH(CONCATENATE(BJ$4,$A27),'Výsledková listina'!$N:$N,0),1))</f>
      </c>
      <c r="BK27" s="51">
        <f>IF(ISNA(MATCH(CONCATENATE(BJ$4,$A27),'Výsledková listina'!$N:$N,0)),"",INDEX('Výsledková listina'!$P:$P,MATCH(CONCATENATE(BJ$4,$A27),'Výsledková listina'!$N:$N,0),1))</f>
      </c>
      <c r="BL27" s="4"/>
      <c r="BM27" s="49">
        <f t="shared" si="10"/>
      </c>
      <c r="BN27" s="68"/>
      <c r="BO27" s="17">
        <f>IF(ISNA(MATCH(CONCATENATE(BO$4,$A27),'Výsledková listina'!$N:$N,0)),"",INDEX('Výsledková listina'!$C:$C,MATCH(CONCATENATE(BO$4,$A27),'Výsledková listina'!$N:$N,0),1))</f>
      </c>
      <c r="BP27" s="51">
        <f>IF(ISNA(MATCH(CONCATENATE(BO$4,$A27),'Výsledková listina'!$N:$N,0)),"",INDEX('Výsledková listina'!$P:$P,MATCH(CONCATENATE(BO$4,$A27),'Výsledková listina'!$N:$N,0),1))</f>
      </c>
      <c r="BQ27" s="4"/>
      <c r="BR27" s="49">
        <f t="shared" si="11"/>
      </c>
      <c r="BS27" s="68"/>
      <c r="BT27" s="17">
        <f>IF(ISNA(MATCH(CONCATENATE(BT$4,$A27),'Výsledková listina'!$N:$N,0)),"",INDEX('Výsledková listina'!$C:$C,MATCH(CONCATENATE(BT$4,$A27),'Výsledková listina'!$N:$N,0),1))</f>
      </c>
      <c r="BU27" s="51">
        <f>IF(ISNA(MATCH(CONCATENATE(BT$4,$A27),'Výsledková listina'!$N:$N,0)),"",INDEX('Výsledková listina'!$P:$P,MATCH(CONCATENATE(BT$4,$A27),'Výsledková listina'!$N:$N,0),1))</f>
      </c>
      <c r="BV27" s="4"/>
      <c r="BW27" s="49">
        <f t="shared" si="12"/>
      </c>
      <c r="BX27" s="68"/>
      <c r="BY27" s="17">
        <f>IF(ISNA(MATCH(CONCATENATE(BY$4,$A27),'Výsledková listina'!$N:$N,0)),"",INDEX('Výsledková listina'!$C:$C,MATCH(CONCATENATE(BY$4,$A27),'Výsledková listina'!$N:$N,0),1))</f>
      </c>
      <c r="BZ27" s="51">
        <f>IF(ISNA(MATCH(CONCATENATE(BY$4,$A27),'Výsledková listina'!$N:$N,0)),"",INDEX('Výsledková listina'!$P:$P,MATCH(CONCATENATE(BY$4,$A27),'Výsledková listina'!$N:$N,0),1))</f>
      </c>
      <c r="CA27" s="4"/>
      <c r="CB27" s="49">
        <f t="shared" si="13"/>
      </c>
      <c r="CC27" s="68"/>
      <c r="CD27" s="17">
        <f>IF(ISNA(MATCH(CONCATENATE(CD$4,$A27),'Výsledková listina'!$N:$N,0)),"",INDEX('Výsledková listina'!$C:$C,MATCH(CONCATENATE(CD$4,$A27),'Výsledková listina'!$N:$N,0),1))</f>
      </c>
      <c r="CE27" s="51">
        <f>IF(ISNA(MATCH(CONCATENATE(CD$4,$A27),'Výsledková listina'!$N:$N,0)),"",INDEX('Výsledková listina'!$P:$P,MATCH(CONCATENATE(CD$4,$A27),'Výsledková listina'!$N:$N,0),1))</f>
      </c>
      <c r="CF27" s="4"/>
      <c r="CG27" s="49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1">
        <f>IF(ISNA(MATCH(CONCATENATE(B$4,$A28),'Výsledková listina'!$N:$N,0)),"",INDEX('Výsledková listina'!$P:$P,MATCH(CONCATENATE(B$4,$A28),'Výsledková listina'!$N:$N,0),1))</f>
      </c>
      <c r="D28" s="4"/>
      <c r="E28" s="107"/>
      <c r="F28" s="49">
        <f t="shared" si="0"/>
      </c>
      <c r="G28" s="68"/>
      <c r="H28" s="17">
        <f>IF(ISNA(MATCH(CONCATENATE(H$4,$A28),'Výsledková listina'!$N:$N,0)),"",INDEX('Výsledková listina'!$C:$C,MATCH(CONCATENATE(H$4,$A28),'Výsledková listina'!$N:$N,0),1))</f>
      </c>
      <c r="I28" s="51">
        <f>IF(ISNA(MATCH(CONCATENATE(H$4,$A28),'Výsledková listina'!$N:$N,0)),"",INDEX('Výsledková listina'!$P:$P,MATCH(CONCATENATE(H$4,$A28),'Výsledková listina'!$N:$N,0),1))</f>
      </c>
      <c r="J28" s="4"/>
      <c r="K28" s="107"/>
      <c r="L28" s="49">
        <f t="shared" si="1"/>
      </c>
      <c r="M28" s="68"/>
      <c r="N28" s="17">
        <f>IF(ISNA(MATCH(CONCATENATE(N$4,$A28),'Výsledková listina'!$N:$N,0)),"",INDEX('Výsledková listina'!$C:$C,MATCH(CONCATENATE(N$4,$A28),'Výsledková listina'!$N:$N,0),1))</f>
      </c>
      <c r="O28" s="51">
        <f>IF(ISNA(MATCH(CONCATENATE(N$4,$A28),'Výsledková listina'!$N:$N,0)),"",INDEX('Výsledková listina'!$P:$P,MATCH(CONCATENATE(N$4,$A28),'Výsledková listina'!$N:$N,0),1))</f>
      </c>
      <c r="P28" s="4"/>
      <c r="Q28" s="107"/>
      <c r="R28" s="49">
        <f t="shared" si="2"/>
      </c>
      <c r="S28" s="68"/>
      <c r="T28" s="17">
        <f>IF(ISNA(MATCH(CONCATENATE(T$4,$A28),'Výsledková listina'!$N:$N,0)),"",INDEX('Výsledková listina'!$C:$C,MATCH(CONCATENATE(T$4,$A28),'Výsledková listina'!$N:$N,0),1))</f>
      </c>
      <c r="U28" s="51">
        <f>IF(ISNA(MATCH(CONCATENATE(T$4,$A28),'Výsledková listina'!$N:$N,0)),"",INDEX('Výsledková listina'!$P:$P,MATCH(CONCATENATE(T$4,$A28),'Výsledková listina'!$N:$N,0),1))</f>
      </c>
      <c r="V28" s="4"/>
      <c r="W28" s="107"/>
      <c r="X28" s="49">
        <f t="shared" si="3"/>
      </c>
      <c r="Y28" s="68"/>
      <c r="Z28" s="17">
        <f>IF(ISNA(MATCH(CONCATENATE(Z$4,$A28),'Výsledková listina'!$N:$N,0)),"",INDEX('Výsledková listina'!$C:$C,MATCH(CONCATENATE(Z$4,$A28),'Výsledková listina'!$N:$N,0),1))</f>
      </c>
      <c r="AA28" s="51">
        <f>IF(ISNA(MATCH(CONCATENATE(Z$4,$A28),'Výsledková listina'!$N:$N,0)),"",INDEX('Výsledková listina'!$P:$P,MATCH(CONCATENATE(Z$4,$A28),'Výsledková listina'!$N:$N,0),1))</f>
      </c>
      <c r="AB28" s="4"/>
      <c r="AC28" s="107"/>
      <c r="AD28" s="49">
        <f t="shared" si="4"/>
      </c>
      <c r="AE28" s="68"/>
      <c r="AF28" s="17">
        <f>IF(ISNA(MATCH(CONCATENATE(AF$4,$A28),'Výsledková listina'!$N:$N,0)),"",INDEX('Výsledková listina'!$C:$C,MATCH(CONCATENATE(AF$4,$A28),'Výsledková listina'!$N:$N,0),1))</f>
      </c>
      <c r="AG28" s="51">
        <f>IF(ISNA(MATCH(CONCATENATE(AF$4,$A28),'Výsledková listina'!$N:$N,0)),"",INDEX('Výsledková listina'!$P:$P,MATCH(CONCATENATE(AF$4,$A28),'Výsledková listina'!$N:$N,0),1))</f>
      </c>
      <c r="AH28" s="4"/>
      <c r="AI28" s="107"/>
      <c r="AJ28" s="49">
        <f t="shared" si="5"/>
      </c>
      <c r="AK28" s="68"/>
      <c r="AL28" s="17">
        <f>IF(ISNA(MATCH(CONCATENATE(AL$4,$A28),'Výsledková listina'!$N:$N,0)),"",INDEX('Výsledková listina'!$C:$C,MATCH(CONCATENATE(AL$4,$A28),'Výsledková listina'!$N:$N,0),1))</f>
      </c>
      <c r="AM28" s="51">
        <f>IF(ISNA(MATCH(CONCATENATE(AL$4,$A28),'Výsledková listina'!$N:$N,0)),"",INDEX('Výsledková listina'!$P:$P,MATCH(CONCATENATE(AL$4,$A28),'Výsledková listina'!$N:$N,0),1))</f>
      </c>
      <c r="AN28" s="4"/>
      <c r="AO28" s="107"/>
      <c r="AP28" s="49">
        <f t="shared" si="6"/>
      </c>
      <c r="AQ28" s="68"/>
      <c r="AR28" s="17">
        <f>IF(ISNA(MATCH(CONCATENATE(AR$4,$A28),'Výsledková listina'!$N:$N,0)),"",INDEX('Výsledková listina'!$C:$C,MATCH(CONCATENATE(AR$4,$A28),'Výsledková listina'!$N:$N,0),1))</f>
      </c>
      <c r="AS28" s="51">
        <f>IF(ISNA(MATCH(CONCATENATE(AR$4,$A28),'Výsledková listina'!$N:$N,0)),"",INDEX('Výsledková listina'!$P:$P,MATCH(CONCATENATE(AR$4,$A28),'Výsledková listina'!$N:$N,0),1))</f>
      </c>
      <c r="AT28" s="4"/>
      <c r="AU28" s="107"/>
      <c r="AV28" s="49">
        <f t="shared" si="7"/>
      </c>
      <c r="AW28" s="68"/>
      <c r="AX28" s="17">
        <f>IF(ISNA(MATCH(CONCATENATE(AX$4,$A28),'Výsledková listina'!$N:$N,0)),"",INDEX('Výsledková listina'!$C:$C,MATCH(CONCATENATE(AX$4,$A28),'Výsledková listina'!$N:$N,0),1))</f>
      </c>
      <c r="AY28" s="51">
        <f>IF(ISNA(MATCH(CONCATENATE(AX$4,$A28),'Výsledková listina'!$N:$N,0)),"",INDEX('Výsledková listina'!$P:$P,MATCH(CONCATENATE(AX$4,$A28),'Výsledková listina'!$N:$N,0),1))</f>
      </c>
      <c r="AZ28" s="4"/>
      <c r="BA28" s="107"/>
      <c r="BB28" s="49">
        <f t="shared" si="8"/>
      </c>
      <c r="BC28" s="68"/>
      <c r="BD28" s="17">
        <f>IF(ISNA(MATCH(CONCATENATE(BD$4,$A28),'Výsledková listina'!$N:$N,0)),"",INDEX('Výsledková listina'!$C:$C,MATCH(CONCATENATE(BD$4,$A28),'Výsledková listina'!$N:$N,0),1))</f>
      </c>
      <c r="BE28" s="51">
        <f>IF(ISNA(MATCH(CONCATENATE(BD$4,$A28),'Výsledková listina'!$N:$N,0)),"",INDEX('Výsledková listina'!$P:$P,MATCH(CONCATENATE(BD$4,$A28),'Výsledková listina'!$N:$N,0),1))</f>
      </c>
      <c r="BF28" s="4"/>
      <c r="BG28" s="107"/>
      <c r="BH28" s="49">
        <f t="shared" si="9"/>
      </c>
      <c r="BI28" s="68"/>
      <c r="BJ28" s="17">
        <f>IF(ISNA(MATCH(CONCATENATE(BJ$4,$A28),'Výsledková listina'!$N:$N,0)),"",INDEX('Výsledková listina'!$C:$C,MATCH(CONCATENATE(BJ$4,$A28),'Výsledková listina'!$N:$N,0),1))</f>
      </c>
      <c r="BK28" s="51">
        <f>IF(ISNA(MATCH(CONCATENATE(BJ$4,$A28),'Výsledková listina'!$N:$N,0)),"",INDEX('Výsledková listina'!$P:$P,MATCH(CONCATENATE(BJ$4,$A28),'Výsledková listina'!$N:$N,0),1))</f>
      </c>
      <c r="BL28" s="4"/>
      <c r="BM28" s="49">
        <f t="shared" si="10"/>
      </c>
      <c r="BN28" s="68"/>
      <c r="BO28" s="17">
        <f>IF(ISNA(MATCH(CONCATENATE(BO$4,$A28),'Výsledková listina'!$N:$N,0)),"",INDEX('Výsledková listina'!$C:$C,MATCH(CONCATENATE(BO$4,$A28),'Výsledková listina'!$N:$N,0),1))</f>
      </c>
      <c r="BP28" s="51">
        <f>IF(ISNA(MATCH(CONCATENATE(BO$4,$A28),'Výsledková listina'!$N:$N,0)),"",INDEX('Výsledková listina'!$P:$P,MATCH(CONCATENATE(BO$4,$A28),'Výsledková listina'!$N:$N,0),1))</f>
      </c>
      <c r="BQ28" s="4"/>
      <c r="BR28" s="49">
        <f t="shared" si="11"/>
      </c>
      <c r="BS28" s="68"/>
      <c r="BT28" s="17">
        <f>IF(ISNA(MATCH(CONCATENATE(BT$4,$A28),'Výsledková listina'!$N:$N,0)),"",INDEX('Výsledková listina'!$C:$C,MATCH(CONCATENATE(BT$4,$A28),'Výsledková listina'!$N:$N,0),1))</f>
      </c>
      <c r="BU28" s="51">
        <f>IF(ISNA(MATCH(CONCATENATE(BT$4,$A28),'Výsledková listina'!$N:$N,0)),"",INDEX('Výsledková listina'!$P:$P,MATCH(CONCATENATE(BT$4,$A28),'Výsledková listina'!$N:$N,0),1))</f>
      </c>
      <c r="BV28" s="4"/>
      <c r="BW28" s="49">
        <f t="shared" si="12"/>
      </c>
      <c r="BX28" s="68"/>
      <c r="BY28" s="17">
        <f>IF(ISNA(MATCH(CONCATENATE(BY$4,$A28),'Výsledková listina'!$N:$N,0)),"",INDEX('Výsledková listina'!$C:$C,MATCH(CONCATENATE(BY$4,$A28),'Výsledková listina'!$N:$N,0),1))</f>
      </c>
      <c r="BZ28" s="51">
        <f>IF(ISNA(MATCH(CONCATENATE(BY$4,$A28),'Výsledková listina'!$N:$N,0)),"",INDEX('Výsledková listina'!$P:$P,MATCH(CONCATENATE(BY$4,$A28),'Výsledková listina'!$N:$N,0),1))</f>
      </c>
      <c r="CA28" s="4"/>
      <c r="CB28" s="49">
        <f t="shared" si="13"/>
      </c>
      <c r="CC28" s="68"/>
      <c r="CD28" s="17">
        <f>IF(ISNA(MATCH(CONCATENATE(CD$4,$A28),'Výsledková listina'!$N:$N,0)),"",INDEX('Výsledková listina'!$C:$C,MATCH(CONCATENATE(CD$4,$A28),'Výsledková listina'!$N:$N,0),1))</f>
      </c>
      <c r="CE28" s="51">
        <f>IF(ISNA(MATCH(CONCATENATE(CD$4,$A28),'Výsledková listina'!$N:$N,0)),"",INDEX('Výsledková listina'!$P:$P,MATCH(CONCATENATE(CD$4,$A28),'Výsledková listina'!$N:$N,0),1))</f>
      </c>
      <c r="CF28" s="4"/>
      <c r="CG28" s="49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1">
        <f>IF(ISNA(MATCH(CONCATENATE(B$4,$A29),'Výsledková listina'!$N:$N,0)),"",INDEX('Výsledková listina'!$P:$P,MATCH(CONCATENATE(B$4,$A29),'Výsledková listina'!$N:$N,0),1))</f>
      </c>
      <c r="D29" s="4"/>
      <c r="E29" s="107"/>
      <c r="F29" s="49">
        <f t="shared" si="0"/>
      </c>
      <c r="G29" s="68"/>
      <c r="H29" s="17">
        <f>IF(ISNA(MATCH(CONCATENATE(H$4,$A29),'Výsledková listina'!$N:$N,0)),"",INDEX('Výsledková listina'!$C:$C,MATCH(CONCATENATE(H$4,$A29),'Výsledková listina'!$N:$N,0),1))</f>
      </c>
      <c r="I29" s="51">
        <f>IF(ISNA(MATCH(CONCATENATE(H$4,$A29),'Výsledková listina'!$N:$N,0)),"",INDEX('Výsledková listina'!$P:$P,MATCH(CONCATENATE(H$4,$A29),'Výsledková listina'!$N:$N,0),1))</f>
      </c>
      <c r="J29" s="4"/>
      <c r="K29" s="107"/>
      <c r="L29" s="49">
        <f t="shared" si="1"/>
      </c>
      <c r="M29" s="68"/>
      <c r="N29" s="17">
        <f>IF(ISNA(MATCH(CONCATENATE(N$4,$A29),'Výsledková listina'!$N:$N,0)),"",INDEX('Výsledková listina'!$C:$C,MATCH(CONCATENATE(N$4,$A29),'Výsledková listina'!$N:$N,0),1))</f>
      </c>
      <c r="O29" s="51">
        <f>IF(ISNA(MATCH(CONCATENATE(N$4,$A29),'Výsledková listina'!$N:$N,0)),"",INDEX('Výsledková listina'!$P:$P,MATCH(CONCATENATE(N$4,$A29),'Výsledková listina'!$N:$N,0),1))</f>
      </c>
      <c r="P29" s="4"/>
      <c r="Q29" s="107"/>
      <c r="R29" s="49">
        <f t="shared" si="2"/>
      </c>
      <c r="S29" s="68"/>
      <c r="T29" s="17">
        <f>IF(ISNA(MATCH(CONCATENATE(T$4,$A29),'Výsledková listina'!$N:$N,0)),"",INDEX('Výsledková listina'!$C:$C,MATCH(CONCATENATE(T$4,$A29),'Výsledková listina'!$N:$N,0),1))</f>
      </c>
      <c r="U29" s="51">
        <f>IF(ISNA(MATCH(CONCATENATE(T$4,$A29),'Výsledková listina'!$N:$N,0)),"",INDEX('Výsledková listina'!$P:$P,MATCH(CONCATENATE(T$4,$A29),'Výsledková listina'!$N:$N,0),1))</f>
      </c>
      <c r="V29" s="4"/>
      <c r="W29" s="107"/>
      <c r="X29" s="49">
        <f t="shared" si="3"/>
      </c>
      <c r="Y29" s="68"/>
      <c r="Z29" s="17">
        <f>IF(ISNA(MATCH(CONCATENATE(Z$4,$A29),'Výsledková listina'!$N:$N,0)),"",INDEX('Výsledková listina'!$C:$C,MATCH(CONCATENATE(Z$4,$A29),'Výsledková listina'!$N:$N,0),1))</f>
      </c>
      <c r="AA29" s="51">
        <f>IF(ISNA(MATCH(CONCATENATE(Z$4,$A29),'Výsledková listina'!$N:$N,0)),"",INDEX('Výsledková listina'!$P:$P,MATCH(CONCATENATE(Z$4,$A29),'Výsledková listina'!$N:$N,0),1))</f>
      </c>
      <c r="AB29" s="4"/>
      <c r="AC29" s="107"/>
      <c r="AD29" s="49">
        <f t="shared" si="4"/>
      </c>
      <c r="AE29" s="68"/>
      <c r="AF29" s="17">
        <f>IF(ISNA(MATCH(CONCATENATE(AF$4,$A29),'Výsledková listina'!$N:$N,0)),"",INDEX('Výsledková listina'!$C:$C,MATCH(CONCATENATE(AF$4,$A29),'Výsledková listina'!$N:$N,0),1))</f>
      </c>
      <c r="AG29" s="51">
        <f>IF(ISNA(MATCH(CONCATENATE(AF$4,$A29),'Výsledková listina'!$N:$N,0)),"",INDEX('Výsledková listina'!$P:$P,MATCH(CONCATENATE(AF$4,$A29),'Výsledková listina'!$N:$N,0),1))</f>
      </c>
      <c r="AH29" s="4"/>
      <c r="AI29" s="107"/>
      <c r="AJ29" s="49">
        <f t="shared" si="5"/>
      </c>
      <c r="AK29" s="68"/>
      <c r="AL29" s="17">
        <f>IF(ISNA(MATCH(CONCATENATE(AL$4,$A29),'Výsledková listina'!$N:$N,0)),"",INDEX('Výsledková listina'!$C:$C,MATCH(CONCATENATE(AL$4,$A29),'Výsledková listina'!$N:$N,0),1))</f>
      </c>
      <c r="AM29" s="51">
        <f>IF(ISNA(MATCH(CONCATENATE(AL$4,$A29),'Výsledková listina'!$N:$N,0)),"",INDEX('Výsledková listina'!$P:$P,MATCH(CONCATENATE(AL$4,$A29),'Výsledková listina'!$N:$N,0),1))</f>
      </c>
      <c r="AN29" s="4"/>
      <c r="AO29" s="107"/>
      <c r="AP29" s="49">
        <f t="shared" si="6"/>
      </c>
      <c r="AQ29" s="68"/>
      <c r="AR29" s="17">
        <f>IF(ISNA(MATCH(CONCATENATE(AR$4,$A29),'Výsledková listina'!$N:$N,0)),"",INDEX('Výsledková listina'!$C:$C,MATCH(CONCATENATE(AR$4,$A29),'Výsledková listina'!$N:$N,0),1))</f>
      </c>
      <c r="AS29" s="51">
        <f>IF(ISNA(MATCH(CONCATENATE(AR$4,$A29),'Výsledková listina'!$N:$N,0)),"",INDEX('Výsledková listina'!$P:$P,MATCH(CONCATENATE(AR$4,$A29),'Výsledková listina'!$N:$N,0),1))</f>
      </c>
      <c r="AT29" s="4"/>
      <c r="AU29" s="107"/>
      <c r="AV29" s="49">
        <f t="shared" si="7"/>
      </c>
      <c r="AW29" s="68"/>
      <c r="AX29" s="17">
        <f>IF(ISNA(MATCH(CONCATENATE(AX$4,$A29),'Výsledková listina'!$N:$N,0)),"",INDEX('Výsledková listina'!$C:$C,MATCH(CONCATENATE(AX$4,$A29),'Výsledková listina'!$N:$N,0),1))</f>
      </c>
      <c r="AY29" s="51">
        <f>IF(ISNA(MATCH(CONCATENATE(AX$4,$A29),'Výsledková listina'!$N:$N,0)),"",INDEX('Výsledková listina'!$P:$P,MATCH(CONCATENATE(AX$4,$A29),'Výsledková listina'!$N:$N,0),1))</f>
      </c>
      <c r="AZ29" s="4"/>
      <c r="BA29" s="107"/>
      <c r="BB29" s="49">
        <f t="shared" si="8"/>
      </c>
      <c r="BC29" s="68"/>
      <c r="BD29" s="17">
        <f>IF(ISNA(MATCH(CONCATENATE(BD$4,$A29),'Výsledková listina'!$N:$N,0)),"",INDEX('Výsledková listina'!$C:$C,MATCH(CONCATENATE(BD$4,$A29),'Výsledková listina'!$N:$N,0),1))</f>
      </c>
      <c r="BE29" s="51">
        <f>IF(ISNA(MATCH(CONCATENATE(BD$4,$A29),'Výsledková listina'!$N:$N,0)),"",INDEX('Výsledková listina'!$P:$P,MATCH(CONCATENATE(BD$4,$A29),'Výsledková listina'!$N:$N,0),1))</f>
      </c>
      <c r="BF29" s="4"/>
      <c r="BG29" s="107"/>
      <c r="BH29" s="49">
        <f t="shared" si="9"/>
      </c>
      <c r="BI29" s="68"/>
      <c r="BJ29" s="17">
        <f>IF(ISNA(MATCH(CONCATENATE(BJ$4,$A29),'Výsledková listina'!$N:$N,0)),"",INDEX('Výsledková listina'!$C:$C,MATCH(CONCATENATE(BJ$4,$A29),'Výsledková listina'!$N:$N,0),1))</f>
      </c>
      <c r="BK29" s="51">
        <f>IF(ISNA(MATCH(CONCATENATE(BJ$4,$A29),'Výsledková listina'!$N:$N,0)),"",INDEX('Výsledková listina'!$P:$P,MATCH(CONCATENATE(BJ$4,$A29),'Výsledková listina'!$N:$N,0),1))</f>
      </c>
      <c r="BL29" s="4"/>
      <c r="BM29" s="49">
        <f t="shared" si="10"/>
      </c>
      <c r="BN29" s="68"/>
      <c r="BO29" s="17">
        <f>IF(ISNA(MATCH(CONCATENATE(BO$4,$A29),'Výsledková listina'!$N:$N,0)),"",INDEX('Výsledková listina'!$C:$C,MATCH(CONCATENATE(BO$4,$A29),'Výsledková listina'!$N:$N,0),1))</f>
      </c>
      <c r="BP29" s="51">
        <f>IF(ISNA(MATCH(CONCATENATE(BO$4,$A29),'Výsledková listina'!$N:$N,0)),"",INDEX('Výsledková listina'!$P:$P,MATCH(CONCATENATE(BO$4,$A29),'Výsledková listina'!$N:$N,0),1))</f>
      </c>
      <c r="BQ29" s="4"/>
      <c r="BR29" s="49">
        <f t="shared" si="11"/>
      </c>
      <c r="BS29" s="68"/>
      <c r="BT29" s="17">
        <f>IF(ISNA(MATCH(CONCATENATE(BT$4,$A29),'Výsledková listina'!$N:$N,0)),"",INDEX('Výsledková listina'!$C:$C,MATCH(CONCATENATE(BT$4,$A29),'Výsledková listina'!$N:$N,0),1))</f>
      </c>
      <c r="BU29" s="51">
        <f>IF(ISNA(MATCH(CONCATENATE(BT$4,$A29),'Výsledková listina'!$N:$N,0)),"",INDEX('Výsledková listina'!$P:$P,MATCH(CONCATENATE(BT$4,$A29),'Výsledková listina'!$N:$N,0),1))</f>
      </c>
      <c r="BV29" s="4"/>
      <c r="BW29" s="49">
        <f t="shared" si="12"/>
      </c>
      <c r="BX29" s="68"/>
      <c r="BY29" s="17">
        <f>IF(ISNA(MATCH(CONCATENATE(BY$4,$A29),'Výsledková listina'!$N:$N,0)),"",INDEX('Výsledková listina'!$C:$C,MATCH(CONCATENATE(BY$4,$A29),'Výsledková listina'!$N:$N,0),1))</f>
      </c>
      <c r="BZ29" s="51">
        <f>IF(ISNA(MATCH(CONCATENATE(BY$4,$A29),'Výsledková listina'!$N:$N,0)),"",INDEX('Výsledková listina'!$P:$P,MATCH(CONCATENATE(BY$4,$A29),'Výsledková listina'!$N:$N,0),1))</f>
      </c>
      <c r="CA29" s="4"/>
      <c r="CB29" s="49">
        <f t="shared" si="13"/>
      </c>
      <c r="CC29" s="68"/>
      <c r="CD29" s="17">
        <f>IF(ISNA(MATCH(CONCATENATE(CD$4,$A29),'Výsledková listina'!$N:$N,0)),"",INDEX('Výsledková listina'!$C:$C,MATCH(CONCATENATE(CD$4,$A29),'Výsledková listina'!$N:$N,0),1))</f>
      </c>
      <c r="CE29" s="51">
        <f>IF(ISNA(MATCH(CONCATENATE(CD$4,$A29),'Výsledková listina'!$N:$N,0)),"",INDEX('Výsledková listina'!$P:$P,MATCH(CONCATENATE(CD$4,$A29),'Výsledková listina'!$N:$N,0),1))</f>
      </c>
      <c r="CF29" s="4"/>
      <c r="CG29" s="49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1">
        <f>IF(ISNA(MATCH(CONCATENATE(B$4,$A30),'Výsledková listina'!$N:$N,0)),"",INDEX('Výsledková listina'!$P:$P,MATCH(CONCATENATE(B$4,$A30),'Výsledková listina'!$N:$N,0),1))</f>
      </c>
      <c r="D30" s="4"/>
      <c r="E30" s="107"/>
      <c r="F30" s="49">
        <f t="shared" si="0"/>
      </c>
      <c r="G30" s="68"/>
      <c r="H30" s="17">
        <f>IF(ISNA(MATCH(CONCATENATE(H$4,$A30),'Výsledková listina'!$N:$N,0)),"",INDEX('Výsledková listina'!$C:$C,MATCH(CONCATENATE(H$4,$A30),'Výsledková listina'!$N:$N,0),1))</f>
      </c>
      <c r="I30" s="51">
        <f>IF(ISNA(MATCH(CONCATENATE(H$4,$A30),'Výsledková listina'!$N:$N,0)),"",INDEX('Výsledková listina'!$P:$P,MATCH(CONCATENATE(H$4,$A30),'Výsledková listina'!$N:$N,0),1))</f>
      </c>
      <c r="J30" s="4"/>
      <c r="K30" s="107"/>
      <c r="L30" s="49">
        <f t="shared" si="1"/>
      </c>
      <c r="M30" s="68"/>
      <c r="N30" s="17">
        <f>IF(ISNA(MATCH(CONCATENATE(N$4,$A30),'Výsledková listina'!$N:$N,0)),"",INDEX('Výsledková listina'!$C:$C,MATCH(CONCATENATE(N$4,$A30),'Výsledková listina'!$N:$N,0),1))</f>
      </c>
      <c r="O30" s="51">
        <f>IF(ISNA(MATCH(CONCATENATE(N$4,$A30),'Výsledková listina'!$N:$N,0)),"",INDEX('Výsledková listina'!$P:$P,MATCH(CONCATENATE(N$4,$A30),'Výsledková listina'!$N:$N,0),1))</f>
      </c>
      <c r="P30" s="4"/>
      <c r="Q30" s="107"/>
      <c r="R30" s="49">
        <f t="shared" si="2"/>
      </c>
      <c r="S30" s="68"/>
      <c r="T30" s="17">
        <f>IF(ISNA(MATCH(CONCATENATE(T$4,$A30),'Výsledková listina'!$N:$N,0)),"",INDEX('Výsledková listina'!$C:$C,MATCH(CONCATENATE(T$4,$A30),'Výsledková listina'!$N:$N,0),1))</f>
      </c>
      <c r="U30" s="51">
        <f>IF(ISNA(MATCH(CONCATENATE(T$4,$A30),'Výsledková listina'!$N:$N,0)),"",INDEX('Výsledková listina'!$P:$P,MATCH(CONCATENATE(T$4,$A30),'Výsledková listina'!$N:$N,0),1))</f>
      </c>
      <c r="V30" s="4"/>
      <c r="W30" s="107"/>
      <c r="X30" s="49">
        <f t="shared" si="3"/>
      </c>
      <c r="Y30" s="68"/>
      <c r="Z30" s="17">
        <f>IF(ISNA(MATCH(CONCATENATE(Z$4,$A30),'Výsledková listina'!$N:$N,0)),"",INDEX('Výsledková listina'!$C:$C,MATCH(CONCATENATE(Z$4,$A30),'Výsledková listina'!$N:$N,0),1))</f>
      </c>
      <c r="AA30" s="51">
        <f>IF(ISNA(MATCH(CONCATENATE(Z$4,$A30),'Výsledková listina'!$N:$N,0)),"",INDEX('Výsledková listina'!$P:$P,MATCH(CONCATENATE(Z$4,$A30),'Výsledková listina'!$N:$N,0),1))</f>
      </c>
      <c r="AB30" s="4"/>
      <c r="AC30" s="107"/>
      <c r="AD30" s="49">
        <f t="shared" si="4"/>
      </c>
      <c r="AE30" s="68"/>
      <c r="AF30" s="17">
        <f>IF(ISNA(MATCH(CONCATENATE(AF$4,$A30),'Výsledková listina'!$N:$N,0)),"",INDEX('Výsledková listina'!$C:$C,MATCH(CONCATENATE(AF$4,$A30),'Výsledková listina'!$N:$N,0),1))</f>
      </c>
      <c r="AG30" s="51">
        <f>IF(ISNA(MATCH(CONCATENATE(AF$4,$A30),'Výsledková listina'!$N:$N,0)),"",INDEX('Výsledková listina'!$P:$P,MATCH(CONCATENATE(AF$4,$A30),'Výsledková listina'!$N:$N,0),1))</f>
      </c>
      <c r="AH30" s="4"/>
      <c r="AI30" s="107"/>
      <c r="AJ30" s="49">
        <f t="shared" si="5"/>
      </c>
      <c r="AK30" s="68"/>
      <c r="AL30" s="17">
        <f>IF(ISNA(MATCH(CONCATENATE(AL$4,$A30),'Výsledková listina'!$N:$N,0)),"",INDEX('Výsledková listina'!$C:$C,MATCH(CONCATENATE(AL$4,$A30),'Výsledková listina'!$N:$N,0),1))</f>
      </c>
      <c r="AM30" s="51">
        <f>IF(ISNA(MATCH(CONCATENATE(AL$4,$A30),'Výsledková listina'!$N:$N,0)),"",INDEX('Výsledková listina'!$P:$P,MATCH(CONCATENATE(AL$4,$A30),'Výsledková listina'!$N:$N,0),1))</f>
      </c>
      <c r="AN30" s="4"/>
      <c r="AO30" s="107"/>
      <c r="AP30" s="49">
        <f t="shared" si="6"/>
      </c>
      <c r="AQ30" s="68"/>
      <c r="AR30" s="17">
        <f>IF(ISNA(MATCH(CONCATENATE(AR$4,$A30),'Výsledková listina'!$N:$N,0)),"",INDEX('Výsledková listina'!$C:$C,MATCH(CONCATENATE(AR$4,$A30),'Výsledková listina'!$N:$N,0),1))</f>
      </c>
      <c r="AS30" s="51">
        <f>IF(ISNA(MATCH(CONCATENATE(AR$4,$A30),'Výsledková listina'!$N:$N,0)),"",INDEX('Výsledková listina'!$P:$P,MATCH(CONCATENATE(AR$4,$A30),'Výsledková listina'!$N:$N,0),1))</f>
      </c>
      <c r="AT30" s="4"/>
      <c r="AU30" s="107"/>
      <c r="AV30" s="49">
        <f t="shared" si="7"/>
      </c>
      <c r="AW30" s="68"/>
      <c r="AX30" s="17">
        <f>IF(ISNA(MATCH(CONCATENATE(AX$4,$A30),'Výsledková listina'!$N:$N,0)),"",INDEX('Výsledková listina'!$C:$C,MATCH(CONCATENATE(AX$4,$A30),'Výsledková listina'!$N:$N,0),1))</f>
      </c>
      <c r="AY30" s="51">
        <f>IF(ISNA(MATCH(CONCATENATE(AX$4,$A30),'Výsledková listina'!$N:$N,0)),"",INDEX('Výsledková listina'!$P:$P,MATCH(CONCATENATE(AX$4,$A30),'Výsledková listina'!$N:$N,0),1))</f>
      </c>
      <c r="AZ30" s="4"/>
      <c r="BA30" s="107"/>
      <c r="BB30" s="49">
        <f t="shared" si="8"/>
      </c>
      <c r="BC30" s="68"/>
      <c r="BD30" s="17">
        <f>IF(ISNA(MATCH(CONCATENATE(BD$4,$A30),'Výsledková listina'!$N:$N,0)),"",INDEX('Výsledková listina'!$C:$C,MATCH(CONCATENATE(BD$4,$A30),'Výsledková listina'!$N:$N,0),1))</f>
      </c>
      <c r="BE30" s="51">
        <f>IF(ISNA(MATCH(CONCATENATE(BD$4,$A30),'Výsledková listina'!$N:$N,0)),"",INDEX('Výsledková listina'!$P:$P,MATCH(CONCATENATE(BD$4,$A30),'Výsledková listina'!$N:$N,0),1))</f>
      </c>
      <c r="BF30" s="4"/>
      <c r="BG30" s="107"/>
      <c r="BH30" s="49">
        <f t="shared" si="9"/>
      </c>
      <c r="BI30" s="68"/>
      <c r="BJ30" s="17">
        <f>IF(ISNA(MATCH(CONCATENATE(BJ$4,$A30),'Výsledková listina'!$N:$N,0)),"",INDEX('Výsledková listina'!$C:$C,MATCH(CONCATENATE(BJ$4,$A30),'Výsledková listina'!$N:$N,0),1))</f>
      </c>
      <c r="BK30" s="51">
        <f>IF(ISNA(MATCH(CONCATENATE(BJ$4,$A30),'Výsledková listina'!$N:$N,0)),"",INDEX('Výsledková listina'!$P:$P,MATCH(CONCATENATE(BJ$4,$A30),'Výsledková listina'!$N:$N,0),1))</f>
      </c>
      <c r="BL30" s="4"/>
      <c r="BM30" s="49">
        <f t="shared" si="10"/>
      </c>
      <c r="BN30" s="68"/>
      <c r="BO30" s="17">
        <f>IF(ISNA(MATCH(CONCATENATE(BO$4,$A30),'Výsledková listina'!$N:$N,0)),"",INDEX('Výsledková listina'!$C:$C,MATCH(CONCATENATE(BO$4,$A30),'Výsledková listina'!$N:$N,0),1))</f>
      </c>
      <c r="BP30" s="51">
        <f>IF(ISNA(MATCH(CONCATENATE(BO$4,$A30),'Výsledková listina'!$N:$N,0)),"",INDEX('Výsledková listina'!$P:$P,MATCH(CONCATENATE(BO$4,$A30),'Výsledková listina'!$N:$N,0),1))</f>
      </c>
      <c r="BQ30" s="4"/>
      <c r="BR30" s="49">
        <f t="shared" si="11"/>
      </c>
      <c r="BS30" s="68"/>
      <c r="BT30" s="17">
        <f>IF(ISNA(MATCH(CONCATENATE(BT$4,$A30),'Výsledková listina'!$N:$N,0)),"",INDEX('Výsledková listina'!$C:$C,MATCH(CONCATENATE(BT$4,$A30),'Výsledková listina'!$N:$N,0),1))</f>
      </c>
      <c r="BU30" s="51">
        <f>IF(ISNA(MATCH(CONCATENATE(BT$4,$A30),'Výsledková listina'!$N:$N,0)),"",INDEX('Výsledková listina'!$P:$P,MATCH(CONCATENATE(BT$4,$A30),'Výsledková listina'!$N:$N,0),1))</f>
      </c>
      <c r="BV30" s="4"/>
      <c r="BW30" s="49">
        <f t="shared" si="12"/>
      </c>
      <c r="BX30" s="68"/>
      <c r="BY30" s="17">
        <f>IF(ISNA(MATCH(CONCATENATE(BY$4,$A30),'Výsledková listina'!$N:$N,0)),"",INDEX('Výsledková listina'!$C:$C,MATCH(CONCATENATE(BY$4,$A30),'Výsledková listina'!$N:$N,0),1))</f>
      </c>
      <c r="BZ30" s="51">
        <f>IF(ISNA(MATCH(CONCATENATE(BY$4,$A30),'Výsledková listina'!$N:$N,0)),"",INDEX('Výsledková listina'!$P:$P,MATCH(CONCATENATE(BY$4,$A30),'Výsledková listina'!$N:$N,0),1))</f>
      </c>
      <c r="CA30" s="4"/>
      <c r="CB30" s="49">
        <f t="shared" si="13"/>
      </c>
      <c r="CC30" s="68"/>
      <c r="CD30" s="17">
        <f>IF(ISNA(MATCH(CONCATENATE(CD$4,$A30),'Výsledková listina'!$N:$N,0)),"",INDEX('Výsledková listina'!$C:$C,MATCH(CONCATENATE(CD$4,$A30),'Výsledková listina'!$N:$N,0),1))</f>
      </c>
      <c r="CE30" s="51">
        <f>IF(ISNA(MATCH(CONCATENATE(CD$4,$A30),'Výsledková listina'!$N:$N,0)),"",INDEX('Výsledková listina'!$P:$P,MATCH(CONCATENATE(CD$4,$A30),'Výsledková listina'!$N:$N,0),1))</f>
      </c>
      <c r="CF30" s="4"/>
      <c r="CG30" s="49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1">
        <f>IF(ISNA(MATCH(CONCATENATE(B$4,$A31),'Výsledková listina'!$N:$N,0)),"",INDEX('Výsledková listina'!$P:$P,MATCH(CONCATENATE(B$4,$A31),'Výsledková listina'!$N:$N,0),1))</f>
      </c>
      <c r="D31" s="4"/>
      <c r="E31" s="107"/>
      <c r="F31" s="49">
        <f t="shared" si="0"/>
      </c>
      <c r="G31" s="68"/>
      <c r="H31" s="17">
        <f>IF(ISNA(MATCH(CONCATENATE(H$4,$A31),'Výsledková listina'!$N:$N,0)),"",INDEX('Výsledková listina'!$C:$C,MATCH(CONCATENATE(H$4,$A31),'Výsledková listina'!$N:$N,0),1))</f>
      </c>
      <c r="I31" s="51">
        <f>IF(ISNA(MATCH(CONCATENATE(H$4,$A31),'Výsledková listina'!$N:$N,0)),"",INDEX('Výsledková listina'!$P:$P,MATCH(CONCATENATE(H$4,$A31),'Výsledková listina'!$N:$N,0),1))</f>
      </c>
      <c r="J31" s="4"/>
      <c r="K31" s="107"/>
      <c r="L31" s="49">
        <f t="shared" si="1"/>
      </c>
      <c r="M31" s="68"/>
      <c r="N31" s="17">
        <f>IF(ISNA(MATCH(CONCATENATE(N$4,$A31),'Výsledková listina'!$N:$N,0)),"",INDEX('Výsledková listina'!$C:$C,MATCH(CONCATENATE(N$4,$A31),'Výsledková listina'!$N:$N,0),1))</f>
      </c>
      <c r="O31" s="51">
        <f>IF(ISNA(MATCH(CONCATENATE(N$4,$A31),'Výsledková listina'!$N:$N,0)),"",INDEX('Výsledková listina'!$P:$P,MATCH(CONCATENATE(N$4,$A31),'Výsledková listina'!$N:$N,0),1))</f>
      </c>
      <c r="P31" s="4"/>
      <c r="Q31" s="107"/>
      <c r="R31" s="49">
        <f t="shared" si="2"/>
      </c>
      <c r="S31" s="68"/>
      <c r="T31" s="17">
        <f>IF(ISNA(MATCH(CONCATENATE(T$4,$A31),'Výsledková listina'!$N:$N,0)),"",INDEX('Výsledková listina'!$C:$C,MATCH(CONCATENATE(T$4,$A31),'Výsledková listina'!$N:$N,0),1))</f>
      </c>
      <c r="U31" s="51">
        <f>IF(ISNA(MATCH(CONCATENATE(T$4,$A31),'Výsledková listina'!$N:$N,0)),"",INDEX('Výsledková listina'!$P:$P,MATCH(CONCATENATE(T$4,$A31),'Výsledková listina'!$N:$N,0),1))</f>
      </c>
      <c r="V31" s="4"/>
      <c r="W31" s="107"/>
      <c r="X31" s="49">
        <f t="shared" si="3"/>
      </c>
      <c r="Y31" s="68"/>
      <c r="Z31" s="17">
        <f>IF(ISNA(MATCH(CONCATENATE(Z$4,$A31),'Výsledková listina'!$N:$N,0)),"",INDEX('Výsledková listina'!$C:$C,MATCH(CONCATENATE(Z$4,$A31),'Výsledková listina'!$N:$N,0),1))</f>
      </c>
      <c r="AA31" s="51">
        <f>IF(ISNA(MATCH(CONCATENATE(Z$4,$A31),'Výsledková listina'!$N:$N,0)),"",INDEX('Výsledková listina'!$P:$P,MATCH(CONCATENATE(Z$4,$A31),'Výsledková listina'!$N:$N,0),1))</f>
      </c>
      <c r="AB31" s="4"/>
      <c r="AC31" s="107"/>
      <c r="AD31" s="49">
        <f t="shared" si="4"/>
      </c>
      <c r="AE31" s="68"/>
      <c r="AF31" s="17">
        <f>IF(ISNA(MATCH(CONCATENATE(AF$4,$A31),'Výsledková listina'!$N:$N,0)),"",INDEX('Výsledková listina'!$C:$C,MATCH(CONCATENATE(AF$4,$A31),'Výsledková listina'!$N:$N,0),1))</f>
      </c>
      <c r="AG31" s="51">
        <f>IF(ISNA(MATCH(CONCATENATE(AF$4,$A31),'Výsledková listina'!$N:$N,0)),"",INDEX('Výsledková listina'!$P:$P,MATCH(CONCATENATE(AF$4,$A31),'Výsledková listina'!$N:$N,0),1))</f>
      </c>
      <c r="AH31" s="4"/>
      <c r="AI31" s="107"/>
      <c r="AJ31" s="49">
        <f t="shared" si="5"/>
      </c>
      <c r="AK31" s="68"/>
      <c r="AL31" s="17">
        <f>IF(ISNA(MATCH(CONCATENATE(AL$4,$A31),'Výsledková listina'!$N:$N,0)),"",INDEX('Výsledková listina'!$C:$C,MATCH(CONCATENATE(AL$4,$A31),'Výsledková listina'!$N:$N,0),1))</f>
      </c>
      <c r="AM31" s="51">
        <f>IF(ISNA(MATCH(CONCATENATE(AL$4,$A31),'Výsledková listina'!$N:$N,0)),"",INDEX('Výsledková listina'!$P:$P,MATCH(CONCATENATE(AL$4,$A31),'Výsledková listina'!$N:$N,0),1))</f>
      </c>
      <c r="AN31" s="4"/>
      <c r="AO31" s="107"/>
      <c r="AP31" s="49">
        <f t="shared" si="6"/>
      </c>
      <c r="AQ31" s="68"/>
      <c r="AR31" s="17">
        <f>IF(ISNA(MATCH(CONCATENATE(AR$4,$A31),'Výsledková listina'!$N:$N,0)),"",INDEX('Výsledková listina'!$C:$C,MATCH(CONCATENATE(AR$4,$A31),'Výsledková listina'!$N:$N,0),1))</f>
      </c>
      <c r="AS31" s="51">
        <f>IF(ISNA(MATCH(CONCATENATE(AR$4,$A31),'Výsledková listina'!$N:$N,0)),"",INDEX('Výsledková listina'!$P:$P,MATCH(CONCATENATE(AR$4,$A31),'Výsledková listina'!$N:$N,0),1))</f>
      </c>
      <c r="AT31" s="4"/>
      <c r="AU31" s="107"/>
      <c r="AV31" s="49">
        <f t="shared" si="7"/>
      </c>
      <c r="AW31" s="68"/>
      <c r="AX31" s="17">
        <f>IF(ISNA(MATCH(CONCATENATE(AX$4,$A31),'Výsledková listina'!$N:$N,0)),"",INDEX('Výsledková listina'!$C:$C,MATCH(CONCATENATE(AX$4,$A31),'Výsledková listina'!$N:$N,0),1))</f>
      </c>
      <c r="AY31" s="51">
        <f>IF(ISNA(MATCH(CONCATENATE(AX$4,$A31),'Výsledková listina'!$N:$N,0)),"",INDEX('Výsledková listina'!$P:$P,MATCH(CONCATENATE(AX$4,$A31),'Výsledková listina'!$N:$N,0),1))</f>
      </c>
      <c r="AZ31" s="4"/>
      <c r="BA31" s="107"/>
      <c r="BB31" s="49">
        <f t="shared" si="8"/>
      </c>
      <c r="BC31" s="68"/>
      <c r="BD31" s="17">
        <f>IF(ISNA(MATCH(CONCATENATE(BD$4,$A31),'Výsledková listina'!$N:$N,0)),"",INDEX('Výsledková listina'!$C:$C,MATCH(CONCATENATE(BD$4,$A31),'Výsledková listina'!$N:$N,0),1))</f>
      </c>
      <c r="BE31" s="51">
        <f>IF(ISNA(MATCH(CONCATENATE(BD$4,$A31),'Výsledková listina'!$N:$N,0)),"",INDEX('Výsledková listina'!$P:$P,MATCH(CONCATENATE(BD$4,$A31),'Výsledková listina'!$N:$N,0),1))</f>
      </c>
      <c r="BF31" s="4"/>
      <c r="BG31" s="107"/>
      <c r="BH31" s="49">
        <f t="shared" si="9"/>
      </c>
      <c r="BI31" s="68"/>
      <c r="BJ31" s="17">
        <f>IF(ISNA(MATCH(CONCATENATE(BJ$4,$A31),'Výsledková listina'!$N:$N,0)),"",INDEX('Výsledková listina'!$C:$C,MATCH(CONCATENATE(BJ$4,$A31),'Výsledková listina'!$N:$N,0),1))</f>
      </c>
      <c r="BK31" s="51">
        <f>IF(ISNA(MATCH(CONCATENATE(BJ$4,$A31),'Výsledková listina'!$N:$N,0)),"",INDEX('Výsledková listina'!$P:$P,MATCH(CONCATENATE(BJ$4,$A31),'Výsledková listina'!$N:$N,0),1))</f>
      </c>
      <c r="BL31" s="4"/>
      <c r="BM31" s="49">
        <f t="shared" si="10"/>
      </c>
      <c r="BN31" s="68"/>
      <c r="BO31" s="17">
        <f>IF(ISNA(MATCH(CONCATENATE(BO$4,$A31),'Výsledková listina'!$N:$N,0)),"",INDEX('Výsledková listina'!$C:$C,MATCH(CONCATENATE(BO$4,$A31),'Výsledková listina'!$N:$N,0),1))</f>
      </c>
      <c r="BP31" s="51">
        <f>IF(ISNA(MATCH(CONCATENATE(BO$4,$A31),'Výsledková listina'!$N:$N,0)),"",INDEX('Výsledková listina'!$P:$P,MATCH(CONCATENATE(BO$4,$A31),'Výsledková listina'!$N:$N,0),1))</f>
      </c>
      <c r="BQ31" s="4"/>
      <c r="BR31" s="49">
        <f t="shared" si="11"/>
      </c>
      <c r="BS31" s="68"/>
      <c r="BT31" s="17">
        <f>IF(ISNA(MATCH(CONCATENATE(BT$4,$A31),'Výsledková listina'!$N:$N,0)),"",INDEX('Výsledková listina'!$C:$C,MATCH(CONCATENATE(BT$4,$A31),'Výsledková listina'!$N:$N,0),1))</f>
      </c>
      <c r="BU31" s="51">
        <f>IF(ISNA(MATCH(CONCATENATE(BT$4,$A31),'Výsledková listina'!$N:$N,0)),"",INDEX('Výsledková listina'!$P:$P,MATCH(CONCATENATE(BT$4,$A31),'Výsledková listina'!$N:$N,0),1))</f>
      </c>
      <c r="BV31" s="4"/>
      <c r="BW31" s="49">
        <f t="shared" si="12"/>
      </c>
      <c r="BX31" s="68"/>
      <c r="BY31" s="17">
        <f>IF(ISNA(MATCH(CONCATENATE(BY$4,$A31),'Výsledková listina'!$N:$N,0)),"",INDEX('Výsledková listina'!$C:$C,MATCH(CONCATENATE(BY$4,$A31),'Výsledková listina'!$N:$N,0),1))</f>
      </c>
      <c r="BZ31" s="51">
        <f>IF(ISNA(MATCH(CONCATENATE(BY$4,$A31),'Výsledková listina'!$N:$N,0)),"",INDEX('Výsledková listina'!$P:$P,MATCH(CONCATENATE(BY$4,$A31),'Výsledková listina'!$N:$N,0),1))</f>
      </c>
      <c r="CA31" s="4"/>
      <c r="CB31" s="49">
        <f t="shared" si="13"/>
      </c>
      <c r="CC31" s="68"/>
      <c r="CD31" s="17">
        <f>IF(ISNA(MATCH(CONCATENATE(CD$4,$A31),'Výsledková listina'!$N:$N,0)),"",INDEX('Výsledková listina'!$C:$C,MATCH(CONCATENATE(CD$4,$A31),'Výsledková listina'!$N:$N,0),1))</f>
      </c>
      <c r="CE31" s="51">
        <f>IF(ISNA(MATCH(CONCATENATE(CD$4,$A31),'Výsledková listina'!$N:$N,0)),"",INDEX('Výsledková listina'!$P:$P,MATCH(CONCATENATE(CD$4,$A31),'Výsledková listina'!$N:$N,0),1))</f>
      </c>
      <c r="CF31" s="4"/>
      <c r="CG31" s="49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1">
        <f>IF(ISNA(MATCH(CONCATENATE(B$4,$A32),'Výsledková listina'!$N:$N,0)),"",INDEX('Výsledková listina'!$P:$P,MATCH(CONCATENATE(B$4,$A32),'Výsledková listina'!$N:$N,0),1))</f>
      </c>
      <c r="D32" s="4"/>
      <c r="E32" s="107"/>
      <c r="F32" s="49">
        <f t="shared" si="0"/>
      </c>
      <c r="G32" s="68"/>
      <c r="H32" s="17">
        <f>IF(ISNA(MATCH(CONCATENATE(H$4,$A32),'Výsledková listina'!$N:$N,0)),"",INDEX('Výsledková listina'!$C:$C,MATCH(CONCATENATE(H$4,$A32),'Výsledková listina'!$N:$N,0),1))</f>
      </c>
      <c r="I32" s="51">
        <f>IF(ISNA(MATCH(CONCATENATE(H$4,$A32),'Výsledková listina'!$N:$N,0)),"",INDEX('Výsledková listina'!$P:$P,MATCH(CONCATENATE(H$4,$A32),'Výsledková listina'!$N:$N,0),1))</f>
      </c>
      <c r="J32" s="4"/>
      <c r="K32" s="107"/>
      <c r="L32" s="49">
        <f t="shared" si="1"/>
      </c>
      <c r="M32" s="68"/>
      <c r="N32" s="17">
        <f>IF(ISNA(MATCH(CONCATENATE(N$4,$A32),'Výsledková listina'!$N:$N,0)),"",INDEX('Výsledková listina'!$C:$C,MATCH(CONCATENATE(N$4,$A32),'Výsledková listina'!$N:$N,0),1))</f>
      </c>
      <c r="O32" s="51">
        <f>IF(ISNA(MATCH(CONCATENATE(N$4,$A32),'Výsledková listina'!$N:$N,0)),"",INDEX('Výsledková listina'!$P:$P,MATCH(CONCATENATE(N$4,$A32),'Výsledková listina'!$N:$N,0),1))</f>
      </c>
      <c r="P32" s="4"/>
      <c r="Q32" s="107"/>
      <c r="R32" s="49">
        <f t="shared" si="2"/>
      </c>
      <c r="S32" s="68"/>
      <c r="T32" s="17">
        <f>IF(ISNA(MATCH(CONCATENATE(T$4,$A32),'Výsledková listina'!$N:$N,0)),"",INDEX('Výsledková listina'!$C:$C,MATCH(CONCATENATE(T$4,$A32),'Výsledková listina'!$N:$N,0),1))</f>
      </c>
      <c r="U32" s="51">
        <f>IF(ISNA(MATCH(CONCATENATE(T$4,$A32),'Výsledková listina'!$N:$N,0)),"",INDEX('Výsledková listina'!$P:$P,MATCH(CONCATENATE(T$4,$A32),'Výsledková listina'!$N:$N,0),1))</f>
      </c>
      <c r="V32" s="4"/>
      <c r="W32" s="107"/>
      <c r="X32" s="49">
        <f t="shared" si="3"/>
      </c>
      <c r="Y32" s="68"/>
      <c r="Z32" s="17">
        <f>IF(ISNA(MATCH(CONCATENATE(Z$4,$A32),'Výsledková listina'!$N:$N,0)),"",INDEX('Výsledková listina'!$C:$C,MATCH(CONCATENATE(Z$4,$A32),'Výsledková listina'!$N:$N,0),1))</f>
      </c>
      <c r="AA32" s="51">
        <f>IF(ISNA(MATCH(CONCATENATE(Z$4,$A32),'Výsledková listina'!$N:$N,0)),"",INDEX('Výsledková listina'!$P:$P,MATCH(CONCATENATE(Z$4,$A32),'Výsledková listina'!$N:$N,0),1))</f>
      </c>
      <c r="AB32" s="4"/>
      <c r="AC32" s="107"/>
      <c r="AD32" s="49">
        <f t="shared" si="4"/>
      </c>
      <c r="AE32" s="68"/>
      <c r="AF32" s="17">
        <f>IF(ISNA(MATCH(CONCATENATE(AF$4,$A32),'Výsledková listina'!$N:$N,0)),"",INDEX('Výsledková listina'!$C:$C,MATCH(CONCATENATE(AF$4,$A32),'Výsledková listina'!$N:$N,0),1))</f>
      </c>
      <c r="AG32" s="51">
        <f>IF(ISNA(MATCH(CONCATENATE(AF$4,$A32),'Výsledková listina'!$N:$N,0)),"",INDEX('Výsledková listina'!$P:$P,MATCH(CONCATENATE(AF$4,$A32),'Výsledková listina'!$N:$N,0),1))</f>
      </c>
      <c r="AH32" s="4"/>
      <c r="AI32" s="107"/>
      <c r="AJ32" s="49">
        <f t="shared" si="5"/>
      </c>
      <c r="AK32" s="68"/>
      <c r="AL32" s="17">
        <f>IF(ISNA(MATCH(CONCATENATE(AL$4,$A32),'Výsledková listina'!$N:$N,0)),"",INDEX('Výsledková listina'!$C:$C,MATCH(CONCATENATE(AL$4,$A32),'Výsledková listina'!$N:$N,0),1))</f>
      </c>
      <c r="AM32" s="51">
        <f>IF(ISNA(MATCH(CONCATENATE(AL$4,$A32),'Výsledková listina'!$N:$N,0)),"",INDEX('Výsledková listina'!$P:$P,MATCH(CONCATENATE(AL$4,$A32),'Výsledková listina'!$N:$N,0),1))</f>
      </c>
      <c r="AN32" s="4"/>
      <c r="AO32" s="107"/>
      <c r="AP32" s="49">
        <f t="shared" si="6"/>
      </c>
      <c r="AQ32" s="68"/>
      <c r="AR32" s="17">
        <f>IF(ISNA(MATCH(CONCATENATE(AR$4,$A32),'Výsledková listina'!$N:$N,0)),"",INDEX('Výsledková listina'!$C:$C,MATCH(CONCATENATE(AR$4,$A32),'Výsledková listina'!$N:$N,0),1))</f>
      </c>
      <c r="AS32" s="51">
        <f>IF(ISNA(MATCH(CONCATENATE(AR$4,$A32),'Výsledková listina'!$N:$N,0)),"",INDEX('Výsledková listina'!$P:$P,MATCH(CONCATENATE(AR$4,$A32),'Výsledková listina'!$N:$N,0),1))</f>
      </c>
      <c r="AT32" s="4"/>
      <c r="AU32" s="107"/>
      <c r="AV32" s="49">
        <f t="shared" si="7"/>
      </c>
      <c r="AW32" s="68"/>
      <c r="AX32" s="17">
        <f>IF(ISNA(MATCH(CONCATENATE(AX$4,$A32),'Výsledková listina'!$N:$N,0)),"",INDEX('Výsledková listina'!$C:$C,MATCH(CONCATENATE(AX$4,$A32),'Výsledková listina'!$N:$N,0),1))</f>
      </c>
      <c r="AY32" s="51">
        <f>IF(ISNA(MATCH(CONCATENATE(AX$4,$A32),'Výsledková listina'!$N:$N,0)),"",INDEX('Výsledková listina'!$P:$P,MATCH(CONCATENATE(AX$4,$A32),'Výsledková listina'!$N:$N,0),1))</f>
      </c>
      <c r="AZ32" s="4"/>
      <c r="BA32" s="107"/>
      <c r="BB32" s="49">
        <f t="shared" si="8"/>
      </c>
      <c r="BC32" s="68"/>
      <c r="BD32" s="17">
        <f>IF(ISNA(MATCH(CONCATENATE(BD$4,$A32),'Výsledková listina'!$N:$N,0)),"",INDEX('Výsledková listina'!$C:$C,MATCH(CONCATENATE(BD$4,$A32),'Výsledková listina'!$N:$N,0),1))</f>
      </c>
      <c r="BE32" s="51">
        <f>IF(ISNA(MATCH(CONCATENATE(BD$4,$A32),'Výsledková listina'!$N:$N,0)),"",INDEX('Výsledková listina'!$P:$P,MATCH(CONCATENATE(BD$4,$A32),'Výsledková listina'!$N:$N,0),1))</f>
      </c>
      <c r="BF32" s="4"/>
      <c r="BG32" s="107"/>
      <c r="BH32" s="49">
        <f t="shared" si="9"/>
      </c>
      <c r="BI32" s="68"/>
      <c r="BJ32" s="17">
        <f>IF(ISNA(MATCH(CONCATENATE(BJ$4,$A32),'Výsledková listina'!$N:$N,0)),"",INDEX('Výsledková listina'!$C:$C,MATCH(CONCATENATE(BJ$4,$A32),'Výsledková listina'!$N:$N,0),1))</f>
      </c>
      <c r="BK32" s="51">
        <f>IF(ISNA(MATCH(CONCATENATE(BJ$4,$A32),'Výsledková listina'!$N:$N,0)),"",INDEX('Výsledková listina'!$P:$P,MATCH(CONCATENATE(BJ$4,$A32),'Výsledková listina'!$N:$N,0),1))</f>
      </c>
      <c r="BL32" s="4"/>
      <c r="BM32" s="49">
        <f t="shared" si="10"/>
      </c>
      <c r="BN32" s="68"/>
      <c r="BO32" s="17">
        <f>IF(ISNA(MATCH(CONCATENATE(BO$4,$A32),'Výsledková listina'!$N:$N,0)),"",INDEX('Výsledková listina'!$C:$C,MATCH(CONCATENATE(BO$4,$A32),'Výsledková listina'!$N:$N,0),1))</f>
      </c>
      <c r="BP32" s="51">
        <f>IF(ISNA(MATCH(CONCATENATE(BO$4,$A32),'Výsledková listina'!$N:$N,0)),"",INDEX('Výsledková listina'!$P:$P,MATCH(CONCATENATE(BO$4,$A32),'Výsledková listina'!$N:$N,0),1))</f>
      </c>
      <c r="BQ32" s="4"/>
      <c r="BR32" s="49">
        <f t="shared" si="11"/>
      </c>
      <c r="BS32" s="68"/>
      <c r="BT32" s="17">
        <f>IF(ISNA(MATCH(CONCATENATE(BT$4,$A32),'Výsledková listina'!$N:$N,0)),"",INDEX('Výsledková listina'!$C:$C,MATCH(CONCATENATE(BT$4,$A32),'Výsledková listina'!$N:$N,0),1))</f>
      </c>
      <c r="BU32" s="51">
        <f>IF(ISNA(MATCH(CONCATENATE(BT$4,$A32),'Výsledková listina'!$N:$N,0)),"",INDEX('Výsledková listina'!$P:$P,MATCH(CONCATENATE(BT$4,$A32),'Výsledková listina'!$N:$N,0),1))</f>
      </c>
      <c r="BV32" s="4"/>
      <c r="BW32" s="49">
        <f t="shared" si="12"/>
      </c>
      <c r="BX32" s="68"/>
      <c r="BY32" s="17">
        <f>IF(ISNA(MATCH(CONCATENATE(BY$4,$A32),'Výsledková listina'!$N:$N,0)),"",INDEX('Výsledková listina'!$C:$C,MATCH(CONCATENATE(BY$4,$A32),'Výsledková listina'!$N:$N,0),1))</f>
      </c>
      <c r="BZ32" s="51">
        <f>IF(ISNA(MATCH(CONCATENATE(BY$4,$A32),'Výsledková listina'!$N:$N,0)),"",INDEX('Výsledková listina'!$P:$P,MATCH(CONCATENATE(BY$4,$A32),'Výsledková listina'!$N:$N,0),1))</f>
      </c>
      <c r="CA32" s="4"/>
      <c r="CB32" s="49">
        <f t="shared" si="13"/>
      </c>
      <c r="CC32" s="68"/>
      <c r="CD32" s="17">
        <f>IF(ISNA(MATCH(CONCATENATE(CD$4,$A32),'Výsledková listina'!$N:$N,0)),"",INDEX('Výsledková listina'!$C:$C,MATCH(CONCATENATE(CD$4,$A32),'Výsledková listina'!$N:$N,0),1))</f>
      </c>
      <c r="CE32" s="51">
        <f>IF(ISNA(MATCH(CONCATENATE(CD$4,$A32),'Výsledková listina'!$N:$N,0)),"",INDEX('Výsledková listina'!$P:$P,MATCH(CONCATENATE(CD$4,$A32),'Výsledková listina'!$N:$N,0),1))</f>
      </c>
      <c r="CF32" s="4"/>
      <c r="CG32" s="49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1">
        <f>IF(ISNA(MATCH(CONCATENATE(B$4,$A33),'Výsledková listina'!$N:$N,0)),"",INDEX('Výsledková listina'!$P:$P,MATCH(CONCATENATE(B$4,$A33),'Výsledková listina'!$N:$N,0),1))</f>
      </c>
      <c r="D33" s="4"/>
      <c r="E33" s="107"/>
      <c r="F33" s="49">
        <f t="shared" si="0"/>
      </c>
      <c r="G33" s="68"/>
      <c r="H33" s="17">
        <f>IF(ISNA(MATCH(CONCATENATE(H$4,$A33),'Výsledková listina'!$N:$N,0)),"",INDEX('Výsledková listina'!$C:$C,MATCH(CONCATENATE(H$4,$A33),'Výsledková listina'!$N:$N,0),1))</f>
      </c>
      <c r="I33" s="51">
        <f>IF(ISNA(MATCH(CONCATENATE(H$4,$A33),'Výsledková listina'!$N:$N,0)),"",INDEX('Výsledková listina'!$P:$P,MATCH(CONCATENATE(H$4,$A33),'Výsledková listina'!$N:$N,0),1))</f>
      </c>
      <c r="J33" s="4"/>
      <c r="K33" s="107"/>
      <c r="L33" s="49">
        <f t="shared" si="1"/>
      </c>
      <c r="M33" s="68"/>
      <c r="N33" s="17">
        <f>IF(ISNA(MATCH(CONCATENATE(N$4,$A33),'Výsledková listina'!$N:$N,0)),"",INDEX('Výsledková listina'!$C:$C,MATCH(CONCATENATE(N$4,$A33),'Výsledková listina'!$N:$N,0),1))</f>
      </c>
      <c r="O33" s="51">
        <f>IF(ISNA(MATCH(CONCATENATE(N$4,$A33),'Výsledková listina'!$N:$N,0)),"",INDEX('Výsledková listina'!$P:$P,MATCH(CONCATENATE(N$4,$A33),'Výsledková listina'!$N:$N,0),1))</f>
      </c>
      <c r="P33" s="4"/>
      <c r="Q33" s="107"/>
      <c r="R33" s="49">
        <f t="shared" si="2"/>
      </c>
      <c r="S33" s="68"/>
      <c r="T33" s="17">
        <f>IF(ISNA(MATCH(CONCATENATE(T$4,$A33),'Výsledková listina'!$N:$N,0)),"",INDEX('Výsledková listina'!$C:$C,MATCH(CONCATENATE(T$4,$A33),'Výsledková listina'!$N:$N,0),1))</f>
      </c>
      <c r="U33" s="51">
        <f>IF(ISNA(MATCH(CONCATENATE(T$4,$A33),'Výsledková listina'!$N:$N,0)),"",INDEX('Výsledková listina'!$P:$P,MATCH(CONCATENATE(T$4,$A33),'Výsledková listina'!$N:$N,0),1))</f>
      </c>
      <c r="V33" s="4"/>
      <c r="W33" s="107"/>
      <c r="X33" s="49">
        <f t="shared" si="3"/>
      </c>
      <c r="Y33" s="68"/>
      <c r="Z33" s="17">
        <f>IF(ISNA(MATCH(CONCATENATE(Z$4,$A33),'Výsledková listina'!$N:$N,0)),"",INDEX('Výsledková listina'!$C:$C,MATCH(CONCATENATE(Z$4,$A33),'Výsledková listina'!$N:$N,0),1))</f>
      </c>
      <c r="AA33" s="51">
        <f>IF(ISNA(MATCH(CONCATENATE(Z$4,$A33),'Výsledková listina'!$N:$N,0)),"",INDEX('Výsledková listina'!$P:$P,MATCH(CONCATENATE(Z$4,$A33),'Výsledková listina'!$N:$N,0),1))</f>
      </c>
      <c r="AB33" s="4"/>
      <c r="AC33" s="107"/>
      <c r="AD33" s="49">
        <f t="shared" si="4"/>
      </c>
      <c r="AE33" s="68"/>
      <c r="AF33" s="17">
        <f>IF(ISNA(MATCH(CONCATENATE(AF$4,$A33),'Výsledková listina'!$N:$N,0)),"",INDEX('Výsledková listina'!$C:$C,MATCH(CONCATENATE(AF$4,$A33),'Výsledková listina'!$N:$N,0),1))</f>
      </c>
      <c r="AG33" s="51">
        <f>IF(ISNA(MATCH(CONCATENATE(AF$4,$A33),'Výsledková listina'!$N:$N,0)),"",INDEX('Výsledková listina'!$P:$P,MATCH(CONCATENATE(AF$4,$A33),'Výsledková listina'!$N:$N,0),1))</f>
      </c>
      <c r="AH33" s="4"/>
      <c r="AI33" s="107"/>
      <c r="AJ33" s="49">
        <f t="shared" si="5"/>
      </c>
      <c r="AK33" s="68"/>
      <c r="AL33" s="17">
        <f>IF(ISNA(MATCH(CONCATENATE(AL$4,$A33),'Výsledková listina'!$N:$N,0)),"",INDEX('Výsledková listina'!$C:$C,MATCH(CONCATENATE(AL$4,$A33),'Výsledková listina'!$N:$N,0),1))</f>
      </c>
      <c r="AM33" s="51">
        <f>IF(ISNA(MATCH(CONCATENATE(AL$4,$A33),'Výsledková listina'!$N:$N,0)),"",INDEX('Výsledková listina'!$P:$P,MATCH(CONCATENATE(AL$4,$A33),'Výsledková listina'!$N:$N,0),1))</f>
      </c>
      <c r="AN33" s="4"/>
      <c r="AO33" s="107"/>
      <c r="AP33" s="49">
        <f t="shared" si="6"/>
      </c>
      <c r="AQ33" s="68"/>
      <c r="AR33" s="17">
        <f>IF(ISNA(MATCH(CONCATENATE(AR$4,$A33),'Výsledková listina'!$N:$N,0)),"",INDEX('Výsledková listina'!$C:$C,MATCH(CONCATENATE(AR$4,$A33),'Výsledková listina'!$N:$N,0),1))</f>
      </c>
      <c r="AS33" s="51">
        <f>IF(ISNA(MATCH(CONCATENATE(AR$4,$A33),'Výsledková listina'!$N:$N,0)),"",INDEX('Výsledková listina'!$P:$P,MATCH(CONCATENATE(AR$4,$A33),'Výsledková listina'!$N:$N,0),1))</f>
      </c>
      <c r="AT33" s="4"/>
      <c r="AU33" s="107"/>
      <c r="AV33" s="49">
        <f t="shared" si="7"/>
      </c>
      <c r="AW33" s="68"/>
      <c r="AX33" s="17">
        <f>IF(ISNA(MATCH(CONCATENATE(AX$4,$A33),'Výsledková listina'!$N:$N,0)),"",INDEX('Výsledková listina'!$C:$C,MATCH(CONCATENATE(AX$4,$A33),'Výsledková listina'!$N:$N,0),1))</f>
      </c>
      <c r="AY33" s="51">
        <f>IF(ISNA(MATCH(CONCATENATE(AX$4,$A33),'Výsledková listina'!$N:$N,0)),"",INDEX('Výsledková listina'!$P:$P,MATCH(CONCATENATE(AX$4,$A33),'Výsledková listina'!$N:$N,0),1))</f>
      </c>
      <c r="AZ33" s="4"/>
      <c r="BA33" s="107"/>
      <c r="BB33" s="49">
        <f t="shared" si="8"/>
      </c>
      <c r="BC33" s="68"/>
      <c r="BD33" s="17">
        <f>IF(ISNA(MATCH(CONCATENATE(BD$4,$A33),'Výsledková listina'!$N:$N,0)),"",INDEX('Výsledková listina'!$C:$C,MATCH(CONCATENATE(BD$4,$A33),'Výsledková listina'!$N:$N,0),1))</f>
      </c>
      <c r="BE33" s="51">
        <f>IF(ISNA(MATCH(CONCATENATE(BD$4,$A33),'Výsledková listina'!$N:$N,0)),"",INDEX('Výsledková listina'!$P:$P,MATCH(CONCATENATE(BD$4,$A33),'Výsledková listina'!$N:$N,0),1))</f>
      </c>
      <c r="BF33" s="4"/>
      <c r="BG33" s="107"/>
      <c r="BH33" s="49">
        <f t="shared" si="9"/>
      </c>
      <c r="BI33" s="68"/>
      <c r="BJ33" s="17">
        <f>IF(ISNA(MATCH(CONCATENATE(BJ$4,$A33),'Výsledková listina'!$N:$N,0)),"",INDEX('Výsledková listina'!$C:$C,MATCH(CONCATENATE(BJ$4,$A33),'Výsledková listina'!$N:$N,0),1))</f>
      </c>
      <c r="BK33" s="51">
        <f>IF(ISNA(MATCH(CONCATENATE(BJ$4,$A33),'Výsledková listina'!$N:$N,0)),"",INDEX('Výsledková listina'!$P:$P,MATCH(CONCATENATE(BJ$4,$A33),'Výsledková listina'!$N:$N,0),1))</f>
      </c>
      <c r="BL33" s="4"/>
      <c r="BM33" s="49">
        <f t="shared" si="10"/>
      </c>
      <c r="BN33" s="68"/>
      <c r="BO33" s="17">
        <f>IF(ISNA(MATCH(CONCATENATE(BO$4,$A33),'Výsledková listina'!$N:$N,0)),"",INDEX('Výsledková listina'!$C:$C,MATCH(CONCATENATE(BO$4,$A33),'Výsledková listina'!$N:$N,0),1))</f>
      </c>
      <c r="BP33" s="51">
        <f>IF(ISNA(MATCH(CONCATENATE(BO$4,$A33),'Výsledková listina'!$N:$N,0)),"",INDEX('Výsledková listina'!$P:$P,MATCH(CONCATENATE(BO$4,$A33),'Výsledková listina'!$N:$N,0),1))</f>
      </c>
      <c r="BQ33" s="4"/>
      <c r="BR33" s="49">
        <f t="shared" si="11"/>
      </c>
      <c r="BS33" s="68"/>
      <c r="BT33" s="17">
        <f>IF(ISNA(MATCH(CONCATENATE(BT$4,$A33),'Výsledková listina'!$N:$N,0)),"",INDEX('Výsledková listina'!$C:$C,MATCH(CONCATENATE(BT$4,$A33),'Výsledková listina'!$N:$N,0),1))</f>
      </c>
      <c r="BU33" s="51">
        <f>IF(ISNA(MATCH(CONCATENATE(BT$4,$A33),'Výsledková listina'!$N:$N,0)),"",INDEX('Výsledková listina'!$P:$P,MATCH(CONCATENATE(BT$4,$A33),'Výsledková listina'!$N:$N,0),1))</f>
      </c>
      <c r="BV33" s="4"/>
      <c r="BW33" s="49">
        <f t="shared" si="12"/>
      </c>
      <c r="BX33" s="68"/>
      <c r="BY33" s="17">
        <f>IF(ISNA(MATCH(CONCATENATE(BY$4,$A33),'Výsledková listina'!$N:$N,0)),"",INDEX('Výsledková listina'!$C:$C,MATCH(CONCATENATE(BY$4,$A33),'Výsledková listina'!$N:$N,0),1))</f>
      </c>
      <c r="BZ33" s="51">
        <f>IF(ISNA(MATCH(CONCATENATE(BY$4,$A33),'Výsledková listina'!$N:$N,0)),"",INDEX('Výsledková listina'!$P:$P,MATCH(CONCATENATE(BY$4,$A33),'Výsledková listina'!$N:$N,0),1))</f>
      </c>
      <c r="CA33" s="4"/>
      <c r="CB33" s="49">
        <f t="shared" si="13"/>
      </c>
      <c r="CC33" s="68"/>
      <c r="CD33" s="17">
        <f>IF(ISNA(MATCH(CONCATENATE(CD$4,$A33),'Výsledková listina'!$N:$N,0)),"",INDEX('Výsledková listina'!$C:$C,MATCH(CONCATENATE(CD$4,$A33),'Výsledková listina'!$N:$N,0),1))</f>
      </c>
      <c r="CE33" s="51">
        <f>IF(ISNA(MATCH(CONCATENATE(CD$4,$A33),'Výsledková listina'!$N:$N,0)),"",INDEX('Výsledková listina'!$P:$P,MATCH(CONCATENATE(CD$4,$A33),'Výsledková listina'!$N:$N,0),1))</f>
      </c>
      <c r="CF33" s="4"/>
      <c r="CG33" s="49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1">
        <f>IF(ISNA(MATCH(CONCATENATE(B$4,$A34),'Výsledková listina'!$N:$N,0)),"",INDEX('Výsledková listina'!$P:$P,MATCH(CONCATENATE(B$4,$A34),'Výsledková listina'!$N:$N,0),1))</f>
      </c>
      <c r="D34" s="4"/>
      <c r="E34" s="107"/>
      <c r="F34" s="49">
        <f t="shared" si="0"/>
      </c>
      <c r="G34" s="68"/>
      <c r="H34" s="17">
        <f>IF(ISNA(MATCH(CONCATENATE(H$4,$A34),'Výsledková listina'!$N:$N,0)),"",INDEX('Výsledková listina'!$C:$C,MATCH(CONCATENATE(H$4,$A34),'Výsledková listina'!$N:$N,0),1))</f>
      </c>
      <c r="I34" s="51">
        <f>IF(ISNA(MATCH(CONCATENATE(H$4,$A34),'Výsledková listina'!$N:$N,0)),"",INDEX('Výsledková listina'!$P:$P,MATCH(CONCATENATE(H$4,$A34),'Výsledková listina'!$N:$N,0),1))</f>
      </c>
      <c r="J34" s="4"/>
      <c r="K34" s="107"/>
      <c r="L34" s="49">
        <f t="shared" si="1"/>
      </c>
      <c r="M34" s="68"/>
      <c r="N34" s="17">
        <f>IF(ISNA(MATCH(CONCATENATE(N$4,$A34),'Výsledková listina'!$N:$N,0)),"",INDEX('Výsledková listina'!$C:$C,MATCH(CONCATENATE(N$4,$A34),'Výsledková listina'!$N:$N,0),1))</f>
      </c>
      <c r="O34" s="51">
        <f>IF(ISNA(MATCH(CONCATENATE(N$4,$A34),'Výsledková listina'!$N:$N,0)),"",INDEX('Výsledková listina'!$P:$P,MATCH(CONCATENATE(N$4,$A34),'Výsledková listina'!$N:$N,0),1))</f>
      </c>
      <c r="P34" s="4"/>
      <c r="Q34" s="107"/>
      <c r="R34" s="49">
        <f t="shared" si="2"/>
      </c>
      <c r="S34" s="68"/>
      <c r="T34" s="17">
        <f>IF(ISNA(MATCH(CONCATENATE(T$4,$A34),'Výsledková listina'!$N:$N,0)),"",INDEX('Výsledková listina'!$C:$C,MATCH(CONCATENATE(T$4,$A34),'Výsledková listina'!$N:$N,0),1))</f>
      </c>
      <c r="U34" s="51">
        <f>IF(ISNA(MATCH(CONCATENATE(T$4,$A34),'Výsledková listina'!$N:$N,0)),"",INDEX('Výsledková listina'!$P:$P,MATCH(CONCATENATE(T$4,$A34),'Výsledková listina'!$N:$N,0),1))</f>
      </c>
      <c r="V34" s="4"/>
      <c r="W34" s="107"/>
      <c r="X34" s="49">
        <f t="shared" si="3"/>
      </c>
      <c r="Y34" s="68"/>
      <c r="Z34" s="17">
        <f>IF(ISNA(MATCH(CONCATENATE(Z$4,$A34),'Výsledková listina'!$N:$N,0)),"",INDEX('Výsledková listina'!$C:$C,MATCH(CONCATENATE(Z$4,$A34),'Výsledková listina'!$N:$N,0),1))</f>
      </c>
      <c r="AA34" s="51">
        <f>IF(ISNA(MATCH(CONCATENATE(Z$4,$A34),'Výsledková listina'!$N:$N,0)),"",INDEX('Výsledková listina'!$P:$P,MATCH(CONCATENATE(Z$4,$A34),'Výsledková listina'!$N:$N,0),1))</f>
      </c>
      <c r="AB34" s="4"/>
      <c r="AC34" s="107"/>
      <c r="AD34" s="49">
        <f t="shared" si="4"/>
      </c>
      <c r="AE34" s="68"/>
      <c r="AF34" s="17">
        <f>IF(ISNA(MATCH(CONCATENATE(AF$4,$A34),'Výsledková listina'!$N:$N,0)),"",INDEX('Výsledková listina'!$C:$C,MATCH(CONCATENATE(AF$4,$A34),'Výsledková listina'!$N:$N,0),1))</f>
      </c>
      <c r="AG34" s="51">
        <f>IF(ISNA(MATCH(CONCATENATE(AF$4,$A34),'Výsledková listina'!$N:$N,0)),"",INDEX('Výsledková listina'!$P:$P,MATCH(CONCATENATE(AF$4,$A34),'Výsledková listina'!$N:$N,0),1))</f>
      </c>
      <c r="AH34" s="4"/>
      <c r="AI34" s="107"/>
      <c r="AJ34" s="49">
        <f t="shared" si="5"/>
      </c>
      <c r="AK34" s="68"/>
      <c r="AL34" s="17">
        <f>IF(ISNA(MATCH(CONCATENATE(AL$4,$A34),'Výsledková listina'!$N:$N,0)),"",INDEX('Výsledková listina'!$C:$C,MATCH(CONCATENATE(AL$4,$A34),'Výsledková listina'!$N:$N,0),1))</f>
      </c>
      <c r="AM34" s="51">
        <f>IF(ISNA(MATCH(CONCATENATE(AL$4,$A34),'Výsledková listina'!$N:$N,0)),"",INDEX('Výsledková listina'!$P:$P,MATCH(CONCATENATE(AL$4,$A34),'Výsledková listina'!$N:$N,0),1))</f>
      </c>
      <c r="AN34" s="4"/>
      <c r="AO34" s="107"/>
      <c r="AP34" s="49">
        <f t="shared" si="6"/>
      </c>
      <c r="AQ34" s="68"/>
      <c r="AR34" s="17">
        <f>IF(ISNA(MATCH(CONCATENATE(AR$4,$A34),'Výsledková listina'!$N:$N,0)),"",INDEX('Výsledková listina'!$C:$C,MATCH(CONCATENATE(AR$4,$A34),'Výsledková listina'!$N:$N,0),1))</f>
      </c>
      <c r="AS34" s="51">
        <f>IF(ISNA(MATCH(CONCATENATE(AR$4,$A34),'Výsledková listina'!$N:$N,0)),"",INDEX('Výsledková listina'!$P:$P,MATCH(CONCATENATE(AR$4,$A34),'Výsledková listina'!$N:$N,0),1))</f>
      </c>
      <c r="AT34" s="4"/>
      <c r="AU34" s="107"/>
      <c r="AV34" s="49">
        <f t="shared" si="7"/>
      </c>
      <c r="AW34" s="68"/>
      <c r="AX34" s="17">
        <f>IF(ISNA(MATCH(CONCATENATE(AX$4,$A34),'Výsledková listina'!$N:$N,0)),"",INDEX('Výsledková listina'!$C:$C,MATCH(CONCATENATE(AX$4,$A34),'Výsledková listina'!$N:$N,0),1))</f>
      </c>
      <c r="AY34" s="51">
        <f>IF(ISNA(MATCH(CONCATENATE(AX$4,$A34),'Výsledková listina'!$N:$N,0)),"",INDEX('Výsledková listina'!$P:$P,MATCH(CONCATENATE(AX$4,$A34),'Výsledková listina'!$N:$N,0),1))</f>
      </c>
      <c r="AZ34" s="4"/>
      <c r="BA34" s="107"/>
      <c r="BB34" s="49">
        <f t="shared" si="8"/>
      </c>
      <c r="BC34" s="68"/>
      <c r="BD34" s="17">
        <f>IF(ISNA(MATCH(CONCATENATE(BD$4,$A34),'Výsledková listina'!$N:$N,0)),"",INDEX('Výsledková listina'!$C:$C,MATCH(CONCATENATE(BD$4,$A34),'Výsledková listina'!$N:$N,0),1))</f>
      </c>
      <c r="BE34" s="51">
        <f>IF(ISNA(MATCH(CONCATENATE(BD$4,$A34),'Výsledková listina'!$N:$N,0)),"",INDEX('Výsledková listina'!$P:$P,MATCH(CONCATENATE(BD$4,$A34),'Výsledková listina'!$N:$N,0),1))</f>
      </c>
      <c r="BF34" s="4"/>
      <c r="BG34" s="107"/>
      <c r="BH34" s="49">
        <f t="shared" si="9"/>
      </c>
      <c r="BI34" s="68"/>
      <c r="BJ34" s="17">
        <f>IF(ISNA(MATCH(CONCATENATE(BJ$4,$A34),'Výsledková listina'!$N:$N,0)),"",INDEX('Výsledková listina'!$C:$C,MATCH(CONCATENATE(BJ$4,$A34),'Výsledková listina'!$N:$N,0),1))</f>
      </c>
      <c r="BK34" s="51">
        <f>IF(ISNA(MATCH(CONCATENATE(BJ$4,$A34),'Výsledková listina'!$N:$N,0)),"",INDEX('Výsledková listina'!$P:$P,MATCH(CONCATENATE(BJ$4,$A34),'Výsledková listina'!$N:$N,0),1))</f>
      </c>
      <c r="BL34" s="4"/>
      <c r="BM34" s="49">
        <f t="shared" si="10"/>
      </c>
      <c r="BN34" s="68"/>
      <c r="BO34" s="17">
        <f>IF(ISNA(MATCH(CONCATENATE(BO$4,$A34),'Výsledková listina'!$N:$N,0)),"",INDEX('Výsledková listina'!$C:$C,MATCH(CONCATENATE(BO$4,$A34),'Výsledková listina'!$N:$N,0),1))</f>
      </c>
      <c r="BP34" s="51">
        <f>IF(ISNA(MATCH(CONCATENATE(BO$4,$A34),'Výsledková listina'!$N:$N,0)),"",INDEX('Výsledková listina'!$P:$P,MATCH(CONCATENATE(BO$4,$A34),'Výsledková listina'!$N:$N,0),1))</f>
      </c>
      <c r="BQ34" s="4"/>
      <c r="BR34" s="49">
        <f t="shared" si="11"/>
      </c>
      <c r="BS34" s="68"/>
      <c r="BT34" s="17">
        <f>IF(ISNA(MATCH(CONCATENATE(BT$4,$A34),'Výsledková listina'!$N:$N,0)),"",INDEX('Výsledková listina'!$C:$C,MATCH(CONCATENATE(BT$4,$A34),'Výsledková listina'!$N:$N,0),1))</f>
      </c>
      <c r="BU34" s="51">
        <f>IF(ISNA(MATCH(CONCATENATE(BT$4,$A34),'Výsledková listina'!$N:$N,0)),"",INDEX('Výsledková listina'!$P:$P,MATCH(CONCATENATE(BT$4,$A34),'Výsledková listina'!$N:$N,0),1))</f>
      </c>
      <c r="BV34" s="4"/>
      <c r="BW34" s="49">
        <f t="shared" si="12"/>
      </c>
      <c r="BX34" s="68"/>
      <c r="BY34" s="17">
        <f>IF(ISNA(MATCH(CONCATENATE(BY$4,$A34),'Výsledková listina'!$N:$N,0)),"",INDEX('Výsledková listina'!$C:$C,MATCH(CONCATENATE(BY$4,$A34),'Výsledková listina'!$N:$N,0),1))</f>
      </c>
      <c r="BZ34" s="51">
        <f>IF(ISNA(MATCH(CONCATENATE(BY$4,$A34),'Výsledková listina'!$N:$N,0)),"",INDEX('Výsledková listina'!$P:$P,MATCH(CONCATENATE(BY$4,$A34),'Výsledková listina'!$N:$N,0),1))</f>
      </c>
      <c r="CA34" s="4"/>
      <c r="CB34" s="49">
        <f t="shared" si="13"/>
      </c>
      <c r="CC34" s="68"/>
      <c r="CD34" s="17">
        <f>IF(ISNA(MATCH(CONCATENATE(CD$4,$A34),'Výsledková listina'!$N:$N,0)),"",INDEX('Výsledková listina'!$C:$C,MATCH(CONCATENATE(CD$4,$A34),'Výsledková listina'!$N:$N,0),1))</f>
      </c>
      <c r="CE34" s="51">
        <f>IF(ISNA(MATCH(CONCATENATE(CD$4,$A34),'Výsledková listina'!$N:$N,0)),"",INDEX('Výsledková listina'!$P:$P,MATCH(CONCATENATE(CD$4,$A34),'Výsledková listina'!$N:$N,0),1))</f>
      </c>
      <c r="CF34" s="4"/>
      <c r="CG34" s="49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2">
        <f>IF(ISNA(MATCH(CONCATENATE(B$4,$A35),'Výsledková listina'!$N:$N,0)),"",INDEX('Výsledková listina'!$P:$P,MATCH(CONCATENATE(B$4,$A35),'Výsledková listina'!$N:$N,0),1))</f>
      </c>
      <c r="D35" s="7"/>
      <c r="E35" s="108"/>
      <c r="F35" s="50">
        <f t="shared" si="0"/>
      </c>
      <c r="G35" s="69"/>
      <c r="H35" s="18">
        <f>IF(ISNA(MATCH(CONCATENATE(H$4,$A35),'Výsledková listina'!$N:$N,0)),"",INDEX('Výsledková listina'!$C:$C,MATCH(CONCATENATE(H$4,$A35),'Výsledková listina'!$N:$N,0),1))</f>
      </c>
      <c r="I35" s="52">
        <f>IF(ISNA(MATCH(CONCATENATE(H$4,$A35),'Výsledková listina'!$N:$N,0)),"",INDEX('Výsledková listina'!$P:$P,MATCH(CONCATENATE(H$4,$A35),'Výsledková listina'!$N:$N,0),1))</f>
      </c>
      <c r="J35" s="7"/>
      <c r="K35" s="108"/>
      <c r="L35" s="50">
        <f t="shared" si="1"/>
      </c>
      <c r="M35" s="69"/>
      <c r="N35" s="18">
        <f>IF(ISNA(MATCH(CONCATENATE(N$4,$A35),'Výsledková listina'!$N:$N,0)),"",INDEX('Výsledková listina'!$C:$C,MATCH(CONCATENATE(N$4,$A35),'Výsledková listina'!$N:$N,0),1))</f>
      </c>
      <c r="O35" s="52">
        <f>IF(ISNA(MATCH(CONCATENATE(N$4,$A35),'Výsledková listina'!$N:$N,0)),"",INDEX('Výsledková listina'!$P:$P,MATCH(CONCATENATE(N$4,$A35),'Výsledková listina'!$N:$N,0),1))</f>
      </c>
      <c r="P35" s="7"/>
      <c r="Q35" s="108"/>
      <c r="R35" s="50">
        <f t="shared" si="2"/>
      </c>
      <c r="S35" s="69"/>
      <c r="T35" s="18">
        <f>IF(ISNA(MATCH(CONCATENATE(T$4,$A35),'Výsledková listina'!$N:$N,0)),"",INDEX('Výsledková listina'!$C:$C,MATCH(CONCATENATE(T$4,$A35),'Výsledková listina'!$N:$N,0),1))</f>
      </c>
      <c r="U35" s="52">
        <f>IF(ISNA(MATCH(CONCATENATE(T$4,$A35),'Výsledková listina'!$N:$N,0)),"",INDEX('Výsledková listina'!$P:$P,MATCH(CONCATENATE(T$4,$A35),'Výsledková listina'!$N:$N,0),1))</f>
      </c>
      <c r="V35" s="7"/>
      <c r="W35" s="108"/>
      <c r="X35" s="50">
        <f t="shared" si="3"/>
      </c>
      <c r="Y35" s="69"/>
      <c r="Z35" s="18">
        <f>IF(ISNA(MATCH(CONCATENATE(Z$4,$A35),'Výsledková listina'!$N:$N,0)),"",INDEX('Výsledková listina'!$C:$C,MATCH(CONCATENATE(Z$4,$A35),'Výsledková listina'!$N:$N,0),1))</f>
      </c>
      <c r="AA35" s="52">
        <f>IF(ISNA(MATCH(CONCATENATE(Z$4,$A35),'Výsledková listina'!$N:$N,0)),"",INDEX('Výsledková listina'!$P:$P,MATCH(CONCATENATE(Z$4,$A35),'Výsledková listina'!$N:$N,0),1))</f>
      </c>
      <c r="AB35" s="7"/>
      <c r="AC35" s="108"/>
      <c r="AD35" s="50">
        <f t="shared" si="4"/>
      </c>
      <c r="AE35" s="69"/>
      <c r="AF35" s="18">
        <f>IF(ISNA(MATCH(CONCATENATE(AF$4,$A35),'Výsledková listina'!$N:$N,0)),"",INDEX('Výsledková listina'!$C:$C,MATCH(CONCATENATE(AF$4,$A35),'Výsledková listina'!$N:$N,0),1))</f>
      </c>
      <c r="AG35" s="52">
        <f>IF(ISNA(MATCH(CONCATENATE(AF$4,$A35),'Výsledková listina'!$N:$N,0)),"",INDEX('Výsledková listina'!$P:$P,MATCH(CONCATENATE(AF$4,$A35),'Výsledková listina'!$N:$N,0),1))</f>
      </c>
      <c r="AH35" s="7"/>
      <c r="AI35" s="108"/>
      <c r="AJ35" s="50">
        <f t="shared" si="5"/>
      </c>
      <c r="AK35" s="69"/>
      <c r="AL35" s="18">
        <f>IF(ISNA(MATCH(CONCATENATE(AL$4,$A35),'Výsledková listina'!$N:$N,0)),"",INDEX('Výsledková listina'!$C:$C,MATCH(CONCATENATE(AL$4,$A35),'Výsledková listina'!$N:$N,0),1))</f>
      </c>
      <c r="AM35" s="52">
        <f>IF(ISNA(MATCH(CONCATENATE(AL$4,$A35),'Výsledková listina'!$N:$N,0)),"",INDEX('Výsledková listina'!$P:$P,MATCH(CONCATENATE(AL$4,$A35),'Výsledková listina'!$N:$N,0),1))</f>
      </c>
      <c r="AN35" s="7"/>
      <c r="AO35" s="108"/>
      <c r="AP35" s="50">
        <f t="shared" si="6"/>
      </c>
      <c r="AQ35" s="69"/>
      <c r="AR35" s="18">
        <f>IF(ISNA(MATCH(CONCATENATE(AR$4,$A35),'Výsledková listina'!$N:$N,0)),"",INDEX('Výsledková listina'!$C:$C,MATCH(CONCATENATE(AR$4,$A35),'Výsledková listina'!$N:$N,0),1))</f>
      </c>
      <c r="AS35" s="52">
        <f>IF(ISNA(MATCH(CONCATENATE(AR$4,$A35),'Výsledková listina'!$N:$N,0)),"",INDEX('Výsledková listina'!$P:$P,MATCH(CONCATENATE(AR$4,$A35),'Výsledková listina'!$N:$N,0),1))</f>
      </c>
      <c r="AT35" s="7"/>
      <c r="AU35" s="108"/>
      <c r="AV35" s="50">
        <f t="shared" si="7"/>
      </c>
      <c r="AW35" s="69"/>
      <c r="AX35" s="18">
        <f>IF(ISNA(MATCH(CONCATENATE(AX$4,$A35),'Výsledková listina'!$N:$N,0)),"",INDEX('Výsledková listina'!$C:$C,MATCH(CONCATENATE(AX$4,$A35),'Výsledková listina'!$N:$N,0),1))</f>
      </c>
      <c r="AY35" s="52">
        <f>IF(ISNA(MATCH(CONCATENATE(AX$4,$A35),'Výsledková listina'!$N:$N,0)),"",INDEX('Výsledková listina'!$P:$P,MATCH(CONCATENATE(AX$4,$A35),'Výsledková listina'!$N:$N,0),1))</f>
      </c>
      <c r="AZ35" s="7"/>
      <c r="BA35" s="108"/>
      <c r="BB35" s="50">
        <f t="shared" si="8"/>
      </c>
      <c r="BC35" s="69"/>
      <c r="BD35" s="18">
        <f>IF(ISNA(MATCH(CONCATENATE(BD$4,$A35),'Výsledková listina'!$N:$N,0)),"",INDEX('Výsledková listina'!$C:$C,MATCH(CONCATENATE(BD$4,$A35),'Výsledková listina'!$N:$N,0),1))</f>
      </c>
      <c r="BE35" s="52">
        <f>IF(ISNA(MATCH(CONCATENATE(BD$4,$A35),'Výsledková listina'!$N:$N,0)),"",INDEX('Výsledková listina'!$P:$P,MATCH(CONCATENATE(BD$4,$A35),'Výsledková listina'!$N:$N,0),1))</f>
      </c>
      <c r="BF35" s="7"/>
      <c r="BG35" s="108"/>
      <c r="BH35" s="50">
        <f t="shared" si="9"/>
      </c>
      <c r="BI35" s="69"/>
      <c r="BJ35" s="18">
        <f>IF(ISNA(MATCH(CONCATENATE(BJ$4,$A35),'Výsledková listina'!$N:$N,0)),"",INDEX('Výsledková listina'!$C:$C,MATCH(CONCATENATE(BJ$4,$A35),'Výsledková listina'!$N:$N,0),1))</f>
      </c>
      <c r="BK35" s="52">
        <f>IF(ISNA(MATCH(CONCATENATE(BJ$4,$A35),'Výsledková listina'!$N:$N,0)),"",INDEX('Výsledková listina'!$P:$P,MATCH(CONCATENATE(BJ$4,$A35),'Výsledková listina'!$N:$N,0),1))</f>
      </c>
      <c r="BL35" s="7"/>
      <c r="BM35" s="50">
        <f t="shared" si="10"/>
      </c>
      <c r="BN35" s="69"/>
      <c r="BO35" s="18">
        <f>IF(ISNA(MATCH(CONCATENATE(BO$4,$A35),'Výsledková listina'!$N:$N,0)),"",INDEX('Výsledková listina'!$C:$C,MATCH(CONCATENATE(BO$4,$A35),'Výsledková listina'!$N:$N,0),1))</f>
      </c>
      <c r="BP35" s="52">
        <f>IF(ISNA(MATCH(CONCATENATE(BO$4,$A35),'Výsledková listina'!$N:$N,0)),"",INDEX('Výsledková listina'!$P:$P,MATCH(CONCATENATE(BO$4,$A35),'Výsledková listina'!$N:$N,0),1))</f>
      </c>
      <c r="BQ35" s="7"/>
      <c r="BR35" s="50">
        <f t="shared" si="11"/>
      </c>
      <c r="BS35" s="69"/>
      <c r="BT35" s="18">
        <f>IF(ISNA(MATCH(CONCATENATE(BT$4,$A35),'Výsledková listina'!$N:$N,0)),"",INDEX('Výsledková listina'!$C:$C,MATCH(CONCATENATE(BT$4,$A35),'Výsledková listina'!$N:$N,0),1))</f>
      </c>
      <c r="BU35" s="52">
        <f>IF(ISNA(MATCH(CONCATENATE(BT$4,$A35),'Výsledková listina'!$N:$N,0)),"",INDEX('Výsledková listina'!$P:$P,MATCH(CONCATENATE(BT$4,$A35),'Výsledková listina'!$N:$N,0),1))</f>
      </c>
      <c r="BV35" s="7"/>
      <c r="BW35" s="50">
        <f t="shared" si="12"/>
      </c>
      <c r="BX35" s="69"/>
      <c r="BY35" s="18">
        <f>IF(ISNA(MATCH(CONCATENATE(BY$4,$A35),'Výsledková listina'!$N:$N,0)),"",INDEX('Výsledková listina'!$C:$C,MATCH(CONCATENATE(BY$4,$A35),'Výsledková listina'!$N:$N,0),1))</f>
      </c>
      <c r="BZ35" s="52">
        <f>IF(ISNA(MATCH(CONCATENATE(BY$4,$A35),'Výsledková listina'!$N:$N,0)),"",INDEX('Výsledková listina'!$P:$P,MATCH(CONCATENATE(BY$4,$A35),'Výsledková listina'!$N:$N,0),1))</f>
      </c>
      <c r="CA35" s="7"/>
      <c r="CB35" s="50">
        <f t="shared" si="13"/>
      </c>
      <c r="CC35" s="69"/>
      <c r="CD35" s="18">
        <f>IF(ISNA(MATCH(CONCATENATE(CD$4,$A35),'Výsledková listina'!$N:$N,0)),"",INDEX('Výsledková listina'!$C:$C,MATCH(CONCATENATE(CD$4,$A35),'Výsledková listina'!$N:$N,0),1))</f>
      </c>
      <c r="CE35" s="52">
        <f>IF(ISNA(MATCH(CONCATENATE(CD$4,$A35),'Výsledková listina'!$N:$N,0)),"",INDEX('Výsledková listina'!$P:$P,MATCH(CONCATENATE(CD$4,$A35),'Výsledková listina'!$N:$N,0),1))</f>
      </c>
      <c r="CF35" s="7"/>
      <c r="CG35" s="50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4:AW4"/>
    <mergeCell ref="AR3:AW3"/>
    <mergeCell ref="AX2:BC2"/>
    <mergeCell ref="BD4:BI4"/>
    <mergeCell ref="AX3:BC3"/>
    <mergeCell ref="AX4:BC4"/>
    <mergeCell ref="BD3:BI3"/>
    <mergeCell ref="Z4:AE4"/>
    <mergeCell ref="AF4:AK4"/>
    <mergeCell ref="AL4:AQ4"/>
    <mergeCell ref="AF3:AK3"/>
    <mergeCell ref="Z3:AE3"/>
    <mergeCell ref="AL3:AQ3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J1:BN1"/>
    <mergeCell ref="BJ2:BN2"/>
    <mergeCell ref="BO1:BS1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2" sqref="P22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45" t="str">
        <f>CONCATENATE('Základní list'!$E$3)</f>
        <v>náborový</v>
      </c>
      <c r="C1" s="245"/>
      <c r="D1" s="245"/>
      <c r="E1" s="245"/>
      <c r="F1" s="245"/>
      <c r="G1" s="245"/>
      <c r="H1" s="245" t="str">
        <f>CONCATENATE('Základní list'!$E$3)</f>
        <v>náborový</v>
      </c>
      <c r="I1" s="245"/>
      <c r="J1" s="245"/>
      <c r="K1" s="245"/>
      <c r="L1" s="245"/>
      <c r="M1" s="245"/>
      <c r="N1" s="245" t="str">
        <f>CONCATENATE('Základní list'!$E$3)</f>
        <v>náborový</v>
      </c>
      <c r="O1" s="245"/>
      <c r="P1" s="245"/>
      <c r="Q1" s="245"/>
      <c r="R1" s="245"/>
      <c r="S1" s="245"/>
      <c r="T1" s="245" t="str">
        <f>CONCATENATE('Základní list'!$E$3)</f>
        <v>náborový</v>
      </c>
      <c r="U1" s="245"/>
      <c r="V1" s="245"/>
      <c r="W1" s="245"/>
      <c r="X1" s="245"/>
      <c r="Y1" s="245"/>
      <c r="Z1" s="245" t="str">
        <f>CONCATENATE('Základní list'!$E$3)</f>
        <v>náborový</v>
      </c>
      <c r="AA1" s="245"/>
      <c r="AB1" s="245"/>
      <c r="AC1" s="245"/>
      <c r="AD1" s="245"/>
      <c r="AE1" s="245"/>
      <c r="AF1" s="245" t="str">
        <f>CONCATENATE('Základní list'!$E$3)</f>
        <v>náborový</v>
      </c>
      <c r="AG1" s="245"/>
      <c r="AH1" s="245"/>
      <c r="AI1" s="245"/>
      <c r="AJ1" s="245"/>
      <c r="AK1" s="245"/>
      <c r="AL1" s="245" t="str">
        <f>CONCATENATE('Základní list'!$E$3)</f>
        <v>náborový</v>
      </c>
      <c r="AM1" s="245"/>
      <c r="AN1" s="245"/>
      <c r="AO1" s="245"/>
      <c r="AP1" s="245"/>
      <c r="AQ1" s="245"/>
      <c r="AR1" s="245" t="str">
        <f>CONCATENATE('Základní list'!$E$3)</f>
        <v>náborový</v>
      </c>
      <c r="AS1" s="245"/>
      <c r="AT1" s="245"/>
      <c r="AU1" s="245"/>
      <c r="AV1" s="245"/>
      <c r="AW1" s="245"/>
      <c r="AX1" s="245" t="str">
        <f>CONCATENATE('Základní list'!$E$3)</f>
        <v>náborový</v>
      </c>
      <c r="AY1" s="245"/>
      <c r="AZ1" s="245"/>
      <c r="BA1" s="245"/>
      <c r="BB1" s="245"/>
      <c r="BC1" s="245"/>
      <c r="BD1" s="245" t="str">
        <f>CONCATENATE('Základní list'!$E$3)</f>
        <v>náborový</v>
      </c>
      <c r="BE1" s="245"/>
      <c r="BF1" s="245"/>
      <c r="BG1" s="245"/>
      <c r="BH1" s="245"/>
      <c r="BI1" s="245"/>
      <c r="BJ1" s="245" t="str">
        <f>CONCATENATE('Základní list'!$E$3)</f>
        <v>náborový</v>
      </c>
      <c r="BK1" s="245"/>
      <c r="BL1" s="245"/>
      <c r="BM1" s="245"/>
      <c r="BN1" s="245"/>
      <c r="BO1" s="245" t="str">
        <f>CONCATENATE('Základní list'!$E$3)</f>
        <v>náborový</v>
      </c>
      <c r="BP1" s="245"/>
      <c r="BQ1" s="245"/>
      <c r="BR1" s="245"/>
      <c r="BS1" s="245"/>
      <c r="BT1" s="245" t="str">
        <f>CONCATENATE('Základní list'!$E$3)</f>
        <v>náborový</v>
      </c>
      <c r="BU1" s="245"/>
      <c r="BV1" s="245"/>
      <c r="BW1" s="245"/>
      <c r="BX1" s="245"/>
      <c r="BY1" s="245" t="str">
        <f>CONCATENATE('Základní list'!$E$3)</f>
        <v>náborový</v>
      </c>
      <c r="BZ1" s="245"/>
      <c r="CA1" s="245"/>
      <c r="CB1" s="245"/>
      <c r="CC1" s="245"/>
      <c r="CD1" s="245" t="str">
        <f>CONCATENATE('Základní list'!$E$3)</f>
        <v>náborový</v>
      </c>
      <c r="CE1" s="245"/>
      <c r="CF1" s="245"/>
      <c r="CG1" s="245"/>
      <c r="CH1" s="245"/>
    </row>
    <row r="2" spans="1:86" s="96" customFormat="1" ht="13.5" thickBot="1">
      <c r="A2" s="56"/>
      <c r="B2" s="246" t="str">
        <f>CONCATENATE('Základní list'!$F$4)</f>
        <v>21.7.2019</v>
      </c>
      <c r="C2" s="246"/>
      <c r="D2" s="246"/>
      <c r="E2" s="246"/>
      <c r="F2" s="246"/>
      <c r="G2" s="246"/>
      <c r="H2" s="246" t="str">
        <f>CONCATENATE('Základní list'!$F$4)</f>
        <v>21.7.2019</v>
      </c>
      <c r="I2" s="246"/>
      <c r="J2" s="246"/>
      <c r="K2" s="246"/>
      <c r="L2" s="246"/>
      <c r="M2" s="246"/>
      <c r="N2" s="246" t="str">
        <f>CONCATENATE('Základní list'!$F$4)</f>
        <v>21.7.2019</v>
      </c>
      <c r="O2" s="246"/>
      <c r="P2" s="246"/>
      <c r="Q2" s="246"/>
      <c r="R2" s="246"/>
      <c r="S2" s="246"/>
      <c r="T2" s="246" t="str">
        <f>CONCATENATE('Základní list'!$F$4)</f>
        <v>21.7.2019</v>
      </c>
      <c r="U2" s="246"/>
      <c r="V2" s="246"/>
      <c r="W2" s="246"/>
      <c r="X2" s="246"/>
      <c r="Y2" s="246"/>
      <c r="Z2" s="246" t="str">
        <f>CONCATENATE('Základní list'!$F$4)</f>
        <v>21.7.2019</v>
      </c>
      <c r="AA2" s="246"/>
      <c r="AB2" s="246"/>
      <c r="AC2" s="246"/>
      <c r="AD2" s="246"/>
      <c r="AE2" s="246"/>
      <c r="AF2" s="246" t="str">
        <f>CONCATENATE('Základní list'!$F$4)</f>
        <v>21.7.2019</v>
      </c>
      <c r="AG2" s="246"/>
      <c r="AH2" s="246"/>
      <c r="AI2" s="246"/>
      <c r="AJ2" s="246"/>
      <c r="AK2" s="246"/>
      <c r="AL2" s="246" t="str">
        <f>CONCATENATE('Základní list'!$F$4)</f>
        <v>21.7.2019</v>
      </c>
      <c r="AM2" s="246"/>
      <c r="AN2" s="246"/>
      <c r="AO2" s="246"/>
      <c r="AP2" s="246"/>
      <c r="AQ2" s="246"/>
      <c r="AR2" s="246" t="str">
        <f>CONCATENATE('Základní list'!$F$4)</f>
        <v>21.7.2019</v>
      </c>
      <c r="AS2" s="246"/>
      <c r="AT2" s="246"/>
      <c r="AU2" s="246"/>
      <c r="AV2" s="246"/>
      <c r="AW2" s="246"/>
      <c r="AX2" s="246" t="str">
        <f>CONCATENATE('Základní list'!$F$4)</f>
        <v>21.7.2019</v>
      </c>
      <c r="AY2" s="246"/>
      <c r="AZ2" s="246"/>
      <c r="BA2" s="246"/>
      <c r="BB2" s="246"/>
      <c r="BC2" s="246"/>
      <c r="BD2" s="246" t="str">
        <f>CONCATENATE('Základní list'!$F$4)</f>
        <v>21.7.2019</v>
      </c>
      <c r="BE2" s="246"/>
      <c r="BF2" s="246"/>
      <c r="BG2" s="246"/>
      <c r="BH2" s="246"/>
      <c r="BI2" s="246"/>
      <c r="BJ2" s="246" t="str">
        <f>CONCATENATE('Základní list'!$F$4)</f>
        <v>21.7.2019</v>
      </c>
      <c r="BK2" s="246"/>
      <c r="BL2" s="246"/>
      <c r="BM2" s="246"/>
      <c r="BN2" s="246"/>
      <c r="BO2" s="246" t="str">
        <f>CONCATENATE('Základní list'!$F$4)</f>
        <v>21.7.2019</v>
      </c>
      <c r="BP2" s="246"/>
      <c r="BQ2" s="246"/>
      <c r="BR2" s="246"/>
      <c r="BS2" s="246"/>
      <c r="BT2" s="246" t="str">
        <f>CONCATENATE('Základní list'!$F$4)</f>
        <v>21.7.2019</v>
      </c>
      <c r="BU2" s="246"/>
      <c r="BV2" s="246"/>
      <c r="BW2" s="246"/>
      <c r="BX2" s="246"/>
      <c r="BY2" s="246" t="str">
        <f>CONCATENATE('Základní list'!$F$4)</f>
        <v>21.7.2019</v>
      </c>
      <c r="BZ2" s="246"/>
      <c r="CA2" s="246"/>
      <c r="CB2" s="246"/>
      <c r="CC2" s="246"/>
      <c r="CD2" s="246" t="str">
        <f>CONCATENATE('Základní list'!$F$4)</f>
        <v>21.7.2019</v>
      </c>
      <c r="CE2" s="246"/>
      <c r="CF2" s="246"/>
      <c r="CG2" s="246"/>
      <c r="CH2" s="246"/>
    </row>
    <row r="3" spans="1:86" ht="16.5" customHeight="1">
      <c r="A3" s="253" t="s">
        <v>11</v>
      </c>
      <c r="B3" s="250" t="s">
        <v>16</v>
      </c>
      <c r="C3" s="251"/>
      <c r="D3" s="251"/>
      <c r="E3" s="251"/>
      <c r="F3" s="251"/>
      <c r="G3" s="252"/>
      <c r="H3" s="250" t="s">
        <v>16</v>
      </c>
      <c r="I3" s="251"/>
      <c r="J3" s="251"/>
      <c r="K3" s="251"/>
      <c r="L3" s="251"/>
      <c r="M3" s="252"/>
      <c r="N3" s="250" t="s">
        <v>16</v>
      </c>
      <c r="O3" s="251"/>
      <c r="P3" s="251"/>
      <c r="Q3" s="251"/>
      <c r="R3" s="251"/>
      <c r="S3" s="252"/>
      <c r="T3" s="250" t="s">
        <v>16</v>
      </c>
      <c r="U3" s="251"/>
      <c r="V3" s="251"/>
      <c r="W3" s="251"/>
      <c r="X3" s="251"/>
      <c r="Y3" s="252"/>
      <c r="Z3" s="250" t="s">
        <v>16</v>
      </c>
      <c r="AA3" s="251"/>
      <c r="AB3" s="251"/>
      <c r="AC3" s="251"/>
      <c r="AD3" s="251"/>
      <c r="AE3" s="252"/>
      <c r="AF3" s="250" t="s">
        <v>16</v>
      </c>
      <c r="AG3" s="251"/>
      <c r="AH3" s="251"/>
      <c r="AI3" s="251"/>
      <c r="AJ3" s="251"/>
      <c r="AK3" s="252"/>
      <c r="AL3" s="250" t="s">
        <v>16</v>
      </c>
      <c r="AM3" s="251"/>
      <c r="AN3" s="251"/>
      <c r="AO3" s="251"/>
      <c r="AP3" s="251"/>
      <c r="AQ3" s="252"/>
      <c r="AR3" s="250" t="s">
        <v>16</v>
      </c>
      <c r="AS3" s="251"/>
      <c r="AT3" s="251"/>
      <c r="AU3" s="251"/>
      <c r="AV3" s="251"/>
      <c r="AW3" s="252"/>
      <c r="AX3" s="250" t="s">
        <v>16</v>
      </c>
      <c r="AY3" s="251"/>
      <c r="AZ3" s="251"/>
      <c r="BA3" s="251"/>
      <c r="BB3" s="251"/>
      <c r="BC3" s="252"/>
      <c r="BD3" s="250" t="s">
        <v>16</v>
      </c>
      <c r="BE3" s="251"/>
      <c r="BF3" s="251"/>
      <c r="BG3" s="251"/>
      <c r="BH3" s="251"/>
      <c r="BI3" s="252"/>
      <c r="BJ3" s="250" t="s">
        <v>16</v>
      </c>
      <c r="BK3" s="251"/>
      <c r="BL3" s="251"/>
      <c r="BM3" s="251"/>
      <c r="BN3" s="252" t="s">
        <v>36</v>
      </c>
      <c r="BO3" s="250" t="s">
        <v>16</v>
      </c>
      <c r="BP3" s="251"/>
      <c r="BQ3" s="251"/>
      <c r="BR3" s="251"/>
      <c r="BS3" s="252" t="s">
        <v>36</v>
      </c>
      <c r="BT3" s="250" t="s">
        <v>16</v>
      </c>
      <c r="BU3" s="251"/>
      <c r="BV3" s="251"/>
      <c r="BW3" s="251"/>
      <c r="BX3" s="252" t="s">
        <v>36</v>
      </c>
      <c r="BY3" s="250" t="s">
        <v>16</v>
      </c>
      <c r="BZ3" s="251"/>
      <c r="CA3" s="251"/>
      <c r="CB3" s="251"/>
      <c r="CC3" s="252" t="s">
        <v>36</v>
      </c>
      <c r="CD3" s="250" t="s">
        <v>16</v>
      </c>
      <c r="CE3" s="251"/>
      <c r="CF3" s="251"/>
      <c r="CG3" s="251"/>
      <c r="CH3" s="252" t="s">
        <v>36</v>
      </c>
    </row>
    <row r="4" spans="1:86" s="8" customFormat="1" ht="16.5" customHeight="1" thickBot="1">
      <c r="A4" s="254"/>
      <c r="B4" s="247" t="str">
        <f>IF(ISBLANK('Základní list'!$C11),"",'Základní list'!$A11)</f>
        <v>A</v>
      </c>
      <c r="C4" s="248"/>
      <c r="D4" s="248"/>
      <c r="E4" s="248"/>
      <c r="F4" s="248"/>
      <c r="G4" s="249"/>
      <c r="H4" s="247" t="str">
        <f>IF(ISBLANK('Základní list'!$C12),"",'Základní list'!$A12)</f>
        <v>B</v>
      </c>
      <c r="I4" s="248"/>
      <c r="J4" s="248"/>
      <c r="K4" s="248"/>
      <c r="L4" s="248"/>
      <c r="M4" s="249"/>
      <c r="N4" s="247" t="str">
        <f>IF(ISBLANK('Základní list'!$C13),"",'Základní list'!$A13)</f>
        <v>C</v>
      </c>
      <c r="O4" s="248"/>
      <c r="P4" s="248"/>
      <c r="Q4" s="248"/>
      <c r="R4" s="248"/>
      <c r="S4" s="249"/>
      <c r="T4" s="247" t="str">
        <f>IF(ISBLANK('Základní list'!$C14),"",'Základní list'!$A14)</f>
        <v>D</v>
      </c>
      <c r="U4" s="248"/>
      <c r="V4" s="248"/>
      <c r="W4" s="248"/>
      <c r="X4" s="248"/>
      <c r="Y4" s="249"/>
      <c r="Z4" s="247" t="str">
        <f>IF(ISBLANK('Základní list'!$C15),"",'Základní list'!$A15)</f>
        <v>E</v>
      </c>
      <c r="AA4" s="248"/>
      <c r="AB4" s="248"/>
      <c r="AC4" s="248"/>
      <c r="AD4" s="248"/>
      <c r="AE4" s="249"/>
      <c r="AF4" s="247" t="str">
        <f>IF(ISBLANK('Základní list'!$C16),"",'Základní list'!$A16)</f>
        <v>F</v>
      </c>
      <c r="AG4" s="248"/>
      <c r="AH4" s="248"/>
      <c r="AI4" s="248"/>
      <c r="AJ4" s="248"/>
      <c r="AK4" s="249"/>
      <c r="AL4" s="247" t="str">
        <f>IF(ISBLANK('Základní list'!$C17),"",'Základní list'!$A17)</f>
        <v>G</v>
      </c>
      <c r="AM4" s="248"/>
      <c r="AN4" s="248"/>
      <c r="AO4" s="248"/>
      <c r="AP4" s="248"/>
      <c r="AQ4" s="249"/>
      <c r="AR4" s="247" t="str">
        <f>IF(ISBLANK('Základní list'!$C18),"",'Základní list'!$A18)</f>
        <v>H</v>
      </c>
      <c r="AS4" s="248"/>
      <c r="AT4" s="248"/>
      <c r="AU4" s="248"/>
      <c r="AV4" s="248"/>
      <c r="AW4" s="249"/>
      <c r="AX4" s="247" t="str">
        <f>IF(ISBLANK('Základní list'!$C19),"",'Základní list'!$A19)</f>
        <v>I</v>
      </c>
      <c r="AY4" s="248"/>
      <c r="AZ4" s="248"/>
      <c r="BA4" s="248"/>
      <c r="BB4" s="248"/>
      <c r="BC4" s="249"/>
      <c r="BD4" s="247" t="str">
        <f>IF(ISBLANK('Základní list'!$C20),"",'Základní list'!$A20)</f>
        <v>J</v>
      </c>
      <c r="BE4" s="248"/>
      <c r="BF4" s="248"/>
      <c r="BG4" s="248"/>
      <c r="BH4" s="248"/>
      <c r="BI4" s="249"/>
      <c r="BJ4" s="247" t="str">
        <f>IF(ISBLANK('Základní list'!$C21),"",'Základní list'!$A21)</f>
        <v>K</v>
      </c>
      <c r="BK4" s="248"/>
      <c r="BL4" s="248"/>
      <c r="BM4" s="248"/>
      <c r="BN4" s="249"/>
      <c r="BO4" s="247" t="str">
        <f>IF(ISBLANK('Základní list'!$C22),"",'Základní list'!$A22)</f>
        <v>L</v>
      </c>
      <c r="BP4" s="248"/>
      <c r="BQ4" s="248"/>
      <c r="BR4" s="248"/>
      <c r="BS4" s="249"/>
      <c r="BT4" s="247" t="str">
        <f>IF(ISBLANK('Základní list'!$C23),"",'Základní list'!$A23)</f>
        <v>M</v>
      </c>
      <c r="BU4" s="248"/>
      <c r="BV4" s="248"/>
      <c r="BW4" s="248"/>
      <c r="BX4" s="249"/>
      <c r="BY4" s="247" t="str">
        <f>IF(ISBLANK('Základní list'!$C24),"",'Základní list'!$A24)</f>
        <v>O</v>
      </c>
      <c r="BZ4" s="248"/>
      <c r="CA4" s="248"/>
      <c r="CB4" s="248"/>
      <c r="CC4" s="249"/>
      <c r="CD4" s="247" t="str">
        <f>IF(ISBLANK('Základní list'!$C25),"",'Základní list'!$A25)</f>
        <v>P</v>
      </c>
      <c r="CE4" s="248"/>
      <c r="CF4" s="248"/>
      <c r="CG4" s="248"/>
      <c r="CH4" s="249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Jan Řezáč st., Jan Řezáč ml.</v>
      </c>
      <c r="C6" s="51" t="str">
        <f>IF(ISNA(MATCH(CONCATENATE(B$4,$A6),'Výsledková listina'!$O:$O,0)),"",INDEX('Výsledková listina'!$P:$P,MATCH(CONCATENATE(B$4,$A6),'Výsledková listina'!$O:$O,0),1))</f>
        <v>Řezka team</v>
      </c>
      <c r="D6" s="4">
        <v>7350</v>
      </c>
      <c r="E6" s="107"/>
      <c r="F6" s="49">
        <f aca="true" t="shared" si="0" ref="F6:F35">IF(D6="","",RANK(D6,D$1:D$65536,0)+(COUNT(D$1:D$65536)+1-RANK(D6,D$1:D$65536,0)-RANK(D6,D$1:D$65536,1))/2+E6)</f>
        <v>12</v>
      </c>
      <c r="G6" s="67"/>
      <c r="H6" s="17" t="str">
        <f>IF(ISNA(MATCH(CONCATENATE(H$4,$A6),'Výsledková listina'!$O:$O,0)),"",INDEX('Výsledková listina'!$C:$C,MATCH(CONCATENATE(H$4,$A6),'Výsledková listina'!$O:$O,0),1))</f>
        <v>Rosta Nerad, Víťa Král ml.</v>
      </c>
      <c r="I6" s="51" t="str">
        <f>IF(ISNA(MATCH(CONCATENATE(H$4,$A6),'Výsledková listina'!$O:$O,0)),"",INDEX('Výsledková listina'!$P:$P,MATCH(CONCATENATE(H$4,$A6),'Výsledková listina'!$O:$O,0),1))</f>
        <v>Černý Král</v>
      </c>
      <c r="J6" s="4">
        <v>15080</v>
      </c>
      <c r="K6" s="107"/>
      <c r="L6" s="49">
        <f aca="true" t="shared" si="1" ref="L6:L35">IF(J6="","",RANK(J6,J$1:J$65536,0)+(COUNT(J$1:J$65536)+1-RANK(J6,J$1:J$65536,0)-RANK(J6,J$1:J$65536,1))/2+K6)</f>
        <v>2</v>
      </c>
      <c r="M6" s="67"/>
      <c r="N6" s="17" t="str">
        <f>IF(ISNA(MATCH(CONCATENATE(N$4,$A6),'Výsledková listina'!$O:$O,0)),"",INDEX('Výsledková listina'!$C:$C,MATCH(CONCATENATE(N$4,$A6),'Výsledková listina'!$O:$O,0),1))</f>
        <v>Radek Štěpnička, Martin Štěpnička</v>
      </c>
      <c r="O6" s="51">
        <f>IF(ISNA(MATCH(CONCATENATE(N$4,$A6),'Výsledková listina'!$O:$O,0)),"",INDEX('Výsledková listina'!$P:$P,MATCH(CONCATENATE(N$4,$A6),'Výsledková listina'!$O:$O,0),1))</f>
      </c>
      <c r="P6" s="4">
        <v>17540</v>
      </c>
      <c r="Q6" s="107"/>
      <c r="R6" s="49">
        <f aca="true" t="shared" si="2" ref="R6:R35">IF(P6="","",RANK(P6,P$1:P$65536,0)+(COUNT(P$1:P$65536)+1-RANK(P6,P$1:P$65536,0)-RANK(P6,P$1:P$65536,1))/2+Q6)</f>
        <v>3</v>
      </c>
      <c r="S6" s="67"/>
      <c r="T6" s="17">
        <f>IF(ISNA(MATCH(CONCATENATE(T$4,$A6),'Výsledková listina'!$O:$O,0)),"",INDEX('Výsledková listina'!$C:$C,MATCH(CONCATENATE(T$4,$A6),'Výsledková listina'!$O:$O,0),1))</f>
      </c>
      <c r="U6" s="51">
        <f>IF(ISNA(MATCH(CONCATENATE(T$4,$A6),'Výsledková listina'!$O:$O,0)),"",INDEX('Výsledková listina'!$P:$P,MATCH(CONCATENATE(T$4,$A6),'Výsledková listina'!$O:$O,0),1))</f>
      </c>
      <c r="V6" s="4"/>
      <c r="W6" s="107"/>
      <c r="X6" s="49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listina'!$O:$O,0)),"",INDEX('Výsledková listina'!$C:$C,MATCH(CONCATENATE(Z$4,$A6),'Výsledková listina'!$O:$O,0),1))</f>
      </c>
      <c r="AA6" s="51">
        <f>IF(ISNA(MATCH(CONCATENATE(Z$4,$A6),'Výsledková listina'!$O:$O,0)),"",INDEX('Výsledková listina'!$P:$P,MATCH(CONCATENATE(Z$4,$A6),'Výsledková listina'!$O:$O,0),1))</f>
      </c>
      <c r="AB6" s="4"/>
      <c r="AC6" s="107"/>
      <c r="AD6" s="49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listina'!$O:$O,0)),"",INDEX('Výsledková listina'!$C:$C,MATCH(CONCATENATE(AF$4,$A6),'Výsledková listina'!$O:$O,0),1))</f>
      </c>
      <c r="AG6" s="51">
        <f>IF(ISNA(MATCH(CONCATENATE(AF$4,$A6),'Výsledková listina'!$O:$O,0)),"",INDEX('Výsledková listina'!$P:$P,MATCH(CONCATENATE(AF$4,$A6),'Výsledková listina'!$O:$O,0),1))</f>
      </c>
      <c r="AH6" s="4"/>
      <c r="AI6" s="107"/>
      <c r="AJ6" s="49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listina'!$O:$O,0)),"",INDEX('Výsledková listina'!$C:$C,MATCH(CONCATENATE(AL$4,$A6),'Výsledková listina'!$O:$O,0),1))</f>
      </c>
      <c r="AM6" s="51">
        <f>IF(ISNA(MATCH(CONCATENATE(AL$4,$A6),'Výsledková listina'!$O:$O,0)),"",INDEX('Výsledková listina'!$P:$P,MATCH(CONCATENATE(AL$4,$A6),'Výsledková listina'!$O:$O,0),1))</f>
      </c>
      <c r="AN6" s="4"/>
      <c r="AO6" s="107"/>
      <c r="AP6" s="49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listina'!$O:$O,0)),"",INDEX('Výsledková listina'!$C:$C,MATCH(CONCATENATE(AR$4,$A6),'Výsledková listina'!$O:$O,0),1))</f>
      </c>
      <c r="AS6" s="51">
        <f>IF(ISNA(MATCH(CONCATENATE(AR$4,$A6),'Výsledková listina'!$O:$O,0)),"",INDEX('Výsledková listina'!$P:$P,MATCH(CONCATENATE(AR$4,$A6),'Výsledková listina'!$O:$O,0),1))</f>
      </c>
      <c r="AT6" s="4"/>
      <c r="AU6" s="107"/>
      <c r="AV6" s="49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listina'!$O:$O,0)),"",INDEX('Výsledková listina'!$C:$C,MATCH(CONCATENATE(AX$4,$A6),'Výsledková listina'!$O:$O,0),1))</f>
      </c>
      <c r="AY6" s="51">
        <f>IF(ISNA(MATCH(CONCATENATE(AX$4,$A6),'Výsledková listina'!$O:$O,0)),"",INDEX('Výsledková listina'!$P:$P,MATCH(CONCATENATE(AX$4,$A6),'Výsledková listina'!$O:$O,0),1))</f>
      </c>
      <c r="AZ6" s="4"/>
      <c r="BA6" s="107"/>
      <c r="BB6" s="49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listina'!$O:$O,0)),"",INDEX('Výsledková listina'!$C:$C,MATCH(CONCATENATE(BD$4,$A6),'Výsledková listina'!$O:$O,0),1))</f>
      </c>
      <c r="BE6" s="51">
        <f>IF(ISNA(MATCH(CONCATENATE(BD$4,$A6),'Výsledková listina'!$O:$O,0)),"",INDEX('Výsledková listina'!$P:$P,MATCH(CONCATENATE(BD$4,$A6),'Výsledková listina'!$O:$O,0),1))</f>
      </c>
      <c r="BF6" s="4"/>
      <c r="BG6" s="107"/>
      <c r="BH6" s="49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listina'!$O:$O,0)),"",INDEX('Výsledková listina'!$C:$C,MATCH(CONCATENATE(BJ$4,$A6),'Výsledková listina'!$O:$O,0),1))</f>
      </c>
      <c r="BK6" s="51">
        <f>IF(ISNA(MATCH(CONCATENATE(BJ$4,$A6),'Výsledková listina'!$O:$O,0)),"",INDEX('Výsledková listina'!$P:$P,MATCH(CONCATENATE(BJ$4,$A6),'Výsledková listina'!$O:$O,0),1))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listina'!$O:$O,0)),"",INDEX('Výsledková listina'!$C:$C,MATCH(CONCATENATE(BO$4,$A6),'Výsledková listina'!$O:$O,0),1))</f>
      </c>
      <c r="BP6" s="51">
        <f>IF(ISNA(MATCH(CONCATENATE(BO$4,$A6),'Výsledková listina'!$O:$O,0)),"",INDEX('Výsledková listina'!$P:$P,MATCH(CONCATENATE(BO$4,$A6),'Výsledková listina'!$O:$O,0),1))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listina'!$O:$O,0)),"",INDEX('Výsledková listina'!$C:$C,MATCH(CONCATENATE(BT$4,$A6),'Výsledková listina'!$O:$O,0),1))</f>
      </c>
      <c r="BU6" s="51">
        <f>IF(ISNA(MATCH(CONCATENATE(BT$4,$A6),'Výsledková listina'!$O:$O,0)),"",INDEX('Výsledková listina'!$P:$P,MATCH(CONCATENATE(BT$4,$A6),'Výsledková listina'!$O:$O,0),1))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listina'!$O:$O,0)),"",INDEX('Výsledková listina'!$C:$C,MATCH(CONCATENATE(BY$4,$A6),'Výsledková listina'!$O:$O,0),1))</f>
      </c>
      <c r="BZ6" s="51">
        <f>IF(ISNA(MATCH(CONCATENATE(BY$4,$A6),'Výsledková listina'!$O:$O,0)),"",INDEX('Výsledková listina'!$P:$P,MATCH(CONCATENATE(BY$4,$A6),'Výsledková listina'!$O:$O,0),1))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listina'!$O:$O,0)),"",INDEX('Výsledková listina'!$C:$C,MATCH(CONCATENATE(CD$4,$A6),'Výsledková listina'!$O:$O,0),1))</f>
      </c>
      <c r="CE6" s="51">
        <f>IF(ISNA(MATCH(CONCATENATE(CD$4,$A6),'Výsledková listina'!$O:$O,0)),"",INDEX('Výsledková listina'!$P:$P,MATCH(CONCATENATE(CD$4,$A6),'Výsledková listina'!$O:$O,0),1))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Petr Bromovský, Milan Štěpnička</v>
      </c>
      <c r="C7" s="51">
        <f>IF(ISNA(MATCH(CONCATENATE(B$4,$A7),'Výsledková listina'!$O:$O,0)),"",INDEX('Výsledková listina'!$P:$P,MATCH(CONCATENATE(B$4,$A7),'Výsledková listina'!$O:$O,0),1))</f>
      </c>
      <c r="D7" s="4">
        <v>7220</v>
      </c>
      <c r="E7" s="107"/>
      <c r="F7" s="49">
        <f t="shared" si="0"/>
        <v>13</v>
      </c>
      <c r="G7" s="68"/>
      <c r="H7" s="17" t="str">
        <f>IF(ISNA(MATCH(CONCATENATE(H$4,$A7),'Výsledková listina'!$O:$O,0)),"",INDEX('Výsledková listina'!$C:$C,MATCH(CONCATENATE(H$4,$A7),'Výsledková listina'!$O:$O,0),1))</f>
        <v>Petr Kuchař, Jan Matouš</v>
      </c>
      <c r="I7" s="51">
        <f>IF(ISNA(MATCH(CONCATENATE(H$4,$A7),'Výsledková listina'!$O:$O,0)),"",INDEX('Výsledková listina'!$P:$P,MATCH(CONCATENATE(H$4,$A7),'Výsledková listina'!$O:$O,0),1))</f>
      </c>
      <c r="J7" s="4">
        <v>3470</v>
      </c>
      <c r="K7" s="107"/>
      <c r="L7" s="49">
        <f t="shared" si="1"/>
        <v>18</v>
      </c>
      <c r="M7" s="68"/>
      <c r="N7" s="17" t="str">
        <f>IF(ISNA(MATCH(CONCATENATE(N$4,$A7),'Výsledková listina'!$O:$O,0)),"",INDEX('Výsledková listina'!$C:$C,MATCH(CONCATENATE(N$4,$A7),'Výsledková listina'!$O:$O,0),1))</f>
        <v>Karel Plzák, David Sigmund</v>
      </c>
      <c r="O7" s="51">
        <f>IF(ISNA(MATCH(CONCATENATE(N$4,$A7),'Výsledková listina'!$O:$O,0)),"",INDEX('Výsledková listina'!$P:$P,MATCH(CONCATENATE(N$4,$A7),'Výsledková listina'!$O:$O,0),1))</f>
      </c>
      <c r="P7" s="4">
        <v>7640</v>
      </c>
      <c r="Q7" s="107"/>
      <c r="R7" s="49">
        <f t="shared" si="2"/>
        <v>18</v>
      </c>
      <c r="S7" s="68"/>
      <c r="T7" s="17">
        <f>IF(ISNA(MATCH(CONCATENATE(T$4,$A7),'Výsledková listina'!$O:$O,0)),"",INDEX('Výsledková listina'!$C:$C,MATCH(CONCATENATE(T$4,$A7),'Výsledková listina'!$O:$O,0),1))</f>
      </c>
      <c r="U7" s="51">
        <f>IF(ISNA(MATCH(CONCATENATE(T$4,$A7),'Výsledková listina'!$O:$O,0)),"",INDEX('Výsledková listina'!$P:$P,MATCH(CONCATENATE(T$4,$A7),'Výsledková listina'!$O:$O,0),1))</f>
      </c>
      <c r="V7" s="4"/>
      <c r="W7" s="107"/>
      <c r="X7" s="49">
        <f t="shared" si="3"/>
      </c>
      <c r="Y7" s="68"/>
      <c r="Z7" s="17">
        <f>IF(ISNA(MATCH(CONCATENATE(Z$4,$A7),'Výsledková listina'!$O:$O,0)),"",INDEX('Výsledková listina'!$C:$C,MATCH(CONCATENATE(Z$4,$A7),'Výsledková listina'!$O:$O,0),1))</f>
      </c>
      <c r="AA7" s="51">
        <f>IF(ISNA(MATCH(CONCATENATE(Z$4,$A7),'Výsledková listina'!$O:$O,0)),"",INDEX('Výsledková listina'!$P:$P,MATCH(CONCATENATE(Z$4,$A7),'Výsledková listina'!$O:$O,0),1))</f>
      </c>
      <c r="AB7" s="4"/>
      <c r="AC7" s="107"/>
      <c r="AD7" s="49">
        <f t="shared" si="4"/>
      </c>
      <c r="AE7" s="68"/>
      <c r="AF7" s="17">
        <f>IF(ISNA(MATCH(CONCATENATE(AF$4,$A7),'Výsledková listina'!$O:$O,0)),"",INDEX('Výsledková listina'!$C:$C,MATCH(CONCATENATE(AF$4,$A7),'Výsledková listina'!$O:$O,0),1))</f>
      </c>
      <c r="AG7" s="51">
        <f>IF(ISNA(MATCH(CONCATENATE(AF$4,$A7),'Výsledková listina'!$O:$O,0)),"",INDEX('Výsledková listina'!$P:$P,MATCH(CONCATENATE(AF$4,$A7),'Výsledková listina'!$O:$O,0),1))</f>
      </c>
      <c r="AH7" s="4"/>
      <c r="AI7" s="107"/>
      <c r="AJ7" s="49">
        <f t="shared" si="5"/>
      </c>
      <c r="AK7" s="68"/>
      <c r="AL7" s="17">
        <f>IF(ISNA(MATCH(CONCATENATE(AL$4,$A7),'Výsledková listina'!$O:$O,0)),"",INDEX('Výsledková listina'!$C:$C,MATCH(CONCATENATE(AL$4,$A7),'Výsledková listina'!$O:$O,0),1))</f>
      </c>
      <c r="AM7" s="51">
        <f>IF(ISNA(MATCH(CONCATENATE(AL$4,$A7),'Výsledková listina'!$O:$O,0)),"",INDEX('Výsledková listina'!$P:$P,MATCH(CONCATENATE(AL$4,$A7),'Výsledková listina'!$O:$O,0),1))</f>
      </c>
      <c r="AN7" s="4"/>
      <c r="AO7" s="107"/>
      <c r="AP7" s="49">
        <f t="shared" si="6"/>
      </c>
      <c r="AQ7" s="68"/>
      <c r="AR7" s="17">
        <f>IF(ISNA(MATCH(CONCATENATE(AR$4,$A7),'Výsledková listina'!$O:$O,0)),"",INDEX('Výsledková listina'!$C:$C,MATCH(CONCATENATE(AR$4,$A7),'Výsledková listina'!$O:$O,0),1))</f>
      </c>
      <c r="AS7" s="51">
        <f>IF(ISNA(MATCH(CONCATENATE(AR$4,$A7),'Výsledková listina'!$O:$O,0)),"",INDEX('Výsledková listina'!$P:$P,MATCH(CONCATENATE(AR$4,$A7),'Výsledková listina'!$O:$O,0),1))</f>
      </c>
      <c r="AT7" s="4"/>
      <c r="AU7" s="107"/>
      <c r="AV7" s="49">
        <f t="shared" si="7"/>
      </c>
      <c r="AW7" s="68"/>
      <c r="AX7" s="17">
        <f>IF(ISNA(MATCH(CONCATENATE(AX$4,$A7),'Výsledková listina'!$O:$O,0)),"",INDEX('Výsledková listina'!$C:$C,MATCH(CONCATENATE(AX$4,$A7),'Výsledková listina'!$O:$O,0),1))</f>
      </c>
      <c r="AY7" s="51">
        <f>IF(ISNA(MATCH(CONCATENATE(AX$4,$A7),'Výsledková listina'!$O:$O,0)),"",INDEX('Výsledková listina'!$P:$P,MATCH(CONCATENATE(AX$4,$A7),'Výsledková listina'!$O:$O,0),1))</f>
      </c>
      <c r="AZ7" s="4"/>
      <c r="BA7" s="107"/>
      <c r="BB7" s="49">
        <f t="shared" si="8"/>
      </c>
      <c r="BC7" s="68"/>
      <c r="BD7" s="17">
        <f>IF(ISNA(MATCH(CONCATENATE(BD$4,$A7),'Výsledková listina'!$O:$O,0)),"",INDEX('Výsledková listina'!$C:$C,MATCH(CONCATENATE(BD$4,$A7),'Výsledková listina'!$O:$O,0),1))</f>
      </c>
      <c r="BE7" s="51">
        <f>IF(ISNA(MATCH(CONCATENATE(BD$4,$A7),'Výsledková listina'!$O:$O,0)),"",INDEX('Výsledková listina'!$P:$P,MATCH(CONCATENATE(BD$4,$A7),'Výsledková listina'!$O:$O,0),1))</f>
      </c>
      <c r="BF7" s="4"/>
      <c r="BG7" s="107"/>
      <c r="BH7" s="49">
        <f t="shared" si="9"/>
      </c>
      <c r="BI7" s="68"/>
      <c r="BJ7" s="17">
        <f>IF(ISNA(MATCH(CONCATENATE(BJ$4,$A7),'Výsledková listina'!$O:$O,0)),"",INDEX('Výsledková listina'!$C:$C,MATCH(CONCATENATE(BJ$4,$A7),'Výsledková listina'!$O:$O,0),1))</f>
      </c>
      <c r="BK7" s="51">
        <f>IF(ISNA(MATCH(CONCATENATE(BJ$4,$A7),'Výsledková listina'!$O:$O,0)),"",INDEX('Výsledková listina'!$P:$P,MATCH(CONCATENATE(BJ$4,$A7),'Výsledková listina'!$O:$O,0),1))</f>
      </c>
      <c r="BL7" s="4"/>
      <c r="BM7" s="49">
        <f t="shared" si="10"/>
      </c>
      <c r="BN7" s="68"/>
      <c r="BO7" s="17">
        <f>IF(ISNA(MATCH(CONCATENATE(BO$4,$A7),'Výsledková listina'!$O:$O,0)),"",INDEX('Výsledková listina'!$C:$C,MATCH(CONCATENATE(BO$4,$A7),'Výsledková listina'!$O:$O,0),1))</f>
      </c>
      <c r="BP7" s="51">
        <f>IF(ISNA(MATCH(CONCATENATE(BO$4,$A7),'Výsledková listina'!$O:$O,0)),"",INDEX('Výsledková listina'!$P:$P,MATCH(CONCATENATE(BO$4,$A7),'Výsledková listina'!$O:$O,0),1))</f>
      </c>
      <c r="BQ7" s="4"/>
      <c r="BR7" s="49">
        <f t="shared" si="11"/>
      </c>
      <c r="BS7" s="68"/>
      <c r="BT7" s="17">
        <f>IF(ISNA(MATCH(CONCATENATE(BT$4,$A7),'Výsledková listina'!$O:$O,0)),"",INDEX('Výsledková listina'!$C:$C,MATCH(CONCATENATE(BT$4,$A7),'Výsledková listina'!$O:$O,0),1))</f>
      </c>
      <c r="BU7" s="51">
        <f>IF(ISNA(MATCH(CONCATENATE(BT$4,$A7),'Výsledková listina'!$O:$O,0)),"",INDEX('Výsledková listina'!$P:$P,MATCH(CONCATENATE(BT$4,$A7),'Výsledková listina'!$O:$O,0),1))</f>
      </c>
      <c r="BV7" s="4"/>
      <c r="BW7" s="49">
        <f t="shared" si="12"/>
      </c>
      <c r="BX7" s="68"/>
      <c r="BY7" s="17">
        <f>IF(ISNA(MATCH(CONCATENATE(BY$4,$A7),'Výsledková listina'!$O:$O,0)),"",INDEX('Výsledková listina'!$C:$C,MATCH(CONCATENATE(BY$4,$A7),'Výsledková listina'!$O:$O,0),1))</f>
      </c>
      <c r="BZ7" s="51">
        <f>IF(ISNA(MATCH(CONCATENATE(BY$4,$A7),'Výsledková listina'!$O:$O,0)),"",INDEX('Výsledková listina'!$P:$P,MATCH(CONCATENATE(BY$4,$A7),'Výsledková listina'!$O:$O,0),1))</f>
      </c>
      <c r="CA7" s="4"/>
      <c r="CB7" s="49">
        <f t="shared" si="13"/>
      </c>
      <c r="CC7" s="68"/>
      <c r="CD7" s="17">
        <f>IF(ISNA(MATCH(CONCATENATE(CD$4,$A7),'Výsledková listina'!$O:$O,0)),"",INDEX('Výsledková listina'!$C:$C,MATCH(CONCATENATE(CD$4,$A7),'Výsledková listina'!$O:$O,0),1))</f>
      </c>
      <c r="CE7" s="51">
        <f>IF(ISNA(MATCH(CONCATENATE(CD$4,$A7),'Výsledková listina'!$O:$O,0)),"",INDEX('Výsledková listina'!$P:$P,MATCH(CONCATENATE(CD$4,$A7),'Výsledková listina'!$O:$O,0),1))</f>
      </c>
      <c r="CF7" s="4"/>
      <c r="CG7" s="49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Roman Zahradník, Tomáš Hubička</v>
      </c>
      <c r="C8" s="51" t="str">
        <f>IF(ISNA(MATCH(CONCATENATE(B$4,$A8),'Výsledková listina'!$O:$O,0)),"",INDEX('Výsledková listina'!$P:$P,MATCH(CONCATENATE(B$4,$A8),'Výsledková listina'!$O:$O,0),1))</f>
        <v>Chyť a mraž</v>
      </c>
      <c r="D8" s="4">
        <v>2020</v>
      </c>
      <c r="E8" s="107"/>
      <c r="F8" s="49">
        <f t="shared" si="0"/>
        <v>18</v>
      </c>
      <c r="G8" s="68"/>
      <c r="H8" s="17" t="str">
        <f>IF(ISNA(MATCH(CONCATENATE(H$4,$A8),'Výsledková listina'!$O:$O,0)),"",INDEX('Výsledková listina'!$C:$C,MATCH(CONCATENATE(H$4,$A8),'Výsledková listina'!$O:$O,0),1))</f>
        <v>Michal Fiala, Stanislav Mareček</v>
      </c>
      <c r="I8" s="51" t="str">
        <f>IF(ISNA(MATCH(CONCATENATE(H$4,$A8),'Výsledková listina'!$O:$O,0)),"",INDEX('Výsledková listina'!$P:$P,MATCH(CONCATENATE(H$4,$A8),'Výsledková listina'!$O:$O,0),1))</f>
        <v>Carabus feeder team</v>
      </c>
      <c r="J8" s="4">
        <v>3640</v>
      </c>
      <c r="K8" s="107"/>
      <c r="L8" s="49">
        <f t="shared" si="1"/>
        <v>17</v>
      </c>
      <c r="M8" s="68"/>
      <c r="N8" s="17" t="str">
        <f>IF(ISNA(MATCH(CONCATENATE(N$4,$A8),'Výsledková listina'!$O:$O,0)),"",INDEX('Výsledková listina'!$C:$C,MATCH(CONCATENATE(N$4,$A8),'Výsledková listina'!$O:$O,0),1))</f>
        <v>Jan Vacek, Martin Vavřina</v>
      </c>
      <c r="O8" s="51" t="str">
        <f>IF(ISNA(MATCH(CONCATENATE(N$4,$A8),'Výsledková listina'!$O:$O,0)),"",INDEX('Výsledková listina'!$P:$P,MATCH(CONCATENATE(N$4,$A8),'Výsledková listina'!$O:$O,0),1))</f>
        <v>LK Baits team</v>
      </c>
      <c r="P8" s="4">
        <v>11400</v>
      </c>
      <c r="Q8" s="107"/>
      <c r="R8" s="49">
        <f t="shared" si="2"/>
        <v>9</v>
      </c>
      <c r="S8" s="68"/>
      <c r="T8" s="17">
        <f>IF(ISNA(MATCH(CONCATENATE(T$4,$A8),'Výsledková listina'!$O:$O,0)),"",INDEX('Výsledková listina'!$C:$C,MATCH(CONCATENATE(T$4,$A8),'Výsledková listina'!$O:$O,0),1))</f>
      </c>
      <c r="U8" s="51">
        <f>IF(ISNA(MATCH(CONCATENATE(T$4,$A8),'Výsledková listina'!$O:$O,0)),"",INDEX('Výsledková listina'!$P:$P,MATCH(CONCATENATE(T$4,$A8),'Výsledková listina'!$O:$O,0),1))</f>
      </c>
      <c r="V8" s="4"/>
      <c r="W8" s="107"/>
      <c r="X8" s="49">
        <f t="shared" si="3"/>
      </c>
      <c r="Y8" s="68"/>
      <c r="Z8" s="17">
        <f>IF(ISNA(MATCH(CONCATENATE(Z$4,$A8),'Výsledková listina'!$O:$O,0)),"",INDEX('Výsledková listina'!$C:$C,MATCH(CONCATENATE(Z$4,$A8),'Výsledková listina'!$O:$O,0),1))</f>
      </c>
      <c r="AA8" s="51">
        <f>IF(ISNA(MATCH(CONCATENATE(Z$4,$A8),'Výsledková listina'!$O:$O,0)),"",INDEX('Výsledková listina'!$P:$P,MATCH(CONCATENATE(Z$4,$A8),'Výsledková listina'!$O:$O,0),1))</f>
      </c>
      <c r="AB8" s="4"/>
      <c r="AC8" s="107"/>
      <c r="AD8" s="49">
        <f t="shared" si="4"/>
      </c>
      <c r="AE8" s="68"/>
      <c r="AF8" s="17">
        <f>IF(ISNA(MATCH(CONCATENATE(AF$4,$A8),'Výsledková listina'!$O:$O,0)),"",INDEX('Výsledková listina'!$C:$C,MATCH(CONCATENATE(AF$4,$A8),'Výsledková listina'!$O:$O,0),1))</f>
      </c>
      <c r="AG8" s="51">
        <f>IF(ISNA(MATCH(CONCATENATE(AF$4,$A8),'Výsledková listina'!$O:$O,0)),"",INDEX('Výsledková listina'!$P:$P,MATCH(CONCATENATE(AF$4,$A8),'Výsledková listina'!$O:$O,0),1))</f>
      </c>
      <c r="AH8" s="4"/>
      <c r="AI8" s="107"/>
      <c r="AJ8" s="49">
        <f t="shared" si="5"/>
      </c>
      <c r="AK8" s="68"/>
      <c r="AL8" s="17">
        <f>IF(ISNA(MATCH(CONCATENATE(AL$4,$A8),'Výsledková listina'!$O:$O,0)),"",INDEX('Výsledková listina'!$C:$C,MATCH(CONCATENATE(AL$4,$A8),'Výsledková listina'!$O:$O,0),1))</f>
      </c>
      <c r="AM8" s="51">
        <f>IF(ISNA(MATCH(CONCATENATE(AL$4,$A8),'Výsledková listina'!$O:$O,0)),"",INDEX('Výsledková listina'!$P:$P,MATCH(CONCATENATE(AL$4,$A8),'Výsledková listina'!$O:$O,0),1))</f>
      </c>
      <c r="AN8" s="4"/>
      <c r="AO8" s="107"/>
      <c r="AP8" s="49">
        <f t="shared" si="6"/>
      </c>
      <c r="AQ8" s="68"/>
      <c r="AR8" s="17">
        <f>IF(ISNA(MATCH(CONCATENATE(AR$4,$A8),'Výsledková listina'!$O:$O,0)),"",INDEX('Výsledková listina'!$C:$C,MATCH(CONCATENATE(AR$4,$A8),'Výsledková listina'!$O:$O,0),1))</f>
      </c>
      <c r="AS8" s="51">
        <f>IF(ISNA(MATCH(CONCATENATE(AR$4,$A8),'Výsledková listina'!$O:$O,0)),"",INDEX('Výsledková listina'!$P:$P,MATCH(CONCATENATE(AR$4,$A8),'Výsledková listina'!$O:$O,0),1))</f>
      </c>
      <c r="AT8" s="4"/>
      <c r="AU8" s="107"/>
      <c r="AV8" s="49">
        <f t="shared" si="7"/>
      </c>
      <c r="AW8" s="68"/>
      <c r="AX8" s="17">
        <f>IF(ISNA(MATCH(CONCATENATE(AX$4,$A8),'Výsledková listina'!$O:$O,0)),"",INDEX('Výsledková listina'!$C:$C,MATCH(CONCATENATE(AX$4,$A8),'Výsledková listina'!$O:$O,0),1))</f>
      </c>
      <c r="AY8" s="51">
        <f>IF(ISNA(MATCH(CONCATENATE(AX$4,$A8),'Výsledková listina'!$O:$O,0)),"",INDEX('Výsledková listina'!$P:$P,MATCH(CONCATENATE(AX$4,$A8),'Výsledková listina'!$O:$O,0),1))</f>
      </c>
      <c r="AZ8" s="4"/>
      <c r="BA8" s="107"/>
      <c r="BB8" s="49">
        <f t="shared" si="8"/>
      </c>
      <c r="BC8" s="68"/>
      <c r="BD8" s="17">
        <f>IF(ISNA(MATCH(CONCATENATE(BD$4,$A8),'Výsledková listina'!$O:$O,0)),"",INDEX('Výsledková listina'!$C:$C,MATCH(CONCATENATE(BD$4,$A8),'Výsledková listina'!$O:$O,0),1))</f>
      </c>
      <c r="BE8" s="51">
        <f>IF(ISNA(MATCH(CONCATENATE(BD$4,$A8),'Výsledková listina'!$O:$O,0)),"",INDEX('Výsledková listina'!$P:$P,MATCH(CONCATENATE(BD$4,$A8),'Výsledková listina'!$O:$O,0),1))</f>
      </c>
      <c r="BF8" s="4"/>
      <c r="BG8" s="107"/>
      <c r="BH8" s="49">
        <f t="shared" si="9"/>
      </c>
      <c r="BI8" s="68"/>
      <c r="BJ8" s="17">
        <f>IF(ISNA(MATCH(CONCATENATE(BJ$4,$A8),'Výsledková listina'!$O:$O,0)),"",INDEX('Výsledková listina'!$C:$C,MATCH(CONCATENATE(BJ$4,$A8),'Výsledková listina'!$O:$O,0),1))</f>
      </c>
      <c r="BK8" s="51">
        <f>IF(ISNA(MATCH(CONCATENATE(BJ$4,$A8),'Výsledková listina'!$O:$O,0)),"",INDEX('Výsledková listina'!$P:$P,MATCH(CONCATENATE(BJ$4,$A8),'Výsledková listina'!$O:$O,0),1))</f>
      </c>
      <c r="BL8" s="4"/>
      <c r="BM8" s="49">
        <f t="shared" si="10"/>
      </c>
      <c r="BN8" s="68"/>
      <c r="BO8" s="17">
        <f>IF(ISNA(MATCH(CONCATENATE(BO$4,$A8),'Výsledková listina'!$O:$O,0)),"",INDEX('Výsledková listina'!$C:$C,MATCH(CONCATENATE(BO$4,$A8),'Výsledková listina'!$O:$O,0),1))</f>
      </c>
      <c r="BP8" s="51">
        <f>IF(ISNA(MATCH(CONCATENATE(BO$4,$A8),'Výsledková listina'!$O:$O,0)),"",INDEX('Výsledková listina'!$P:$P,MATCH(CONCATENATE(BO$4,$A8),'Výsledková listina'!$O:$O,0),1))</f>
      </c>
      <c r="BQ8" s="4"/>
      <c r="BR8" s="49">
        <f t="shared" si="11"/>
      </c>
      <c r="BS8" s="68"/>
      <c r="BT8" s="17">
        <f>IF(ISNA(MATCH(CONCATENATE(BT$4,$A8),'Výsledková listina'!$O:$O,0)),"",INDEX('Výsledková listina'!$C:$C,MATCH(CONCATENATE(BT$4,$A8),'Výsledková listina'!$O:$O,0),1))</f>
      </c>
      <c r="BU8" s="51">
        <f>IF(ISNA(MATCH(CONCATENATE(BT$4,$A8),'Výsledková listina'!$O:$O,0)),"",INDEX('Výsledková listina'!$P:$P,MATCH(CONCATENATE(BT$4,$A8),'Výsledková listina'!$O:$O,0),1))</f>
      </c>
      <c r="BV8" s="4"/>
      <c r="BW8" s="49">
        <f t="shared" si="12"/>
      </c>
      <c r="BX8" s="68"/>
      <c r="BY8" s="17">
        <f>IF(ISNA(MATCH(CONCATENATE(BY$4,$A8),'Výsledková listina'!$O:$O,0)),"",INDEX('Výsledková listina'!$C:$C,MATCH(CONCATENATE(BY$4,$A8),'Výsledková listina'!$O:$O,0),1))</f>
      </c>
      <c r="BZ8" s="51">
        <f>IF(ISNA(MATCH(CONCATENATE(BY$4,$A8),'Výsledková listina'!$O:$O,0)),"",INDEX('Výsledková listina'!$P:$P,MATCH(CONCATENATE(BY$4,$A8),'Výsledková listina'!$O:$O,0),1))</f>
      </c>
      <c r="CA8" s="4"/>
      <c r="CB8" s="49">
        <f t="shared" si="13"/>
      </c>
      <c r="CC8" s="68"/>
      <c r="CD8" s="17">
        <f>IF(ISNA(MATCH(CONCATENATE(CD$4,$A8),'Výsledková listina'!$O:$O,0)),"",INDEX('Výsledková listina'!$C:$C,MATCH(CONCATENATE(CD$4,$A8),'Výsledková listina'!$O:$O,0),1))</f>
      </c>
      <c r="CE8" s="51">
        <f>IF(ISNA(MATCH(CONCATENATE(CD$4,$A8),'Výsledková listina'!$O:$O,0)),"",INDEX('Výsledková listina'!$P:$P,MATCH(CONCATENATE(CD$4,$A8),'Výsledková listina'!$O:$O,0),1))</f>
      </c>
      <c r="CF8" s="4"/>
      <c r="CG8" s="49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Karel Staněk, Antonín Kunst</v>
      </c>
      <c r="C9" s="51" t="str">
        <f>IF(ISNA(MATCH(CONCATENATE(B$4,$A9),'Výsledková listina'!$O:$O,0)),"",INDEX('Výsledková listina'!$P:$P,MATCH(CONCATENATE(B$4,$A9),'Výsledková listina'!$O:$O,0),1))</f>
        <v>Komíny K+K</v>
      </c>
      <c r="D9" s="4">
        <v>3960</v>
      </c>
      <c r="E9" s="107"/>
      <c r="F9" s="49">
        <f t="shared" si="0"/>
        <v>16</v>
      </c>
      <c r="G9" s="68"/>
      <c r="H9" s="17" t="str">
        <f>IF(ISNA(MATCH(CONCATENATE(H$4,$A9),'Výsledková listina'!$O:$O,0)),"",INDEX('Výsledková listina'!$C:$C,MATCH(CONCATENATE(H$4,$A9),'Výsledková listina'!$O:$O,0),1))</f>
        <v>Serhiy Bulak, Oleg Burak</v>
      </c>
      <c r="I9" s="51" t="str">
        <f>IF(ISNA(MATCH(CONCATENATE(H$4,$A9),'Výsledková listina'!$O:$O,0)),"",INDEX('Výsledková listina'!$P:$P,MATCH(CONCATENATE(H$4,$A9),'Výsledková listina'!$O:$O,0),1))</f>
        <v>Dnister 1</v>
      </c>
      <c r="J9" s="4">
        <v>5340</v>
      </c>
      <c r="K9" s="107"/>
      <c r="L9" s="49">
        <f t="shared" si="1"/>
        <v>16</v>
      </c>
      <c r="M9" s="68"/>
      <c r="N9" s="17" t="str">
        <f>IF(ISNA(MATCH(CONCATENATE(N$4,$A9),'Výsledková listina'!$O:$O,0)),"",INDEX('Výsledková listina'!$C:$C,MATCH(CONCATENATE(N$4,$A9),'Výsledková listina'!$O:$O,0),1))</f>
        <v>Roman Baloun ml., Jakub Mergl</v>
      </c>
      <c r="O9" s="51" t="str">
        <f>IF(ISNA(MATCH(CONCATENATE(N$4,$A9),'Výsledková listina'!$O:$O,0)),"",INDEX('Výsledková listina'!$P:$P,MATCH(CONCATENATE(N$4,$A9),'Výsledková listina'!$O:$O,0),1))</f>
        <v>R&amp;K Fedeer Team</v>
      </c>
      <c r="P9" s="4">
        <v>9660</v>
      </c>
      <c r="Q9" s="107"/>
      <c r="R9" s="49">
        <f t="shared" si="2"/>
        <v>12</v>
      </c>
      <c r="S9" s="68"/>
      <c r="T9" s="17">
        <f>IF(ISNA(MATCH(CONCATENATE(T$4,$A9),'Výsledková listina'!$O:$O,0)),"",INDEX('Výsledková listina'!$C:$C,MATCH(CONCATENATE(T$4,$A9),'Výsledková listina'!$O:$O,0),1))</f>
      </c>
      <c r="U9" s="51">
        <f>IF(ISNA(MATCH(CONCATENATE(T$4,$A9),'Výsledková listina'!$O:$O,0)),"",INDEX('Výsledková listina'!$P:$P,MATCH(CONCATENATE(T$4,$A9),'Výsledková listina'!$O:$O,0),1))</f>
      </c>
      <c r="V9" s="4"/>
      <c r="W9" s="107"/>
      <c r="X9" s="49">
        <f t="shared" si="3"/>
      </c>
      <c r="Y9" s="68"/>
      <c r="Z9" s="17">
        <f>IF(ISNA(MATCH(CONCATENATE(Z$4,$A9),'Výsledková listina'!$O:$O,0)),"",INDEX('Výsledková listina'!$C:$C,MATCH(CONCATENATE(Z$4,$A9),'Výsledková listina'!$O:$O,0),1))</f>
      </c>
      <c r="AA9" s="51">
        <f>IF(ISNA(MATCH(CONCATENATE(Z$4,$A9),'Výsledková listina'!$O:$O,0)),"",INDEX('Výsledková listina'!$P:$P,MATCH(CONCATENATE(Z$4,$A9),'Výsledková listina'!$O:$O,0),1))</f>
      </c>
      <c r="AB9" s="4"/>
      <c r="AC9" s="107"/>
      <c r="AD9" s="49">
        <f t="shared" si="4"/>
      </c>
      <c r="AE9" s="68"/>
      <c r="AF9" s="17">
        <f>IF(ISNA(MATCH(CONCATENATE(AF$4,$A9),'Výsledková listina'!$O:$O,0)),"",INDEX('Výsledková listina'!$C:$C,MATCH(CONCATENATE(AF$4,$A9),'Výsledková listina'!$O:$O,0),1))</f>
      </c>
      <c r="AG9" s="51">
        <f>IF(ISNA(MATCH(CONCATENATE(AF$4,$A9),'Výsledková listina'!$O:$O,0)),"",INDEX('Výsledková listina'!$P:$P,MATCH(CONCATENATE(AF$4,$A9),'Výsledková listina'!$O:$O,0),1))</f>
      </c>
      <c r="AH9" s="4"/>
      <c r="AI9" s="107"/>
      <c r="AJ9" s="49">
        <f t="shared" si="5"/>
      </c>
      <c r="AK9" s="68"/>
      <c r="AL9" s="17">
        <f>IF(ISNA(MATCH(CONCATENATE(AL$4,$A9),'Výsledková listina'!$O:$O,0)),"",INDEX('Výsledková listina'!$C:$C,MATCH(CONCATENATE(AL$4,$A9),'Výsledková listina'!$O:$O,0),1))</f>
      </c>
      <c r="AM9" s="51">
        <f>IF(ISNA(MATCH(CONCATENATE(AL$4,$A9),'Výsledková listina'!$O:$O,0)),"",INDEX('Výsledková listina'!$P:$P,MATCH(CONCATENATE(AL$4,$A9),'Výsledková listina'!$O:$O,0),1))</f>
      </c>
      <c r="AN9" s="4"/>
      <c r="AO9" s="107"/>
      <c r="AP9" s="49">
        <f t="shared" si="6"/>
      </c>
      <c r="AQ9" s="68"/>
      <c r="AR9" s="17">
        <f>IF(ISNA(MATCH(CONCATENATE(AR$4,$A9),'Výsledková listina'!$O:$O,0)),"",INDEX('Výsledková listina'!$C:$C,MATCH(CONCATENATE(AR$4,$A9),'Výsledková listina'!$O:$O,0),1))</f>
      </c>
      <c r="AS9" s="51">
        <f>IF(ISNA(MATCH(CONCATENATE(AR$4,$A9),'Výsledková listina'!$O:$O,0)),"",INDEX('Výsledková listina'!$P:$P,MATCH(CONCATENATE(AR$4,$A9),'Výsledková listina'!$O:$O,0),1))</f>
      </c>
      <c r="AT9" s="4"/>
      <c r="AU9" s="107"/>
      <c r="AV9" s="49">
        <f t="shared" si="7"/>
      </c>
      <c r="AW9" s="68"/>
      <c r="AX9" s="17">
        <f>IF(ISNA(MATCH(CONCATENATE(AX$4,$A9),'Výsledková listina'!$O:$O,0)),"",INDEX('Výsledková listina'!$C:$C,MATCH(CONCATENATE(AX$4,$A9),'Výsledková listina'!$O:$O,0),1))</f>
      </c>
      <c r="AY9" s="51">
        <f>IF(ISNA(MATCH(CONCATENATE(AX$4,$A9),'Výsledková listina'!$O:$O,0)),"",INDEX('Výsledková listina'!$P:$P,MATCH(CONCATENATE(AX$4,$A9),'Výsledková listina'!$O:$O,0),1))</f>
      </c>
      <c r="AZ9" s="4"/>
      <c r="BA9" s="107"/>
      <c r="BB9" s="49">
        <f t="shared" si="8"/>
      </c>
      <c r="BC9" s="68"/>
      <c r="BD9" s="17">
        <f>IF(ISNA(MATCH(CONCATENATE(BD$4,$A9),'Výsledková listina'!$O:$O,0)),"",INDEX('Výsledková listina'!$C:$C,MATCH(CONCATENATE(BD$4,$A9),'Výsledková listina'!$O:$O,0),1))</f>
      </c>
      <c r="BE9" s="51">
        <f>IF(ISNA(MATCH(CONCATENATE(BD$4,$A9),'Výsledková listina'!$O:$O,0)),"",INDEX('Výsledková listina'!$P:$P,MATCH(CONCATENATE(BD$4,$A9),'Výsledková listina'!$O:$O,0),1))</f>
      </c>
      <c r="BF9" s="4"/>
      <c r="BG9" s="107"/>
      <c r="BH9" s="49">
        <f t="shared" si="9"/>
      </c>
      <c r="BI9" s="68"/>
      <c r="BJ9" s="17">
        <f>IF(ISNA(MATCH(CONCATENATE(BJ$4,$A9),'Výsledková listina'!$O:$O,0)),"",INDEX('Výsledková listina'!$C:$C,MATCH(CONCATENATE(BJ$4,$A9),'Výsledková listina'!$O:$O,0),1))</f>
      </c>
      <c r="BK9" s="51">
        <f>IF(ISNA(MATCH(CONCATENATE(BJ$4,$A9),'Výsledková listina'!$O:$O,0)),"",INDEX('Výsledková listina'!$P:$P,MATCH(CONCATENATE(BJ$4,$A9),'Výsledková listina'!$O:$O,0),1))</f>
      </c>
      <c r="BL9" s="4"/>
      <c r="BM9" s="49">
        <f t="shared" si="10"/>
      </c>
      <c r="BN9" s="68"/>
      <c r="BO9" s="17">
        <f>IF(ISNA(MATCH(CONCATENATE(BO$4,$A9),'Výsledková listina'!$O:$O,0)),"",INDEX('Výsledková listina'!$C:$C,MATCH(CONCATENATE(BO$4,$A9),'Výsledková listina'!$O:$O,0),1))</f>
      </c>
      <c r="BP9" s="51">
        <f>IF(ISNA(MATCH(CONCATENATE(BO$4,$A9),'Výsledková listina'!$O:$O,0)),"",INDEX('Výsledková listina'!$P:$P,MATCH(CONCATENATE(BO$4,$A9),'Výsledková listina'!$O:$O,0),1))</f>
      </c>
      <c r="BQ9" s="4"/>
      <c r="BR9" s="49">
        <f t="shared" si="11"/>
      </c>
      <c r="BS9" s="68"/>
      <c r="BT9" s="17">
        <f>IF(ISNA(MATCH(CONCATENATE(BT$4,$A9),'Výsledková listina'!$O:$O,0)),"",INDEX('Výsledková listina'!$C:$C,MATCH(CONCATENATE(BT$4,$A9),'Výsledková listina'!$O:$O,0),1))</f>
      </c>
      <c r="BU9" s="51">
        <f>IF(ISNA(MATCH(CONCATENATE(BT$4,$A9),'Výsledková listina'!$O:$O,0)),"",INDEX('Výsledková listina'!$P:$P,MATCH(CONCATENATE(BT$4,$A9),'Výsledková listina'!$O:$O,0),1))</f>
      </c>
      <c r="BV9" s="4"/>
      <c r="BW9" s="49">
        <f t="shared" si="12"/>
      </c>
      <c r="BX9" s="68"/>
      <c r="BY9" s="17">
        <f>IF(ISNA(MATCH(CONCATENATE(BY$4,$A9),'Výsledková listina'!$O:$O,0)),"",INDEX('Výsledková listina'!$C:$C,MATCH(CONCATENATE(BY$4,$A9),'Výsledková listina'!$O:$O,0),1))</f>
      </c>
      <c r="BZ9" s="51">
        <f>IF(ISNA(MATCH(CONCATENATE(BY$4,$A9),'Výsledková listina'!$O:$O,0)),"",INDEX('Výsledková listina'!$P:$P,MATCH(CONCATENATE(BY$4,$A9),'Výsledková listina'!$O:$O,0),1))</f>
      </c>
      <c r="CA9" s="4"/>
      <c r="CB9" s="49">
        <f t="shared" si="13"/>
      </c>
      <c r="CC9" s="68"/>
      <c r="CD9" s="17">
        <f>IF(ISNA(MATCH(CONCATENATE(CD$4,$A9),'Výsledková listina'!$O:$O,0)),"",INDEX('Výsledková listina'!$C:$C,MATCH(CONCATENATE(CD$4,$A9),'Výsledková listina'!$O:$O,0),1))</f>
      </c>
      <c r="CE9" s="51">
        <f>IF(ISNA(MATCH(CONCATENATE(CD$4,$A9),'Výsledková listina'!$O:$O,0)),"",INDEX('Výsledková listina'!$P:$P,MATCH(CONCATENATE(CD$4,$A9),'Výsledková listina'!$O:$O,0),1))</f>
      </c>
      <c r="CF9" s="4"/>
      <c r="CG9" s="49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Nella Králová, Víťa Král st.</v>
      </c>
      <c r="C10" s="51" t="str">
        <f>IF(ISNA(MATCH(CONCATENATE(B$4,$A10),'Výsledková listina'!$O:$O,0)),"",INDEX('Výsledková listina'!$P:$P,MATCH(CONCATENATE(B$4,$A10),'Výsledková listina'!$O:$O,0),1))</f>
        <v>Feeder team Králící</v>
      </c>
      <c r="D10" s="4">
        <v>10020</v>
      </c>
      <c r="E10" s="107"/>
      <c r="F10" s="49">
        <f t="shared" si="0"/>
        <v>9</v>
      </c>
      <c r="G10" s="68"/>
      <c r="H10" s="17" t="str">
        <f>IF(ISNA(MATCH(CONCATENATE(H$4,$A10),'Výsledková listina'!$O:$O,0)),"",INDEX('Výsledková listina'!$C:$C,MATCH(CONCATENATE(H$4,$A10),'Výsledková listina'!$O:$O,0),1))</f>
        <v>Viktor Stříbrský, Michal Soukup</v>
      </c>
      <c r="I10" s="51" t="str">
        <f>IF(ISNA(MATCH(CONCATENATE(H$4,$A10),'Výsledková listina'!$O:$O,0)),"",INDEX('Výsledková listina'!$P:$P,MATCH(CONCATENATE(H$4,$A10),'Výsledková listina'!$O:$O,0),1))</f>
        <v>Ostrá Plzeň</v>
      </c>
      <c r="J10" s="4">
        <v>10750</v>
      </c>
      <c r="K10" s="107"/>
      <c r="L10" s="49">
        <f t="shared" si="1"/>
        <v>7</v>
      </c>
      <c r="M10" s="68"/>
      <c r="N10" s="17" t="str">
        <f>IF(ISNA(MATCH(CONCATENATE(N$4,$A10),'Výsledková listina'!$O:$O,0)),"",INDEX('Výsledková listina'!$C:$C,MATCH(CONCATENATE(N$4,$A10),'Výsledková listina'!$O:$O,0),1))</f>
        <v>Kamil Šerý, Vladimír Vančata</v>
      </c>
      <c r="O10" s="51" t="str">
        <f>IF(ISNA(MATCH(CONCATENATE(N$4,$A10),'Výsledková listina'!$O:$O,0)),"",INDEX('Výsledková listina'!$P:$P,MATCH(CONCATENATE(N$4,$A10),'Výsledková listina'!$O:$O,0),1))</f>
        <v>ŠeVan</v>
      </c>
      <c r="P10" s="4">
        <v>8830</v>
      </c>
      <c r="Q10" s="107"/>
      <c r="R10" s="49">
        <f t="shared" si="2"/>
        <v>15</v>
      </c>
      <c r="S10" s="68"/>
      <c r="T10" s="17">
        <f>IF(ISNA(MATCH(CONCATENATE(T$4,$A10),'Výsledková listina'!$O:$O,0)),"",INDEX('Výsledková listina'!$C:$C,MATCH(CONCATENATE(T$4,$A10),'Výsledková listina'!$O:$O,0),1))</f>
      </c>
      <c r="U10" s="51">
        <f>IF(ISNA(MATCH(CONCATENATE(T$4,$A10),'Výsledková listina'!$O:$O,0)),"",INDEX('Výsledková listina'!$P:$P,MATCH(CONCATENATE(T$4,$A10),'Výsledková listina'!$O:$O,0),1))</f>
      </c>
      <c r="V10" s="4"/>
      <c r="W10" s="107"/>
      <c r="X10" s="49">
        <f t="shared" si="3"/>
      </c>
      <c r="Y10" s="68"/>
      <c r="Z10" s="17">
        <f>IF(ISNA(MATCH(CONCATENATE(Z$4,$A10),'Výsledková listina'!$O:$O,0)),"",INDEX('Výsledková listina'!$C:$C,MATCH(CONCATENATE(Z$4,$A10),'Výsledková listina'!$O:$O,0),1))</f>
      </c>
      <c r="AA10" s="51">
        <f>IF(ISNA(MATCH(CONCATENATE(Z$4,$A10),'Výsledková listina'!$O:$O,0)),"",INDEX('Výsledková listina'!$P:$P,MATCH(CONCATENATE(Z$4,$A10),'Výsledková listina'!$O:$O,0),1))</f>
      </c>
      <c r="AB10" s="4"/>
      <c r="AC10" s="107"/>
      <c r="AD10" s="49">
        <f t="shared" si="4"/>
      </c>
      <c r="AE10" s="68"/>
      <c r="AF10" s="17">
        <f>IF(ISNA(MATCH(CONCATENATE(AF$4,$A10),'Výsledková listina'!$O:$O,0)),"",INDEX('Výsledková listina'!$C:$C,MATCH(CONCATENATE(AF$4,$A10),'Výsledková listina'!$O:$O,0),1))</f>
      </c>
      <c r="AG10" s="51">
        <f>IF(ISNA(MATCH(CONCATENATE(AF$4,$A10),'Výsledková listina'!$O:$O,0)),"",INDEX('Výsledková listina'!$P:$P,MATCH(CONCATENATE(AF$4,$A10),'Výsledková listina'!$O:$O,0),1))</f>
      </c>
      <c r="AH10" s="4"/>
      <c r="AI10" s="107"/>
      <c r="AJ10" s="49">
        <f t="shared" si="5"/>
      </c>
      <c r="AK10" s="68"/>
      <c r="AL10" s="17">
        <f>IF(ISNA(MATCH(CONCATENATE(AL$4,$A10),'Výsledková listina'!$O:$O,0)),"",INDEX('Výsledková listina'!$C:$C,MATCH(CONCATENATE(AL$4,$A10),'Výsledková listina'!$O:$O,0),1))</f>
      </c>
      <c r="AM10" s="51">
        <f>IF(ISNA(MATCH(CONCATENATE(AL$4,$A10),'Výsledková listina'!$O:$O,0)),"",INDEX('Výsledková listina'!$P:$P,MATCH(CONCATENATE(AL$4,$A10),'Výsledková listina'!$O:$O,0),1))</f>
      </c>
      <c r="AN10" s="4"/>
      <c r="AO10" s="107"/>
      <c r="AP10" s="49">
        <f t="shared" si="6"/>
      </c>
      <c r="AQ10" s="68"/>
      <c r="AR10" s="17">
        <f>IF(ISNA(MATCH(CONCATENATE(AR$4,$A10),'Výsledková listina'!$O:$O,0)),"",INDEX('Výsledková listina'!$C:$C,MATCH(CONCATENATE(AR$4,$A10),'Výsledková listina'!$O:$O,0),1))</f>
      </c>
      <c r="AS10" s="51">
        <f>IF(ISNA(MATCH(CONCATENATE(AR$4,$A10),'Výsledková listina'!$O:$O,0)),"",INDEX('Výsledková listina'!$P:$P,MATCH(CONCATENATE(AR$4,$A10),'Výsledková listina'!$O:$O,0),1))</f>
      </c>
      <c r="AT10" s="4"/>
      <c r="AU10" s="107"/>
      <c r="AV10" s="49">
        <f t="shared" si="7"/>
      </c>
      <c r="AW10" s="68"/>
      <c r="AX10" s="17">
        <f>IF(ISNA(MATCH(CONCATENATE(AX$4,$A10),'Výsledková listina'!$O:$O,0)),"",INDEX('Výsledková listina'!$C:$C,MATCH(CONCATENATE(AX$4,$A10),'Výsledková listina'!$O:$O,0),1))</f>
      </c>
      <c r="AY10" s="51">
        <f>IF(ISNA(MATCH(CONCATENATE(AX$4,$A10),'Výsledková listina'!$O:$O,0)),"",INDEX('Výsledková listina'!$P:$P,MATCH(CONCATENATE(AX$4,$A10),'Výsledková listina'!$O:$O,0),1))</f>
      </c>
      <c r="AZ10" s="4"/>
      <c r="BA10" s="107"/>
      <c r="BB10" s="49">
        <f t="shared" si="8"/>
      </c>
      <c r="BC10" s="68"/>
      <c r="BD10" s="17">
        <f>IF(ISNA(MATCH(CONCATENATE(BD$4,$A10),'Výsledková listina'!$O:$O,0)),"",INDEX('Výsledková listina'!$C:$C,MATCH(CONCATENATE(BD$4,$A10),'Výsledková listina'!$O:$O,0),1))</f>
      </c>
      <c r="BE10" s="51">
        <f>IF(ISNA(MATCH(CONCATENATE(BD$4,$A10),'Výsledková listina'!$O:$O,0)),"",INDEX('Výsledková listina'!$P:$P,MATCH(CONCATENATE(BD$4,$A10),'Výsledková listina'!$O:$O,0),1))</f>
      </c>
      <c r="BF10" s="4"/>
      <c r="BG10" s="107"/>
      <c r="BH10" s="49">
        <f t="shared" si="9"/>
      </c>
      <c r="BI10" s="68"/>
      <c r="BJ10" s="17">
        <f>IF(ISNA(MATCH(CONCATENATE(BJ$4,$A10),'Výsledková listina'!$O:$O,0)),"",INDEX('Výsledková listina'!$C:$C,MATCH(CONCATENATE(BJ$4,$A10),'Výsledková listina'!$O:$O,0),1))</f>
      </c>
      <c r="BK10" s="51">
        <f>IF(ISNA(MATCH(CONCATENATE(BJ$4,$A10),'Výsledková listina'!$O:$O,0)),"",INDEX('Výsledková listina'!$P:$P,MATCH(CONCATENATE(BJ$4,$A10),'Výsledková listina'!$O:$O,0),1))</f>
      </c>
      <c r="BL10" s="4"/>
      <c r="BM10" s="49">
        <f t="shared" si="10"/>
      </c>
      <c r="BN10" s="68"/>
      <c r="BO10" s="17">
        <f>IF(ISNA(MATCH(CONCATENATE(BO$4,$A10),'Výsledková listina'!$O:$O,0)),"",INDEX('Výsledková listina'!$C:$C,MATCH(CONCATENATE(BO$4,$A10),'Výsledková listina'!$O:$O,0),1))</f>
      </c>
      <c r="BP10" s="51">
        <f>IF(ISNA(MATCH(CONCATENATE(BO$4,$A10),'Výsledková listina'!$O:$O,0)),"",INDEX('Výsledková listina'!$P:$P,MATCH(CONCATENATE(BO$4,$A10),'Výsledková listina'!$O:$O,0),1))</f>
      </c>
      <c r="BQ10" s="4"/>
      <c r="BR10" s="49">
        <f t="shared" si="11"/>
      </c>
      <c r="BS10" s="68"/>
      <c r="BT10" s="17">
        <f>IF(ISNA(MATCH(CONCATENATE(BT$4,$A10),'Výsledková listina'!$O:$O,0)),"",INDEX('Výsledková listina'!$C:$C,MATCH(CONCATENATE(BT$4,$A10),'Výsledková listina'!$O:$O,0),1))</f>
      </c>
      <c r="BU10" s="51">
        <f>IF(ISNA(MATCH(CONCATENATE(BT$4,$A10),'Výsledková listina'!$O:$O,0)),"",INDEX('Výsledková listina'!$P:$P,MATCH(CONCATENATE(BT$4,$A10),'Výsledková listina'!$O:$O,0),1))</f>
      </c>
      <c r="BV10" s="4"/>
      <c r="BW10" s="49">
        <f t="shared" si="12"/>
      </c>
      <c r="BX10" s="68"/>
      <c r="BY10" s="17">
        <f>IF(ISNA(MATCH(CONCATENATE(BY$4,$A10),'Výsledková listina'!$O:$O,0)),"",INDEX('Výsledková listina'!$C:$C,MATCH(CONCATENATE(BY$4,$A10),'Výsledková listina'!$O:$O,0),1))</f>
      </c>
      <c r="BZ10" s="51">
        <f>IF(ISNA(MATCH(CONCATENATE(BY$4,$A10),'Výsledková listina'!$O:$O,0)),"",INDEX('Výsledková listina'!$P:$P,MATCH(CONCATENATE(BY$4,$A10),'Výsledková listina'!$O:$O,0),1))</f>
      </c>
      <c r="CA10" s="4"/>
      <c r="CB10" s="49">
        <f t="shared" si="13"/>
      </c>
      <c r="CC10" s="68"/>
      <c r="CD10" s="17">
        <f>IF(ISNA(MATCH(CONCATENATE(CD$4,$A10),'Výsledková listina'!$O:$O,0)),"",INDEX('Výsledková listina'!$C:$C,MATCH(CONCATENATE(CD$4,$A10),'Výsledková listina'!$O:$O,0),1))</f>
      </c>
      <c r="CE10" s="51">
        <f>IF(ISNA(MATCH(CONCATENATE(CD$4,$A10),'Výsledková listina'!$O:$O,0)),"",INDEX('Výsledková listina'!$P:$P,MATCH(CONCATENATE(CD$4,$A10),'Výsledková listina'!$O:$O,0),1))</f>
      </c>
      <c r="CF10" s="4"/>
      <c r="CG10" s="49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Petr Kabát, František Koubek</v>
      </c>
      <c r="C11" s="51" t="str">
        <f>IF(ISNA(MATCH(CONCATENATE(B$4,$A11),'Výsledková listina'!$O:$O,0)),"",INDEX('Výsledková listina'!$P:$P,MATCH(CONCATENATE(B$4,$A11),'Výsledková listina'!$O:$O,0),1))</f>
        <v>Flagman and Rive feeder team</v>
      </c>
      <c r="D11" s="4">
        <v>14270</v>
      </c>
      <c r="E11" s="107"/>
      <c r="F11" s="49">
        <f t="shared" si="0"/>
        <v>4</v>
      </c>
      <c r="G11" s="68"/>
      <c r="H11" s="17" t="str">
        <f>IF(ISNA(MATCH(CONCATENATE(H$4,$A11),'Výsledková listina'!$O:$O,0)),"",INDEX('Výsledková listina'!$C:$C,MATCH(CONCATENATE(H$4,$A11),'Výsledková listina'!$O:$O,0),1))</f>
        <v>Jan Prepsl, Patrik Vele</v>
      </c>
      <c r="I11" s="51" t="str">
        <f>IF(ISNA(MATCH(CONCATENATE(H$4,$A11),'Výsledková listina'!$O:$O,0)),"",INDEX('Výsledková listina'!$P:$P,MATCH(CONCATENATE(H$4,$A11),'Výsledková listina'!$O:$O,0),1))</f>
        <v>MO ČRS PRAHA 9 KYJE</v>
      </c>
      <c r="J11" s="4">
        <v>14100</v>
      </c>
      <c r="K11" s="107"/>
      <c r="L11" s="49">
        <f t="shared" si="1"/>
        <v>3</v>
      </c>
      <c r="M11" s="68"/>
      <c r="N11" s="17" t="str">
        <f>IF(ISNA(MATCH(CONCATENATE(N$4,$A11),'Výsledková listina'!$O:$O,0)),"",INDEX('Výsledková listina'!$C:$C,MATCH(CONCATENATE(N$4,$A11),'Výsledková listina'!$O:$O,0),1))</f>
        <v>Jan Novák, Jiří Kuba</v>
      </c>
      <c r="O11" s="51">
        <f>IF(ISNA(MATCH(CONCATENATE(N$4,$A11),'Výsledková listina'!$O:$O,0)),"",INDEX('Výsledková listina'!$P:$P,MATCH(CONCATENATE(N$4,$A11),'Výsledková listina'!$O:$O,0),1))</f>
      </c>
      <c r="P11" s="4">
        <v>11200</v>
      </c>
      <c r="Q11" s="107"/>
      <c r="R11" s="49">
        <f t="shared" si="2"/>
        <v>10</v>
      </c>
      <c r="S11" s="68"/>
      <c r="T11" s="17">
        <f>IF(ISNA(MATCH(CONCATENATE(T$4,$A11),'Výsledková listina'!$O:$O,0)),"",INDEX('Výsledková listina'!$C:$C,MATCH(CONCATENATE(T$4,$A11),'Výsledková listina'!$O:$O,0),1))</f>
      </c>
      <c r="U11" s="51">
        <f>IF(ISNA(MATCH(CONCATENATE(T$4,$A11),'Výsledková listina'!$O:$O,0)),"",INDEX('Výsledková listina'!$P:$P,MATCH(CONCATENATE(T$4,$A11),'Výsledková listina'!$O:$O,0),1))</f>
      </c>
      <c r="V11" s="4"/>
      <c r="W11" s="107"/>
      <c r="X11" s="49">
        <f t="shared" si="3"/>
      </c>
      <c r="Y11" s="68"/>
      <c r="Z11" s="17">
        <f>IF(ISNA(MATCH(CONCATENATE(Z$4,$A11),'Výsledková listina'!$O:$O,0)),"",INDEX('Výsledková listina'!$C:$C,MATCH(CONCATENATE(Z$4,$A11),'Výsledková listina'!$O:$O,0),1))</f>
      </c>
      <c r="AA11" s="51">
        <f>IF(ISNA(MATCH(CONCATENATE(Z$4,$A11),'Výsledková listina'!$O:$O,0)),"",INDEX('Výsledková listina'!$P:$P,MATCH(CONCATENATE(Z$4,$A11),'Výsledková listina'!$O:$O,0),1))</f>
      </c>
      <c r="AB11" s="4"/>
      <c r="AC11" s="107"/>
      <c r="AD11" s="49">
        <f t="shared" si="4"/>
      </c>
      <c r="AE11" s="68"/>
      <c r="AF11" s="17">
        <f>IF(ISNA(MATCH(CONCATENATE(AF$4,$A11),'Výsledková listina'!$O:$O,0)),"",INDEX('Výsledková listina'!$C:$C,MATCH(CONCATENATE(AF$4,$A11),'Výsledková listina'!$O:$O,0),1))</f>
      </c>
      <c r="AG11" s="51">
        <f>IF(ISNA(MATCH(CONCATENATE(AF$4,$A11),'Výsledková listina'!$O:$O,0)),"",INDEX('Výsledková listina'!$P:$P,MATCH(CONCATENATE(AF$4,$A11),'Výsledková listina'!$O:$O,0),1))</f>
      </c>
      <c r="AH11" s="4"/>
      <c r="AI11" s="107"/>
      <c r="AJ11" s="49">
        <f t="shared" si="5"/>
      </c>
      <c r="AK11" s="68"/>
      <c r="AL11" s="17">
        <f>IF(ISNA(MATCH(CONCATENATE(AL$4,$A11),'Výsledková listina'!$O:$O,0)),"",INDEX('Výsledková listina'!$C:$C,MATCH(CONCATENATE(AL$4,$A11),'Výsledková listina'!$O:$O,0),1))</f>
      </c>
      <c r="AM11" s="51">
        <f>IF(ISNA(MATCH(CONCATENATE(AL$4,$A11),'Výsledková listina'!$O:$O,0)),"",INDEX('Výsledková listina'!$P:$P,MATCH(CONCATENATE(AL$4,$A11),'Výsledková listina'!$O:$O,0),1))</f>
      </c>
      <c r="AN11" s="4"/>
      <c r="AO11" s="107"/>
      <c r="AP11" s="49">
        <f t="shared" si="6"/>
      </c>
      <c r="AQ11" s="68"/>
      <c r="AR11" s="17">
        <f>IF(ISNA(MATCH(CONCATENATE(AR$4,$A11),'Výsledková listina'!$O:$O,0)),"",INDEX('Výsledková listina'!$C:$C,MATCH(CONCATENATE(AR$4,$A11),'Výsledková listina'!$O:$O,0),1))</f>
      </c>
      <c r="AS11" s="51">
        <f>IF(ISNA(MATCH(CONCATENATE(AR$4,$A11),'Výsledková listina'!$O:$O,0)),"",INDEX('Výsledková listina'!$P:$P,MATCH(CONCATENATE(AR$4,$A11),'Výsledková listina'!$O:$O,0),1))</f>
      </c>
      <c r="AT11" s="4"/>
      <c r="AU11" s="107"/>
      <c r="AV11" s="49">
        <f t="shared" si="7"/>
      </c>
      <c r="AW11" s="68"/>
      <c r="AX11" s="17">
        <f>IF(ISNA(MATCH(CONCATENATE(AX$4,$A11),'Výsledková listina'!$O:$O,0)),"",INDEX('Výsledková listina'!$C:$C,MATCH(CONCATENATE(AX$4,$A11),'Výsledková listina'!$O:$O,0),1))</f>
      </c>
      <c r="AY11" s="51">
        <f>IF(ISNA(MATCH(CONCATENATE(AX$4,$A11),'Výsledková listina'!$O:$O,0)),"",INDEX('Výsledková listina'!$P:$P,MATCH(CONCATENATE(AX$4,$A11),'Výsledková listina'!$O:$O,0),1))</f>
      </c>
      <c r="AZ11" s="4"/>
      <c r="BA11" s="107"/>
      <c r="BB11" s="49">
        <f t="shared" si="8"/>
      </c>
      <c r="BC11" s="68"/>
      <c r="BD11" s="17">
        <f>IF(ISNA(MATCH(CONCATENATE(BD$4,$A11),'Výsledková listina'!$O:$O,0)),"",INDEX('Výsledková listina'!$C:$C,MATCH(CONCATENATE(BD$4,$A11),'Výsledková listina'!$O:$O,0),1))</f>
      </c>
      <c r="BE11" s="51">
        <f>IF(ISNA(MATCH(CONCATENATE(BD$4,$A11),'Výsledková listina'!$O:$O,0)),"",INDEX('Výsledková listina'!$P:$P,MATCH(CONCATENATE(BD$4,$A11),'Výsledková listina'!$O:$O,0),1))</f>
      </c>
      <c r="BF11" s="4"/>
      <c r="BG11" s="107"/>
      <c r="BH11" s="49">
        <f t="shared" si="9"/>
      </c>
      <c r="BI11" s="68"/>
      <c r="BJ11" s="17">
        <f>IF(ISNA(MATCH(CONCATENATE(BJ$4,$A11),'Výsledková listina'!$O:$O,0)),"",INDEX('Výsledková listina'!$C:$C,MATCH(CONCATENATE(BJ$4,$A11),'Výsledková listina'!$O:$O,0),1))</f>
      </c>
      <c r="BK11" s="51">
        <f>IF(ISNA(MATCH(CONCATENATE(BJ$4,$A11),'Výsledková listina'!$O:$O,0)),"",INDEX('Výsledková listina'!$P:$P,MATCH(CONCATENATE(BJ$4,$A11),'Výsledková listina'!$O:$O,0),1))</f>
      </c>
      <c r="BL11" s="4"/>
      <c r="BM11" s="49">
        <f t="shared" si="10"/>
      </c>
      <c r="BN11" s="68"/>
      <c r="BO11" s="17">
        <f>IF(ISNA(MATCH(CONCATENATE(BO$4,$A11),'Výsledková listina'!$O:$O,0)),"",INDEX('Výsledková listina'!$C:$C,MATCH(CONCATENATE(BO$4,$A11),'Výsledková listina'!$O:$O,0),1))</f>
      </c>
      <c r="BP11" s="51">
        <f>IF(ISNA(MATCH(CONCATENATE(BO$4,$A11),'Výsledková listina'!$O:$O,0)),"",INDEX('Výsledková listina'!$P:$P,MATCH(CONCATENATE(BO$4,$A11),'Výsledková listina'!$O:$O,0),1))</f>
      </c>
      <c r="BQ11" s="4"/>
      <c r="BR11" s="49">
        <f t="shared" si="11"/>
      </c>
      <c r="BS11" s="68"/>
      <c r="BT11" s="17">
        <f>IF(ISNA(MATCH(CONCATENATE(BT$4,$A11),'Výsledková listina'!$O:$O,0)),"",INDEX('Výsledková listina'!$C:$C,MATCH(CONCATENATE(BT$4,$A11),'Výsledková listina'!$O:$O,0),1))</f>
      </c>
      <c r="BU11" s="51">
        <f>IF(ISNA(MATCH(CONCATENATE(BT$4,$A11),'Výsledková listina'!$O:$O,0)),"",INDEX('Výsledková listina'!$P:$P,MATCH(CONCATENATE(BT$4,$A11),'Výsledková listina'!$O:$O,0),1))</f>
      </c>
      <c r="BV11" s="4"/>
      <c r="BW11" s="49">
        <f t="shared" si="12"/>
      </c>
      <c r="BX11" s="68"/>
      <c r="BY11" s="17">
        <f>IF(ISNA(MATCH(CONCATENATE(BY$4,$A11),'Výsledková listina'!$O:$O,0)),"",INDEX('Výsledková listina'!$C:$C,MATCH(CONCATENATE(BY$4,$A11),'Výsledková listina'!$O:$O,0),1))</f>
      </c>
      <c r="BZ11" s="51">
        <f>IF(ISNA(MATCH(CONCATENATE(BY$4,$A11),'Výsledková listina'!$O:$O,0)),"",INDEX('Výsledková listina'!$P:$P,MATCH(CONCATENATE(BY$4,$A11),'Výsledková listina'!$O:$O,0),1))</f>
      </c>
      <c r="CA11" s="4"/>
      <c r="CB11" s="49">
        <f t="shared" si="13"/>
      </c>
      <c r="CC11" s="68"/>
      <c r="CD11" s="17">
        <f>IF(ISNA(MATCH(CONCATENATE(CD$4,$A11),'Výsledková listina'!$O:$O,0)),"",INDEX('Výsledková listina'!$C:$C,MATCH(CONCATENATE(CD$4,$A11),'Výsledková listina'!$O:$O,0),1))</f>
      </c>
      <c r="CE11" s="51">
        <f>IF(ISNA(MATCH(CONCATENATE(CD$4,$A11),'Výsledková listina'!$O:$O,0)),"",INDEX('Výsledková listina'!$P:$P,MATCH(CONCATENATE(CD$4,$A11),'Výsledková listina'!$O:$O,0),1))</f>
      </c>
      <c r="CF11" s="4"/>
      <c r="CG11" s="49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Jaroslav Buriánek, Petr Reichert</v>
      </c>
      <c r="C12" s="51" t="str">
        <f>IF(ISNA(MATCH(CONCATENATE(B$4,$A12),'Výsledková listina'!$O:$O,0)),"",INDEX('Výsledková listina'!$P:$P,MATCH(CONCATENATE(B$4,$A12),'Výsledková listina'!$O:$O,0),1))</f>
        <v>Barbus Feeder team</v>
      </c>
      <c r="D12" s="4">
        <v>11390</v>
      </c>
      <c r="E12" s="107"/>
      <c r="F12" s="49">
        <f t="shared" si="0"/>
        <v>7</v>
      </c>
      <c r="G12" s="68"/>
      <c r="H12" s="17" t="str">
        <f>IF(ISNA(MATCH(CONCATENATE(H$4,$A12),'Výsledková listina'!$O:$O,0)),"",INDEX('Výsledková listina'!$C:$C,MATCH(CONCATENATE(H$4,$A12),'Výsledková listina'!$O:$O,0),1))</f>
        <v>Patrik Semrád, Jakub Lukášek </v>
      </c>
      <c r="I12" s="51" t="str">
        <f>IF(ISNA(MATCH(CONCATENATE(H$4,$A12),'Výsledková listina'!$O:$O,0)),"",INDEX('Výsledková listina'!$P:$P,MATCH(CONCATENATE(H$4,$A12),'Výsledková listina'!$O:$O,0),1))</f>
        <v>Třebechováci</v>
      </c>
      <c r="J12" s="4">
        <v>7620</v>
      </c>
      <c r="K12" s="107"/>
      <c r="L12" s="49">
        <f t="shared" si="1"/>
        <v>11</v>
      </c>
      <c r="M12" s="68"/>
      <c r="N12" s="17" t="str">
        <f>IF(ISNA(MATCH(CONCATENATE(N$4,$A12),'Výsledková listina'!$O:$O,0)),"",INDEX('Výsledková listina'!$C:$C,MATCH(CONCATENATE(N$4,$A12),'Výsledková listina'!$O:$O,0),1))</f>
        <v>Štěpán Bartoň, Jaroslav Stupka</v>
      </c>
      <c r="O12" s="51" t="str">
        <f>IF(ISNA(MATCH(CONCATENATE(N$4,$A12),'Výsledková listina'!$O:$O,0)),"",INDEX('Výsledková listina'!$P:$P,MATCH(CONCATENATE(N$4,$A12),'Výsledková listina'!$O:$O,0),1))</f>
        <v>Feeder team Zelenáči ČRS</v>
      </c>
      <c r="P12" s="4">
        <v>15510</v>
      </c>
      <c r="Q12" s="107"/>
      <c r="R12" s="49">
        <f t="shared" si="2"/>
        <v>4</v>
      </c>
      <c r="S12" s="68"/>
      <c r="T12" s="17">
        <f>IF(ISNA(MATCH(CONCATENATE(T$4,$A12),'Výsledková listina'!$O:$O,0)),"",INDEX('Výsledková listina'!$C:$C,MATCH(CONCATENATE(T$4,$A12),'Výsledková listina'!$O:$O,0),1))</f>
      </c>
      <c r="U12" s="51">
        <f>IF(ISNA(MATCH(CONCATENATE(T$4,$A12),'Výsledková listina'!$O:$O,0)),"",INDEX('Výsledková listina'!$P:$P,MATCH(CONCATENATE(T$4,$A12),'Výsledková listina'!$O:$O,0),1))</f>
      </c>
      <c r="V12" s="4"/>
      <c r="W12" s="107"/>
      <c r="X12" s="49">
        <f t="shared" si="3"/>
      </c>
      <c r="Y12" s="68"/>
      <c r="Z12" s="17">
        <f>IF(ISNA(MATCH(CONCATENATE(Z$4,$A12),'Výsledková listina'!$O:$O,0)),"",INDEX('Výsledková listina'!$C:$C,MATCH(CONCATENATE(Z$4,$A12),'Výsledková listina'!$O:$O,0),1))</f>
      </c>
      <c r="AA12" s="51">
        <f>IF(ISNA(MATCH(CONCATENATE(Z$4,$A12),'Výsledková listina'!$O:$O,0)),"",INDEX('Výsledková listina'!$P:$P,MATCH(CONCATENATE(Z$4,$A12),'Výsledková listina'!$O:$O,0),1))</f>
      </c>
      <c r="AB12" s="4"/>
      <c r="AC12" s="107"/>
      <c r="AD12" s="49">
        <f t="shared" si="4"/>
      </c>
      <c r="AE12" s="68"/>
      <c r="AF12" s="17">
        <f>IF(ISNA(MATCH(CONCATENATE(AF$4,$A12),'Výsledková listina'!$O:$O,0)),"",INDEX('Výsledková listina'!$C:$C,MATCH(CONCATENATE(AF$4,$A12),'Výsledková listina'!$O:$O,0),1))</f>
      </c>
      <c r="AG12" s="51">
        <f>IF(ISNA(MATCH(CONCATENATE(AF$4,$A12),'Výsledková listina'!$O:$O,0)),"",INDEX('Výsledková listina'!$P:$P,MATCH(CONCATENATE(AF$4,$A12),'Výsledková listina'!$O:$O,0),1))</f>
      </c>
      <c r="AH12" s="4"/>
      <c r="AI12" s="107"/>
      <c r="AJ12" s="49">
        <f t="shared" si="5"/>
      </c>
      <c r="AK12" s="68"/>
      <c r="AL12" s="17">
        <f>IF(ISNA(MATCH(CONCATENATE(AL$4,$A12),'Výsledková listina'!$O:$O,0)),"",INDEX('Výsledková listina'!$C:$C,MATCH(CONCATENATE(AL$4,$A12),'Výsledková listina'!$O:$O,0),1))</f>
      </c>
      <c r="AM12" s="51">
        <f>IF(ISNA(MATCH(CONCATENATE(AL$4,$A12),'Výsledková listina'!$O:$O,0)),"",INDEX('Výsledková listina'!$P:$P,MATCH(CONCATENATE(AL$4,$A12),'Výsledková listina'!$O:$O,0),1))</f>
      </c>
      <c r="AN12" s="4"/>
      <c r="AO12" s="107"/>
      <c r="AP12" s="49">
        <f t="shared" si="6"/>
      </c>
      <c r="AQ12" s="68"/>
      <c r="AR12" s="17">
        <f>IF(ISNA(MATCH(CONCATENATE(AR$4,$A12),'Výsledková listina'!$O:$O,0)),"",INDEX('Výsledková listina'!$C:$C,MATCH(CONCATENATE(AR$4,$A12),'Výsledková listina'!$O:$O,0),1))</f>
      </c>
      <c r="AS12" s="51">
        <f>IF(ISNA(MATCH(CONCATENATE(AR$4,$A12),'Výsledková listina'!$O:$O,0)),"",INDEX('Výsledková listina'!$P:$P,MATCH(CONCATENATE(AR$4,$A12),'Výsledková listina'!$O:$O,0),1))</f>
      </c>
      <c r="AT12" s="4"/>
      <c r="AU12" s="107"/>
      <c r="AV12" s="49">
        <f t="shared" si="7"/>
      </c>
      <c r="AW12" s="68"/>
      <c r="AX12" s="17">
        <f>IF(ISNA(MATCH(CONCATENATE(AX$4,$A12),'Výsledková listina'!$O:$O,0)),"",INDEX('Výsledková listina'!$C:$C,MATCH(CONCATENATE(AX$4,$A12),'Výsledková listina'!$O:$O,0),1))</f>
      </c>
      <c r="AY12" s="51">
        <f>IF(ISNA(MATCH(CONCATENATE(AX$4,$A12),'Výsledková listina'!$O:$O,0)),"",INDEX('Výsledková listina'!$P:$P,MATCH(CONCATENATE(AX$4,$A12),'Výsledková listina'!$O:$O,0),1))</f>
      </c>
      <c r="AZ12" s="4"/>
      <c r="BA12" s="107"/>
      <c r="BB12" s="49">
        <f t="shared" si="8"/>
      </c>
      <c r="BC12" s="68"/>
      <c r="BD12" s="17">
        <f>IF(ISNA(MATCH(CONCATENATE(BD$4,$A12),'Výsledková listina'!$O:$O,0)),"",INDEX('Výsledková listina'!$C:$C,MATCH(CONCATENATE(BD$4,$A12),'Výsledková listina'!$O:$O,0),1))</f>
      </c>
      <c r="BE12" s="51">
        <f>IF(ISNA(MATCH(CONCATENATE(BD$4,$A12),'Výsledková listina'!$O:$O,0)),"",INDEX('Výsledková listina'!$P:$P,MATCH(CONCATENATE(BD$4,$A12),'Výsledková listina'!$O:$O,0),1))</f>
      </c>
      <c r="BF12" s="4"/>
      <c r="BG12" s="107"/>
      <c r="BH12" s="49">
        <f t="shared" si="9"/>
      </c>
      <c r="BI12" s="68"/>
      <c r="BJ12" s="17">
        <f>IF(ISNA(MATCH(CONCATENATE(BJ$4,$A12),'Výsledková listina'!$O:$O,0)),"",INDEX('Výsledková listina'!$C:$C,MATCH(CONCATENATE(BJ$4,$A12),'Výsledková listina'!$O:$O,0),1))</f>
      </c>
      <c r="BK12" s="51">
        <f>IF(ISNA(MATCH(CONCATENATE(BJ$4,$A12),'Výsledková listina'!$O:$O,0)),"",INDEX('Výsledková listina'!$P:$P,MATCH(CONCATENATE(BJ$4,$A12),'Výsledková listina'!$O:$O,0),1))</f>
      </c>
      <c r="BL12" s="4"/>
      <c r="BM12" s="49">
        <f t="shared" si="10"/>
      </c>
      <c r="BN12" s="68"/>
      <c r="BO12" s="17">
        <f>IF(ISNA(MATCH(CONCATENATE(BO$4,$A12),'Výsledková listina'!$O:$O,0)),"",INDEX('Výsledková listina'!$C:$C,MATCH(CONCATENATE(BO$4,$A12),'Výsledková listina'!$O:$O,0),1))</f>
      </c>
      <c r="BP12" s="51">
        <f>IF(ISNA(MATCH(CONCATENATE(BO$4,$A12),'Výsledková listina'!$O:$O,0)),"",INDEX('Výsledková listina'!$P:$P,MATCH(CONCATENATE(BO$4,$A12),'Výsledková listina'!$O:$O,0),1))</f>
      </c>
      <c r="BQ12" s="4"/>
      <c r="BR12" s="49">
        <f t="shared" si="11"/>
      </c>
      <c r="BS12" s="68"/>
      <c r="BT12" s="17">
        <f>IF(ISNA(MATCH(CONCATENATE(BT$4,$A12),'Výsledková listina'!$O:$O,0)),"",INDEX('Výsledková listina'!$C:$C,MATCH(CONCATENATE(BT$4,$A12),'Výsledková listina'!$O:$O,0),1))</f>
      </c>
      <c r="BU12" s="51">
        <f>IF(ISNA(MATCH(CONCATENATE(BT$4,$A12),'Výsledková listina'!$O:$O,0)),"",INDEX('Výsledková listina'!$P:$P,MATCH(CONCATENATE(BT$4,$A12),'Výsledková listina'!$O:$O,0),1))</f>
      </c>
      <c r="BV12" s="4"/>
      <c r="BW12" s="49">
        <f t="shared" si="12"/>
      </c>
      <c r="BX12" s="68"/>
      <c r="BY12" s="17">
        <f>IF(ISNA(MATCH(CONCATENATE(BY$4,$A12),'Výsledková listina'!$O:$O,0)),"",INDEX('Výsledková listina'!$C:$C,MATCH(CONCATENATE(BY$4,$A12),'Výsledková listina'!$O:$O,0),1))</f>
      </c>
      <c r="BZ12" s="51">
        <f>IF(ISNA(MATCH(CONCATENATE(BY$4,$A12),'Výsledková listina'!$O:$O,0)),"",INDEX('Výsledková listina'!$P:$P,MATCH(CONCATENATE(BY$4,$A12),'Výsledková listina'!$O:$O,0),1))</f>
      </c>
      <c r="CA12" s="4"/>
      <c r="CB12" s="49">
        <f t="shared" si="13"/>
      </c>
      <c r="CC12" s="68"/>
      <c r="CD12" s="17">
        <f>IF(ISNA(MATCH(CONCATENATE(CD$4,$A12),'Výsledková listina'!$O:$O,0)),"",INDEX('Výsledková listina'!$C:$C,MATCH(CONCATENATE(CD$4,$A12),'Výsledková listina'!$O:$O,0),1))</f>
      </c>
      <c r="CE12" s="51">
        <f>IF(ISNA(MATCH(CONCATENATE(CD$4,$A12),'Výsledková listina'!$O:$O,0)),"",INDEX('Výsledková listina'!$P:$P,MATCH(CONCATENATE(CD$4,$A12),'Výsledková listina'!$O:$O,0),1))</f>
      </c>
      <c r="CF12" s="4"/>
      <c r="CG12" s="49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Jiří Jirsa, Jiří Hanousek</v>
      </c>
      <c r="C13" s="51" t="str">
        <f>IF(ISNA(MATCH(CONCATENATE(B$4,$A13),'Výsledková listina'!$O:$O,0)),"",INDEX('Výsledková listina'!$P:$P,MATCH(CONCATENATE(B$4,$A13),'Výsledková listina'!$O:$O,0),1))</f>
        <v>HaJi Feeder</v>
      </c>
      <c r="D13" s="4">
        <v>10230</v>
      </c>
      <c r="E13" s="107"/>
      <c r="F13" s="49">
        <f t="shared" si="0"/>
        <v>8</v>
      </c>
      <c r="G13" s="68"/>
      <c r="H13" s="17" t="str">
        <f>IF(ISNA(MATCH(CONCATENATE(H$4,$A13),'Výsledková listina'!$O:$O,0)),"",INDEX('Výsledková listina'!$C:$C,MATCH(CONCATENATE(H$4,$A13),'Výsledková listina'!$O:$O,0),1))</f>
        <v>František Herink, Milan Rada</v>
      </c>
      <c r="I13" s="51" t="str">
        <f>IF(ISNA(MATCH(CONCATENATE(H$4,$A13),'Výsledková listina'!$O:$O,0)),"",INDEX('Výsledková listina'!$P:$P,MATCH(CONCATENATE(H$4,$A13),'Výsledková listina'!$O:$O,0),1))</f>
        <v>VIPA Trabucco A</v>
      </c>
      <c r="J13" s="4">
        <v>10540</v>
      </c>
      <c r="K13" s="107"/>
      <c r="L13" s="49">
        <f t="shared" si="1"/>
        <v>8</v>
      </c>
      <c r="M13" s="68"/>
      <c r="N13" s="17" t="str">
        <f>IF(ISNA(MATCH(CONCATENATE(N$4,$A13),'Výsledková listina'!$O:$O,0)),"",INDEX('Výsledková listina'!$C:$C,MATCH(CONCATENATE(N$4,$A13),'Výsledková listina'!$O:$O,0),1))</f>
        <v>Míra Radil, Jartoslav Rajdl</v>
      </c>
      <c r="O13" s="51" t="str">
        <f>IF(ISNA(MATCH(CONCATENATE(N$4,$A13),'Výsledková listina'!$O:$O,0)),"",INDEX('Výsledková listina'!$P:$P,MATCH(CONCATENATE(N$4,$A13),'Výsledková listina'!$O:$O,0),1))</f>
        <v>Abramis Feeder team</v>
      </c>
      <c r="P13" s="4">
        <v>14470</v>
      </c>
      <c r="Q13" s="107"/>
      <c r="R13" s="49">
        <f t="shared" si="2"/>
        <v>6</v>
      </c>
      <c r="S13" s="68"/>
      <c r="T13" s="17">
        <f>IF(ISNA(MATCH(CONCATENATE(T$4,$A13),'Výsledková listina'!$O:$O,0)),"",INDEX('Výsledková listina'!$C:$C,MATCH(CONCATENATE(T$4,$A13),'Výsledková listina'!$O:$O,0),1))</f>
      </c>
      <c r="U13" s="51">
        <f>IF(ISNA(MATCH(CONCATENATE(T$4,$A13),'Výsledková listina'!$O:$O,0)),"",INDEX('Výsledková listina'!$P:$P,MATCH(CONCATENATE(T$4,$A13),'Výsledková listina'!$O:$O,0),1))</f>
      </c>
      <c r="V13" s="4"/>
      <c r="W13" s="107"/>
      <c r="X13" s="49">
        <f t="shared" si="3"/>
      </c>
      <c r="Y13" s="68"/>
      <c r="Z13" s="17">
        <f>IF(ISNA(MATCH(CONCATENATE(Z$4,$A13),'Výsledková listina'!$O:$O,0)),"",INDEX('Výsledková listina'!$C:$C,MATCH(CONCATENATE(Z$4,$A13),'Výsledková listina'!$O:$O,0),1))</f>
      </c>
      <c r="AA13" s="51">
        <f>IF(ISNA(MATCH(CONCATENATE(Z$4,$A13),'Výsledková listina'!$O:$O,0)),"",INDEX('Výsledková listina'!$P:$P,MATCH(CONCATENATE(Z$4,$A13),'Výsledková listina'!$O:$O,0),1))</f>
      </c>
      <c r="AB13" s="4"/>
      <c r="AC13" s="107"/>
      <c r="AD13" s="49">
        <f t="shared" si="4"/>
      </c>
      <c r="AE13" s="68"/>
      <c r="AF13" s="17">
        <f>IF(ISNA(MATCH(CONCATENATE(AF$4,$A13),'Výsledková listina'!$O:$O,0)),"",INDEX('Výsledková listina'!$C:$C,MATCH(CONCATENATE(AF$4,$A13),'Výsledková listina'!$O:$O,0),1))</f>
      </c>
      <c r="AG13" s="51">
        <f>IF(ISNA(MATCH(CONCATENATE(AF$4,$A13),'Výsledková listina'!$O:$O,0)),"",INDEX('Výsledková listina'!$P:$P,MATCH(CONCATENATE(AF$4,$A13),'Výsledková listina'!$O:$O,0),1))</f>
      </c>
      <c r="AH13" s="4"/>
      <c r="AI13" s="107"/>
      <c r="AJ13" s="49">
        <f t="shared" si="5"/>
      </c>
      <c r="AK13" s="68"/>
      <c r="AL13" s="17">
        <f>IF(ISNA(MATCH(CONCATENATE(AL$4,$A13),'Výsledková listina'!$O:$O,0)),"",INDEX('Výsledková listina'!$C:$C,MATCH(CONCATENATE(AL$4,$A13),'Výsledková listina'!$O:$O,0),1))</f>
      </c>
      <c r="AM13" s="51">
        <f>IF(ISNA(MATCH(CONCATENATE(AL$4,$A13),'Výsledková listina'!$O:$O,0)),"",INDEX('Výsledková listina'!$P:$P,MATCH(CONCATENATE(AL$4,$A13),'Výsledková listina'!$O:$O,0),1))</f>
      </c>
      <c r="AN13" s="4"/>
      <c r="AO13" s="107"/>
      <c r="AP13" s="49">
        <f t="shared" si="6"/>
      </c>
      <c r="AQ13" s="68"/>
      <c r="AR13" s="17">
        <f>IF(ISNA(MATCH(CONCATENATE(AR$4,$A13),'Výsledková listina'!$O:$O,0)),"",INDEX('Výsledková listina'!$C:$C,MATCH(CONCATENATE(AR$4,$A13),'Výsledková listina'!$O:$O,0),1))</f>
      </c>
      <c r="AS13" s="51">
        <f>IF(ISNA(MATCH(CONCATENATE(AR$4,$A13),'Výsledková listina'!$O:$O,0)),"",INDEX('Výsledková listina'!$P:$P,MATCH(CONCATENATE(AR$4,$A13),'Výsledková listina'!$O:$O,0),1))</f>
      </c>
      <c r="AT13" s="4"/>
      <c r="AU13" s="107"/>
      <c r="AV13" s="49">
        <f t="shared" si="7"/>
      </c>
      <c r="AW13" s="68"/>
      <c r="AX13" s="17">
        <f>IF(ISNA(MATCH(CONCATENATE(AX$4,$A13),'Výsledková listina'!$O:$O,0)),"",INDEX('Výsledková listina'!$C:$C,MATCH(CONCATENATE(AX$4,$A13),'Výsledková listina'!$O:$O,0),1))</f>
      </c>
      <c r="AY13" s="51">
        <f>IF(ISNA(MATCH(CONCATENATE(AX$4,$A13),'Výsledková listina'!$O:$O,0)),"",INDEX('Výsledková listina'!$P:$P,MATCH(CONCATENATE(AX$4,$A13),'Výsledková listina'!$O:$O,0),1))</f>
      </c>
      <c r="AZ13" s="4"/>
      <c r="BA13" s="107"/>
      <c r="BB13" s="49">
        <f t="shared" si="8"/>
      </c>
      <c r="BC13" s="68"/>
      <c r="BD13" s="17">
        <f>IF(ISNA(MATCH(CONCATENATE(BD$4,$A13),'Výsledková listina'!$O:$O,0)),"",INDEX('Výsledková listina'!$C:$C,MATCH(CONCATENATE(BD$4,$A13),'Výsledková listina'!$O:$O,0),1))</f>
      </c>
      <c r="BE13" s="51">
        <f>IF(ISNA(MATCH(CONCATENATE(BD$4,$A13),'Výsledková listina'!$O:$O,0)),"",INDEX('Výsledková listina'!$P:$P,MATCH(CONCATENATE(BD$4,$A13),'Výsledková listina'!$O:$O,0),1))</f>
      </c>
      <c r="BF13" s="4"/>
      <c r="BG13" s="107"/>
      <c r="BH13" s="49">
        <f t="shared" si="9"/>
      </c>
      <c r="BI13" s="68"/>
      <c r="BJ13" s="17">
        <f>IF(ISNA(MATCH(CONCATENATE(BJ$4,$A13),'Výsledková listina'!$O:$O,0)),"",INDEX('Výsledková listina'!$C:$C,MATCH(CONCATENATE(BJ$4,$A13),'Výsledková listina'!$O:$O,0),1))</f>
      </c>
      <c r="BK13" s="51">
        <f>IF(ISNA(MATCH(CONCATENATE(BJ$4,$A13),'Výsledková listina'!$O:$O,0)),"",INDEX('Výsledková listina'!$P:$P,MATCH(CONCATENATE(BJ$4,$A13),'Výsledková listina'!$O:$O,0),1))</f>
      </c>
      <c r="BL13" s="4"/>
      <c r="BM13" s="49">
        <f t="shared" si="10"/>
      </c>
      <c r="BN13" s="68"/>
      <c r="BO13" s="17">
        <f>IF(ISNA(MATCH(CONCATENATE(BO$4,$A13),'Výsledková listina'!$O:$O,0)),"",INDEX('Výsledková listina'!$C:$C,MATCH(CONCATENATE(BO$4,$A13),'Výsledková listina'!$O:$O,0),1))</f>
      </c>
      <c r="BP13" s="51">
        <f>IF(ISNA(MATCH(CONCATENATE(BO$4,$A13),'Výsledková listina'!$O:$O,0)),"",INDEX('Výsledková listina'!$P:$P,MATCH(CONCATENATE(BO$4,$A13),'Výsledková listina'!$O:$O,0),1))</f>
      </c>
      <c r="BQ13" s="4"/>
      <c r="BR13" s="49">
        <f t="shared" si="11"/>
      </c>
      <c r="BS13" s="68"/>
      <c r="BT13" s="17">
        <f>IF(ISNA(MATCH(CONCATENATE(BT$4,$A13),'Výsledková listina'!$O:$O,0)),"",INDEX('Výsledková listina'!$C:$C,MATCH(CONCATENATE(BT$4,$A13),'Výsledková listina'!$O:$O,0),1))</f>
      </c>
      <c r="BU13" s="51">
        <f>IF(ISNA(MATCH(CONCATENATE(BT$4,$A13),'Výsledková listina'!$O:$O,0)),"",INDEX('Výsledková listina'!$P:$P,MATCH(CONCATENATE(BT$4,$A13),'Výsledková listina'!$O:$O,0),1))</f>
      </c>
      <c r="BV13" s="4"/>
      <c r="BW13" s="49">
        <f t="shared" si="12"/>
      </c>
      <c r="BX13" s="68"/>
      <c r="BY13" s="17">
        <f>IF(ISNA(MATCH(CONCATENATE(BY$4,$A13),'Výsledková listina'!$O:$O,0)),"",INDEX('Výsledková listina'!$C:$C,MATCH(CONCATENATE(BY$4,$A13),'Výsledková listina'!$O:$O,0),1))</f>
      </c>
      <c r="BZ13" s="51">
        <f>IF(ISNA(MATCH(CONCATENATE(BY$4,$A13),'Výsledková listina'!$O:$O,0)),"",INDEX('Výsledková listina'!$P:$P,MATCH(CONCATENATE(BY$4,$A13),'Výsledková listina'!$O:$O,0),1))</f>
      </c>
      <c r="CA13" s="4"/>
      <c r="CB13" s="49">
        <f t="shared" si="13"/>
      </c>
      <c r="CC13" s="68"/>
      <c r="CD13" s="17">
        <f>IF(ISNA(MATCH(CONCATENATE(CD$4,$A13),'Výsledková listina'!$O:$O,0)),"",INDEX('Výsledková listina'!$C:$C,MATCH(CONCATENATE(CD$4,$A13),'Výsledková listina'!$O:$O,0),1))</f>
      </c>
      <c r="CE13" s="51">
        <f>IF(ISNA(MATCH(CONCATENATE(CD$4,$A13),'Výsledková listina'!$O:$O,0)),"",INDEX('Výsledková listina'!$P:$P,MATCH(CONCATENATE(CD$4,$A13),'Výsledková listina'!$O:$O,0),1))</f>
      </c>
      <c r="CF13" s="4"/>
      <c r="CG13" s="49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Dominik Dvořák, Pavel Mikeš</v>
      </c>
      <c r="C14" s="51" t="str">
        <f>IF(ISNA(MATCH(CONCATENATE(B$4,$A14),'Výsledková listina'!$O:$O,0)),"",INDEX('Výsledková listina'!$P:$P,MATCH(CONCATENATE(B$4,$A14),'Výsledková listina'!$O:$O,0),1))</f>
        <v>DM Feeder Team</v>
      </c>
      <c r="D14" s="4">
        <v>13780</v>
      </c>
      <c r="E14" s="107"/>
      <c r="F14" s="49">
        <f t="shared" si="0"/>
        <v>5</v>
      </c>
      <c r="G14" s="68"/>
      <c r="H14" s="17" t="str">
        <f>IF(ISNA(MATCH(CONCATENATE(H$4,$A14),'Výsledková listina'!$O:$O,0)),"",INDEX('Výsledková listina'!$C:$C,MATCH(CONCATENATE(H$4,$A14),'Výsledková listina'!$O:$O,0),1))</f>
        <v>Jan Brzobohatý, Jiří Hofta</v>
      </c>
      <c r="I14" s="51">
        <f>IF(ISNA(MATCH(CONCATENATE(H$4,$A14),'Výsledková listina'!$O:$O,0)),"",INDEX('Výsledková listina'!$P:$P,MATCH(CONCATENATE(H$4,$A14),'Výsledková listina'!$O:$O,0),1))</f>
      </c>
      <c r="J14" s="4">
        <v>6580</v>
      </c>
      <c r="K14" s="107"/>
      <c r="L14" s="49">
        <f t="shared" si="1"/>
        <v>14</v>
      </c>
      <c r="M14" s="68"/>
      <c r="N14" s="17" t="str">
        <f>IF(ISNA(MATCH(CONCATENATE(N$4,$A14),'Výsledková listina'!$O:$O,0)),"",INDEX('Výsledková listina'!$C:$C,MATCH(CONCATENATE(N$4,$A14),'Výsledková listina'!$O:$O,0),1))</f>
        <v>Miroslav Koucký, Andrea Pechalová</v>
      </c>
      <c r="O14" s="51" t="str">
        <f>IF(ISNA(MATCH(CONCATENATE(N$4,$A14),'Výsledková listina'!$O:$O,0)),"",INDEX('Výsledková listina'!$P:$P,MATCH(CONCATENATE(N$4,$A14),'Výsledková listina'!$O:$O,0),1))</f>
        <v>MAVER Feeder team Moravia A</v>
      </c>
      <c r="P14" s="4">
        <v>8310</v>
      </c>
      <c r="Q14" s="107"/>
      <c r="R14" s="49">
        <f t="shared" si="2"/>
        <v>16</v>
      </c>
      <c r="S14" s="68"/>
      <c r="T14" s="17">
        <f>IF(ISNA(MATCH(CONCATENATE(T$4,$A14),'Výsledková listina'!$O:$O,0)),"",INDEX('Výsledková listina'!$C:$C,MATCH(CONCATENATE(T$4,$A14),'Výsledková listina'!$O:$O,0),1))</f>
      </c>
      <c r="U14" s="51">
        <f>IF(ISNA(MATCH(CONCATENATE(T$4,$A14),'Výsledková listina'!$O:$O,0)),"",INDEX('Výsledková listina'!$P:$P,MATCH(CONCATENATE(T$4,$A14),'Výsledková listina'!$O:$O,0),1))</f>
      </c>
      <c r="V14" s="4"/>
      <c r="W14" s="107"/>
      <c r="X14" s="49">
        <f t="shared" si="3"/>
      </c>
      <c r="Y14" s="68"/>
      <c r="Z14" s="17">
        <f>IF(ISNA(MATCH(CONCATENATE(Z$4,$A14),'Výsledková listina'!$O:$O,0)),"",INDEX('Výsledková listina'!$C:$C,MATCH(CONCATENATE(Z$4,$A14),'Výsledková listina'!$O:$O,0),1))</f>
      </c>
      <c r="AA14" s="51">
        <f>IF(ISNA(MATCH(CONCATENATE(Z$4,$A14),'Výsledková listina'!$O:$O,0)),"",INDEX('Výsledková listina'!$P:$P,MATCH(CONCATENATE(Z$4,$A14),'Výsledková listina'!$O:$O,0),1))</f>
      </c>
      <c r="AB14" s="4"/>
      <c r="AC14" s="107"/>
      <c r="AD14" s="49">
        <f t="shared" si="4"/>
      </c>
      <c r="AE14" s="68"/>
      <c r="AF14" s="17">
        <f>IF(ISNA(MATCH(CONCATENATE(AF$4,$A14),'Výsledková listina'!$O:$O,0)),"",INDEX('Výsledková listina'!$C:$C,MATCH(CONCATENATE(AF$4,$A14),'Výsledková listina'!$O:$O,0),1))</f>
      </c>
      <c r="AG14" s="51">
        <f>IF(ISNA(MATCH(CONCATENATE(AF$4,$A14),'Výsledková listina'!$O:$O,0)),"",INDEX('Výsledková listina'!$P:$P,MATCH(CONCATENATE(AF$4,$A14),'Výsledková listina'!$O:$O,0),1))</f>
      </c>
      <c r="AH14" s="4"/>
      <c r="AI14" s="107"/>
      <c r="AJ14" s="49">
        <f t="shared" si="5"/>
      </c>
      <c r="AK14" s="68"/>
      <c r="AL14" s="17">
        <f>IF(ISNA(MATCH(CONCATENATE(AL$4,$A14),'Výsledková listina'!$O:$O,0)),"",INDEX('Výsledková listina'!$C:$C,MATCH(CONCATENATE(AL$4,$A14),'Výsledková listina'!$O:$O,0),1))</f>
      </c>
      <c r="AM14" s="51">
        <f>IF(ISNA(MATCH(CONCATENATE(AL$4,$A14),'Výsledková listina'!$O:$O,0)),"",INDEX('Výsledková listina'!$P:$P,MATCH(CONCATENATE(AL$4,$A14),'Výsledková listina'!$O:$O,0),1))</f>
      </c>
      <c r="AN14" s="4"/>
      <c r="AO14" s="107"/>
      <c r="AP14" s="49">
        <f t="shared" si="6"/>
      </c>
      <c r="AQ14" s="68"/>
      <c r="AR14" s="17">
        <f>IF(ISNA(MATCH(CONCATENATE(AR$4,$A14),'Výsledková listina'!$O:$O,0)),"",INDEX('Výsledková listina'!$C:$C,MATCH(CONCATENATE(AR$4,$A14),'Výsledková listina'!$O:$O,0),1))</f>
      </c>
      <c r="AS14" s="51">
        <f>IF(ISNA(MATCH(CONCATENATE(AR$4,$A14),'Výsledková listina'!$O:$O,0)),"",INDEX('Výsledková listina'!$P:$P,MATCH(CONCATENATE(AR$4,$A14),'Výsledková listina'!$O:$O,0),1))</f>
      </c>
      <c r="AT14" s="4"/>
      <c r="AU14" s="107"/>
      <c r="AV14" s="49">
        <f t="shared" si="7"/>
      </c>
      <c r="AW14" s="68"/>
      <c r="AX14" s="17">
        <f>IF(ISNA(MATCH(CONCATENATE(AX$4,$A14),'Výsledková listina'!$O:$O,0)),"",INDEX('Výsledková listina'!$C:$C,MATCH(CONCATENATE(AX$4,$A14),'Výsledková listina'!$O:$O,0),1))</f>
      </c>
      <c r="AY14" s="51">
        <f>IF(ISNA(MATCH(CONCATENATE(AX$4,$A14),'Výsledková listina'!$O:$O,0)),"",INDEX('Výsledková listina'!$P:$P,MATCH(CONCATENATE(AX$4,$A14),'Výsledková listina'!$O:$O,0),1))</f>
      </c>
      <c r="AZ14" s="4"/>
      <c r="BA14" s="107"/>
      <c r="BB14" s="49">
        <f t="shared" si="8"/>
      </c>
      <c r="BC14" s="68"/>
      <c r="BD14" s="17">
        <f>IF(ISNA(MATCH(CONCATENATE(BD$4,$A14),'Výsledková listina'!$O:$O,0)),"",INDEX('Výsledková listina'!$C:$C,MATCH(CONCATENATE(BD$4,$A14),'Výsledková listina'!$O:$O,0),1))</f>
      </c>
      <c r="BE14" s="51">
        <f>IF(ISNA(MATCH(CONCATENATE(BD$4,$A14),'Výsledková listina'!$O:$O,0)),"",INDEX('Výsledková listina'!$P:$P,MATCH(CONCATENATE(BD$4,$A14),'Výsledková listina'!$O:$O,0),1))</f>
      </c>
      <c r="BF14" s="4"/>
      <c r="BG14" s="107"/>
      <c r="BH14" s="49">
        <f t="shared" si="9"/>
      </c>
      <c r="BI14" s="68"/>
      <c r="BJ14" s="17">
        <f>IF(ISNA(MATCH(CONCATENATE(BJ$4,$A14),'Výsledková listina'!$O:$O,0)),"",INDEX('Výsledková listina'!$C:$C,MATCH(CONCATENATE(BJ$4,$A14),'Výsledková listina'!$O:$O,0),1))</f>
      </c>
      <c r="BK14" s="51">
        <f>IF(ISNA(MATCH(CONCATENATE(BJ$4,$A14),'Výsledková listina'!$O:$O,0)),"",INDEX('Výsledková listina'!$P:$P,MATCH(CONCATENATE(BJ$4,$A14),'Výsledková listina'!$O:$O,0),1))</f>
      </c>
      <c r="BL14" s="4"/>
      <c r="BM14" s="49">
        <f t="shared" si="10"/>
      </c>
      <c r="BN14" s="68"/>
      <c r="BO14" s="17">
        <f>IF(ISNA(MATCH(CONCATENATE(BO$4,$A14),'Výsledková listina'!$O:$O,0)),"",INDEX('Výsledková listina'!$C:$C,MATCH(CONCATENATE(BO$4,$A14),'Výsledková listina'!$O:$O,0),1))</f>
      </c>
      <c r="BP14" s="51">
        <f>IF(ISNA(MATCH(CONCATENATE(BO$4,$A14),'Výsledková listina'!$O:$O,0)),"",INDEX('Výsledková listina'!$P:$P,MATCH(CONCATENATE(BO$4,$A14),'Výsledková listina'!$O:$O,0),1))</f>
      </c>
      <c r="BQ14" s="4"/>
      <c r="BR14" s="49">
        <f t="shared" si="11"/>
      </c>
      <c r="BS14" s="68"/>
      <c r="BT14" s="17">
        <f>IF(ISNA(MATCH(CONCATENATE(BT$4,$A14),'Výsledková listina'!$O:$O,0)),"",INDEX('Výsledková listina'!$C:$C,MATCH(CONCATENATE(BT$4,$A14),'Výsledková listina'!$O:$O,0),1))</f>
      </c>
      <c r="BU14" s="51">
        <f>IF(ISNA(MATCH(CONCATENATE(BT$4,$A14),'Výsledková listina'!$O:$O,0)),"",INDEX('Výsledková listina'!$P:$P,MATCH(CONCATENATE(BT$4,$A14),'Výsledková listina'!$O:$O,0),1))</f>
      </c>
      <c r="BV14" s="4"/>
      <c r="BW14" s="49">
        <f t="shared" si="12"/>
      </c>
      <c r="BX14" s="68"/>
      <c r="BY14" s="17">
        <f>IF(ISNA(MATCH(CONCATENATE(BY$4,$A14),'Výsledková listina'!$O:$O,0)),"",INDEX('Výsledková listina'!$C:$C,MATCH(CONCATENATE(BY$4,$A14),'Výsledková listina'!$O:$O,0),1))</f>
      </c>
      <c r="BZ14" s="51">
        <f>IF(ISNA(MATCH(CONCATENATE(BY$4,$A14),'Výsledková listina'!$O:$O,0)),"",INDEX('Výsledková listina'!$P:$P,MATCH(CONCATENATE(BY$4,$A14),'Výsledková listina'!$O:$O,0),1))</f>
      </c>
      <c r="CA14" s="4"/>
      <c r="CB14" s="49">
        <f t="shared" si="13"/>
      </c>
      <c r="CC14" s="68"/>
      <c r="CD14" s="17">
        <f>IF(ISNA(MATCH(CONCATENATE(CD$4,$A14),'Výsledková listina'!$O:$O,0)),"",INDEX('Výsledková listina'!$C:$C,MATCH(CONCATENATE(CD$4,$A14),'Výsledková listina'!$O:$O,0),1))</f>
      </c>
      <c r="CE14" s="51">
        <f>IF(ISNA(MATCH(CONCATENATE(CD$4,$A14),'Výsledková listina'!$O:$O,0)),"",INDEX('Výsledková listina'!$P:$P,MATCH(CONCATENATE(CD$4,$A14),'Výsledková listina'!$O:$O,0),1))</f>
      </c>
      <c r="CF14" s="4"/>
      <c r="CG14" s="49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Jiří Ludvík, Rudolf Tichý</v>
      </c>
      <c r="C15" s="51">
        <f>IF(ISNA(MATCH(CONCATENATE(B$4,$A15),'Výsledková listina'!$O:$O,0)),"",INDEX('Výsledková listina'!$P:$P,MATCH(CONCATENATE(B$4,$A15),'Výsledková listina'!$O:$O,0),1))</f>
      </c>
      <c r="D15" s="4">
        <v>15410</v>
      </c>
      <c r="E15" s="107"/>
      <c r="F15" s="49">
        <f t="shared" si="0"/>
        <v>3</v>
      </c>
      <c r="G15" s="68"/>
      <c r="H15" s="17" t="str">
        <f>IF(ISNA(MATCH(CONCATENATE(H$4,$A15),'Výsledková listina'!$O:$O,0)),"",INDEX('Výsledková listina'!$C:$C,MATCH(CONCATENATE(H$4,$A15),'Výsledková listina'!$O:$O,0),1))</f>
        <v>Radek Lang, Josef Šitina</v>
      </c>
      <c r="I15" s="51" t="str">
        <f>IF(ISNA(MATCH(CONCATENATE(H$4,$A15),'Výsledková listina'!$O:$O,0)),"",INDEX('Výsledková listina'!$P:$P,MATCH(CONCATENATE(H$4,$A15),'Výsledková listina'!$O:$O,0),1))</f>
        <v>Na Feeder Cz MO Brandýs nad Labam</v>
      </c>
      <c r="J15" s="4">
        <v>7120</v>
      </c>
      <c r="K15" s="107"/>
      <c r="L15" s="49">
        <f t="shared" si="1"/>
        <v>13</v>
      </c>
      <c r="M15" s="68"/>
      <c r="N15" s="17" t="str">
        <f>IF(ISNA(MATCH(CONCATENATE(N$4,$A15),'Výsledková listina'!$O:$O,0)),"",INDEX('Výsledková listina'!$C:$C,MATCH(CONCATENATE(N$4,$A15),'Výsledková listina'!$O:$O,0),1))</f>
        <v>Lukáš Strnad, Jakub Strnad</v>
      </c>
      <c r="O15" s="51" t="str">
        <f>IF(ISNA(MATCH(CONCATENATE(N$4,$A15),'Výsledková listina'!$O:$O,0)),"",INDEX('Výsledková listina'!$P:$P,MATCH(CONCATENATE(N$4,$A15),'Výsledková listina'!$O:$O,0),1))</f>
        <v>FEEDER BROTHER´s</v>
      </c>
      <c r="P15" s="4">
        <v>15270</v>
      </c>
      <c r="Q15" s="107"/>
      <c r="R15" s="49">
        <f t="shared" si="2"/>
        <v>5</v>
      </c>
      <c r="S15" s="68"/>
      <c r="T15" s="17">
        <f>IF(ISNA(MATCH(CONCATENATE(T$4,$A15),'Výsledková listina'!$O:$O,0)),"",INDEX('Výsledková listina'!$C:$C,MATCH(CONCATENATE(T$4,$A15),'Výsledková listina'!$O:$O,0),1))</f>
      </c>
      <c r="U15" s="51">
        <f>IF(ISNA(MATCH(CONCATENATE(T$4,$A15),'Výsledková listina'!$O:$O,0)),"",INDEX('Výsledková listina'!$P:$P,MATCH(CONCATENATE(T$4,$A15),'Výsledková listina'!$O:$O,0),1))</f>
      </c>
      <c r="V15" s="4"/>
      <c r="W15" s="107"/>
      <c r="X15" s="49">
        <f t="shared" si="3"/>
      </c>
      <c r="Y15" s="68"/>
      <c r="Z15" s="17">
        <f>IF(ISNA(MATCH(CONCATENATE(Z$4,$A15),'Výsledková listina'!$O:$O,0)),"",INDEX('Výsledková listina'!$C:$C,MATCH(CONCATENATE(Z$4,$A15),'Výsledková listina'!$O:$O,0),1))</f>
      </c>
      <c r="AA15" s="51">
        <f>IF(ISNA(MATCH(CONCATENATE(Z$4,$A15),'Výsledková listina'!$O:$O,0)),"",INDEX('Výsledková listina'!$P:$P,MATCH(CONCATENATE(Z$4,$A15),'Výsledková listina'!$O:$O,0),1))</f>
      </c>
      <c r="AB15" s="4"/>
      <c r="AC15" s="107"/>
      <c r="AD15" s="49">
        <f t="shared" si="4"/>
      </c>
      <c r="AE15" s="68"/>
      <c r="AF15" s="17">
        <f>IF(ISNA(MATCH(CONCATENATE(AF$4,$A15),'Výsledková listina'!$O:$O,0)),"",INDEX('Výsledková listina'!$C:$C,MATCH(CONCATENATE(AF$4,$A15),'Výsledková listina'!$O:$O,0),1))</f>
      </c>
      <c r="AG15" s="51">
        <f>IF(ISNA(MATCH(CONCATENATE(AF$4,$A15),'Výsledková listina'!$O:$O,0)),"",INDEX('Výsledková listina'!$P:$P,MATCH(CONCATENATE(AF$4,$A15),'Výsledková listina'!$O:$O,0),1))</f>
      </c>
      <c r="AH15" s="4"/>
      <c r="AI15" s="107"/>
      <c r="AJ15" s="49">
        <f t="shared" si="5"/>
      </c>
      <c r="AK15" s="68"/>
      <c r="AL15" s="17">
        <f>IF(ISNA(MATCH(CONCATENATE(AL$4,$A15),'Výsledková listina'!$O:$O,0)),"",INDEX('Výsledková listina'!$C:$C,MATCH(CONCATENATE(AL$4,$A15),'Výsledková listina'!$O:$O,0),1))</f>
      </c>
      <c r="AM15" s="51">
        <f>IF(ISNA(MATCH(CONCATENATE(AL$4,$A15),'Výsledková listina'!$O:$O,0)),"",INDEX('Výsledková listina'!$P:$P,MATCH(CONCATENATE(AL$4,$A15),'Výsledková listina'!$O:$O,0),1))</f>
      </c>
      <c r="AN15" s="4"/>
      <c r="AO15" s="107"/>
      <c r="AP15" s="49">
        <f t="shared" si="6"/>
      </c>
      <c r="AQ15" s="68"/>
      <c r="AR15" s="17">
        <f>IF(ISNA(MATCH(CONCATENATE(AR$4,$A15),'Výsledková listina'!$O:$O,0)),"",INDEX('Výsledková listina'!$C:$C,MATCH(CONCATENATE(AR$4,$A15),'Výsledková listina'!$O:$O,0),1))</f>
      </c>
      <c r="AS15" s="51">
        <f>IF(ISNA(MATCH(CONCATENATE(AR$4,$A15),'Výsledková listina'!$O:$O,0)),"",INDEX('Výsledková listina'!$P:$P,MATCH(CONCATENATE(AR$4,$A15),'Výsledková listina'!$O:$O,0),1))</f>
      </c>
      <c r="AT15" s="4"/>
      <c r="AU15" s="107"/>
      <c r="AV15" s="49">
        <f t="shared" si="7"/>
      </c>
      <c r="AW15" s="68"/>
      <c r="AX15" s="17">
        <f>IF(ISNA(MATCH(CONCATENATE(AX$4,$A15),'Výsledková listina'!$O:$O,0)),"",INDEX('Výsledková listina'!$C:$C,MATCH(CONCATENATE(AX$4,$A15),'Výsledková listina'!$O:$O,0),1))</f>
      </c>
      <c r="AY15" s="51">
        <f>IF(ISNA(MATCH(CONCATENATE(AX$4,$A15),'Výsledková listina'!$O:$O,0)),"",INDEX('Výsledková listina'!$P:$P,MATCH(CONCATENATE(AX$4,$A15),'Výsledková listina'!$O:$O,0),1))</f>
      </c>
      <c r="AZ15" s="4"/>
      <c r="BA15" s="107"/>
      <c r="BB15" s="49">
        <f t="shared" si="8"/>
      </c>
      <c r="BC15" s="68"/>
      <c r="BD15" s="17">
        <f>IF(ISNA(MATCH(CONCATENATE(BD$4,$A15),'Výsledková listina'!$O:$O,0)),"",INDEX('Výsledková listina'!$C:$C,MATCH(CONCATENATE(BD$4,$A15),'Výsledková listina'!$O:$O,0),1))</f>
      </c>
      <c r="BE15" s="51">
        <f>IF(ISNA(MATCH(CONCATENATE(BD$4,$A15),'Výsledková listina'!$O:$O,0)),"",INDEX('Výsledková listina'!$P:$P,MATCH(CONCATENATE(BD$4,$A15),'Výsledková listina'!$O:$O,0),1))</f>
      </c>
      <c r="BF15" s="4"/>
      <c r="BG15" s="107"/>
      <c r="BH15" s="49">
        <f t="shared" si="9"/>
      </c>
      <c r="BI15" s="68"/>
      <c r="BJ15" s="17">
        <f>IF(ISNA(MATCH(CONCATENATE(BJ$4,$A15),'Výsledková listina'!$O:$O,0)),"",INDEX('Výsledková listina'!$C:$C,MATCH(CONCATENATE(BJ$4,$A15),'Výsledková listina'!$O:$O,0),1))</f>
      </c>
      <c r="BK15" s="51">
        <f>IF(ISNA(MATCH(CONCATENATE(BJ$4,$A15),'Výsledková listina'!$O:$O,0)),"",INDEX('Výsledková listina'!$P:$P,MATCH(CONCATENATE(BJ$4,$A15),'Výsledková listina'!$O:$O,0),1))</f>
      </c>
      <c r="BL15" s="4"/>
      <c r="BM15" s="49">
        <f t="shared" si="10"/>
      </c>
      <c r="BN15" s="68"/>
      <c r="BO15" s="17">
        <f>IF(ISNA(MATCH(CONCATENATE(BO$4,$A15),'Výsledková listina'!$O:$O,0)),"",INDEX('Výsledková listina'!$C:$C,MATCH(CONCATENATE(BO$4,$A15),'Výsledková listina'!$O:$O,0),1))</f>
      </c>
      <c r="BP15" s="51">
        <f>IF(ISNA(MATCH(CONCATENATE(BO$4,$A15),'Výsledková listina'!$O:$O,0)),"",INDEX('Výsledková listina'!$P:$P,MATCH(CONCATENATE(BO$4,$A15),'Výsledková listina'!$O:$O,0),1))</f>
      </c>
      <c r="BQ15" s="4"/>
      <c r="BR15" s="49">
        <f t="shared" si="11"/>
      </c>
      <c r="BS15" s="68"/>
      <c r="BT15" s="17">
        <f>IF(ISNA(MATCH(CONCATENATE(BT$4,$A15),'Výsledková listina'!$O:$O,0)),"",INDEX('Výsledková listina'!$C:$C,MATCH(CONCATENATE(BT$4,$A15),'Výsledková listina'!$O:$O,0),1))</f>
      </c>
      <c r="BU15" s="51">
        <f>IF(ISNA(MATCH(CONCATENATE(BT$4,$A15),'Výsledková listina'!$O:$O,0)),"",INDEX('Výsledková listina'!$P:$P,MATCH(CONCATENATE(BT$4,$A15),'Výsledková listina'!$O:$O,0),1))</f>
      </c>
      <c r="BV15" s="4"/>
      <c r="BW15" s="49">
        <f t="shared" si="12"/>
      </c>
      <c r="BX15" s="68"/>
      <c r="BY15" s="17">
        <f>IF(ISNA(MATCH(CONCATENATE(BY$4,$A15),'Výsledková listina'!$O:$O,0)),"",INDEX('Výsledková listina'!$C:$C,MATCH(CONCATENATE(BY$4,$A15),'Výsledková listina'!$O:$O,0),1))</f>
      </c>
      <c r="BZ15" s="51">
        <f>IF(ISNA(MATCH(CONCATENATE(BY$4,$A15),'Výsledková listina'!$O:$O,0)),"",INDEX('Výsledková listina'!$P:$P,MATCH(CONCATENATE(BY$4,$A15),'Výsledková listina'!$O:$O,0),1))</f>
      </c>
      <c r="CA15" s="4"/>
      <c r="CB15" s="49">
        <f t="shared" si="13"/>
      </c>
      <c r="CC15" s="68"/>
      <c r="CD15" s="17">
        <f>IF(ISNA(MATCH(CONCATENATE(CD$4,$A15),'Výsledková listina'!$O:$O,0)),"",INDEX('Výsledková listina'!$C:$C,MATCH(CONCATENATE(CD$4,$A15),'Výsledková listina'!$O:$O,0),1))</f>
      </c>
      <c r="CE15" s="51">
        <f>IF(ISNA(MATCH(CONCATENATE(CD$4,$A15),'Výsledková listina'!$O:$O,0)),"",INDEX('Výsledková listina'!$P:$P,MATCH(CONCATENATE(CD$4,$A15),'Výsledková listina'!$O:$O,0),1))</f>
      </c>
      <c r="CF15" s="4"/>
      <c r="CG15" s="49">
        <f t="shared" si="14"/>
      </c>
      <c r="CH15" s="68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Petr Ondráček, Jan Tomšík</v>
      </c>
      <c r="C16" s="51" t="str">
        <f>IF(ISNA(MATCH(CONCATENATE(B$4,$A16),'Výsledková listina'!$O:$O,0)),"",INDEX('Výsledková listina'!$P:$P,MATCH(CONCATENATE(B$4,$A16),'Výsledková listina'!$O:$O,0),1))</f>
        <v>Maver Feeder team Moravia B</v>
      </c>
      <c r="D16" s="4">
        <v>19210</v>
      </c>
      <c r="E16" s="107"/>
      <c r="F16" s="49">
        <f t="shared" si="0"/>
        <v>1</v>
      </c>
      <c r="G16" s="68"/>
      <c r="H16" s="17" t="str">
        <f>IF(ISNA(MATCH(CONCATENATE(H$4,$A16),'Výsledková listina'!$O:$O,0)),"",INDEX('Výsledková listina'!$C:$C,MATCH(CONCATENATE(H$4,$A16),'Výsledková listina'!$O:$O,0),1))</f>
        <v>Josef Valha, Alois Jurkovič</v>
      </c>
      <c r="I16" s="51" t="str">
        <f>IF(ISNA(MATCH(CONCATENATE(H$4,$A16),'Výsledková listina'!$O:$O,0)),"",INDEX('Výsledková listina'!$P:$P,MATCH(CONCATENATE(H$4,$A16),'Výsledková listina'!$O:$O,0),1))</f>
        <v>Egerfish Senior MO Žatec</v>
      </c>
      <c r="J16" s="4">
        <v>7440</v>
      </c>
      <c r="K16" s="107"/>
      <c r="L16" s="49">
        <f t="shared" si="1"/>
        <v>12</v>
      </c>
      <c r="M16" s="68"/>
      <c r="N16" s="17" t="str">
        <f>IF(ISNA(MATCH(CONCATENATE(N$4,$A16),'Výsledková listina'!$O:$O,0)),"",INDEX('Výsledková listina'!$C:$C,MATCH(CONCATENATE(N$4,$A16),'Výsledková listina'!$O:$O,0),1))</f>
        <v>Pavel Velebný, Milan Štěpnička st.</v>
      </c>
      <c r="O16" s="51">
        <f>IF(ISNA(MATCH(CONCATENATE(N$4,$A16),'Výsledková listina'!$O:$O,0)),"",INDEX('Výsledková listina'!$P:$P,MATCH(CONCATENATE(N$4,$A16),'Výsledková listina'!$O:$O,0),1))</f>
      </c>
      <c r="P16" s="4">
        <v>9430</v>
      </c>
      <c r="Q16" s="107"/>
      <c r="R16" s="49">
        <f t="shared" si="2"/>
        <v>13</v>
      </c>
      <c r="S16" s="68"/>
      <c r="T16" s="17">
        <f>IF(ISNA(MATCH(CONCATENATE(T$4,$A16),'Výsledková listina'!$O:$O,0)),"",INDEX('Výsledková listina'!$C:$C,MATCH(CONCATENATE(T$4,$A16),'Výsledková listina'!$O:$O,0),1))</f>
      </c>
      <c r="U16" s="51">
        <f>IF(ISNA(MATCH(CONCATENATE(T$4,$A16),'Výsledková listina'!$O:$O,0)),"",INDEX('Výsledková listina'!$P:$P,MATCH(CONCATENATE(T$4,$A16),'Výsledková listina'!$O:$O,0),1))</f>
      </c>
      <c r="V16" s="4"/>
      <c r="W16" s="107"/>
      <c r="X16" s="49">
        <f t="shared" si="3"/>
      </c>
      <c r="Y16" s="68"/>
      <c r="Z16" s="17">
        <f>IF(ISNA(MATCH(CONCATENATE(Z$4,$A16),'Výsledková listina'!$O:$O,0)),"",INDEX('Výsledková listina'!$C:$C,MATCH(CONCATENATE(Z$4,$A16),'Výsledková listina'!$O:$O,0),1))</f>
      </c>
      <c r="AA16" s="51">
        <f>IF(ISNA(MATCH(CONCATENATE(Z$4,$A16),'Výsledková listina'!$O:$O,0)),"",INDEX('Výsledková listina'!$P:$P,MATCH(CONCATENATE(Z$4,$A16),'Výsledková listina'!$O:$O,0),1))</f>
      </c>
      <c r="AB16" s="4"/>
      <c r="AC16" s="107"/>
      <c r="AD16" s="49">
        <f t="shared" si="4"/>
      </c>
      <c r="AE16" s="68"/>
      <c r="AF16" s="17">
        <f>IF(ISNA(MATCH(CONCATENATE(AF$4,$A16),'Výsledková listina'!$O:$O,0)),"",INDEX('Výsledková listina'!$C:$C,MATCH(CONCATENATE(AF$4,$A16),'Výsledková listina'!$O:$O,0),1))</f>
      </c>
      <c r="AG16" s="51">
        <f>IF(ISNA(MATCH(CONCATENATE(AF$4,$A16),'Výsledková listina'!$O:$O,0)),"",INDEX('Výsledková listina'!$P:$P,MATCH(CONCATENATE(AF$4,$A16),'Výsledková listina'!$O:$O,0),1))</f>
      </c>
      <c r="AH16" s="4"/>
      <c r="AI16" s="107"/>
      <c r="AJ16" s="49">
        <f t="shared" si="5"/>
      </c>
      <c r="AK16" s="68"/>
      <c r="AL16" s="17">
        <f>IF(ISNA(MATCH(CONCATENATE(AL$4,$A16),'Výsledková listina'!$O:$O,0)),"",INDEX('Výsledková listina'!$C:$C,MATCH(CONCATENATE(AL$4,$A16),'Výsledková listina'!$O:$O,0),1))</f>
      </c>
      <c r="AM16" s="51">
        <f>IF(ISNA(MATCH(CONCATENATE(AL$4,$A16),'Výsledková listina'!$O:$O,0)),"",INDEX('Výsledková listina'!$P:$P,MATCH(CONCATENATE(AL$4,$A16),'Výsledková listina'!$O:$O,0),1))</f>
      </c>
      <c r="AN16" s="4"/>
      <c r="AO16" s="107"/>
      <c r="AP16" s="49">
        <f t="shared" si="6"/>
      </c>
      <c r="AQ16" s="68"/>
      <c r="AR16" s="17">
        <f>IF(ISNA(MATCH(CONCATENATE(AR$4,$A16),'Výsledková listina'!$O:$O,0)),"",INDEX('Výsledková listina'!$C:$C,MATCH(CONCATENATE(AR$4,$A16),'Výsledková listina'!$O:$O,0),1))</f>
      </c>
      <c r="AS16" s="51">
        <f>IF(ISNA(MATCH(CONCATENATE(AR$4,$A16),'Výsledková listina'!$O:$O,0)),"",INDEX('Výsledková listina'!$P:$P,MATCH(CONCATENATE(AR$4,$A16),'Výsledková listina'!$O:$O,0),1))</f>
      </c>
      <c r="AT16" s="4"/>
      <c r="AU16" s="107"/>
      <c r="AV16" s="49">
        <f t="shared" si="7"/>
      </c>
      <c r="AW16" s="68"/>
      <c r="AX16" s="17">
        <f>IF(ISNA(MATCH(CONCATENATE(AX$4,$A16),'Výsledková listina'!$O:$O,0)),"",INDEX('Výsledková listina'!$C:$C,MATCH(CONCATENATE(AX$4,$A16),'Výsledková listina'!$O:$O,0),1))</f>
      </c>
      <c r="AY16" s="51">
        <f>IF(ISNA(MATCH(CONCATENATE(AX$4,$A16),'Výsledková listina'!$O:$O,0)),"",INDEX('Výsledková listina'!$P:$P,MATCH(CONCATENATE(AX$4,$A16),'Výsledková listina'!$O:$O,0),1))</f>
      </c>
      <c r="AZ16" s="4"/>
      <c r="BA16" s="107"/>
      <c r="BB16" s="49">
        <f t="shared" si="8"/>
      </c>
      <c r="BC16" s="68"/>
      <c r="BD16" s="17">
        <f>IF(ISNA(MATCH(CONCATENATE(BD$4,$A16),'Výsledková listina'!$O:$O,0)),"",INDEX('Výsledková listina'!$C:$C,MATCH(CONCATENATE(BD$4,$A16),'Výsledková listina'!$O:$O,0),1))</f>
      </c>
      <c r="BE16" s="51">
        <f>IF(ISNA(MATCH(CONCATENATE(BD$4,$A16),'Výsledková listina'!$O:$O,0)),"",INDEX('Výsledková listina'!$P:$P,MATCH(CONCATENATE(BD$4,$A16),'Výsledková listina'!$O:$O,0),1))</f>
      </c>
      <c r="BF16" s="4"/>
      <c r="BG16" s="107"/>
      <c r="BH16" s="49">
        <f t="shared" si="9"/>
      </c>
      <c r="BI16" s="68"/>
      <c r="BJ16" s="17">
        <f>IF(ISNA(MATCH(CONCATENATE(BJ$4,$A16),'Výsledková listina'!$O:$O,0)),"",INDEX('Výsledková listina'!$C:$C,MATCH(CONCATENATE(BJ$4,$A16),'Výsledková listina'!$O:$O,0),1))</f>
      </c>
      <c r="BK16" s="51">
        <f>IF(ISNA(MATCH(CONCATENATE(BJ$4,$A16),'Výsledková listina'!$O:$O,0)),"",INDEX('Výsledková listina'!$P:$P,MATCH(CONCATENATE(BJ$4,$A16),'Výsledková listina'!$O:$O,0),1))</f>
      </c>
      <c r="BL16" s="4"/>
      <c r="BM16" s="49">
        <f t="shared" si="10"/>
      </c>
      <c r="BN16" s="68"/>
      <c r="BO16" s="17">
        <f>IF(ISNA(MATCH(CONCATENATE(BO$4,$A16),'Výsledková listina'!$O:$O,0)),"",INDEX('Výsledková listina'!$C:$C,MATCH(CONCATENATE(BO$4,$A16),'Výsledková listina'!$O:$O,0),1))</f>
      </c>
      <c r="BP16" s="51">
        <f>IF(ISNA(MATCH(CONCATENATE(BO$4,$A16),'Výsledková listina'!$O:$O,0)),"",INDEX('Výsledková listina'!$P:$P,MATCH(CONCATENATE(BO$4,$A16),'Výsledková listina'!$O:$O,0),1))</f>
      </c>
      <c r="BQ16" s="4"/>
      <c r="BR16" s="49">
        <f t="shared" si="11"/>
      </c>
      <c r="BS16" s="68"/>
      <c r="BT16" s="17">
        <f>IF(ISNA(MATCH(CONCATENATE(BT$4,$A16),'Výsledková listina'!$O:$O,0)),"",INDEX('Výsledková listina'!$C:$C,MATCH(CONCATENATE(BT$4,$A16),'Výsledková listina'!$O:$O,0),1))</f>
      </c>
      <c r="BU16" s="51">
        <f>IF(ISNA(MATCH(CONCATENATE(BT$4,$A16),'Výsledková listina'!$O:$O,0)),"",INDEX('Výsledková listina'!$P:$P,MATCH(CONCATENATE(BT$4,$A16),'Výsledková listina'!$O:$O,0),1))</f>
      </c>
      <c r="BV16" s="4"/>
      <c r="BW16" s="49">
        <f t="shared" si="12"/>
      </c>
      <c r="BX16" s="68"/>
      <c r="BY16" s="17">
        <f>IF(ISNA(MATCH(CONCATENATE(BY$4,$A16),'Výsledková listina'!$O:$O,0)),"",INDEX('Výsledková listina'!$C:$C,MATCH(CONCATENATE(BY$4,$A16),'Výsledková listina'!$O:$O,0),1))</f>
      </c>
      <c r="BZ16" s="51">
        <f>IF(ISNA(MATCH(CONCATENATE(BY$4,$A16),'Výsledková listina'!$O:$O,0)),"",INDEX('Výsledková listina'!$P:$P,MATCH(CONCATENATE(BY$4,$A16),'Výsledková listina'!$O:$O,0),1))</f>
      </c>
      <c r="CA16" s="4"/>
      <c r="CB16" s="49">
        <f t="shared" si="13"/>
      </c>
      <c r="CC16" s="68"/>
      <c r="CD16" s="17">
        <f>IF(ISNA(MATCH(CONCATENATE(CD$4,$A16),'Výsledková listina'!$O:$O,0)),"",INDEX('Výsledková listina'!$C:$C,MATCH(CONCATENATE(CD$4,$A16),'Výsledková listina'!$O:$O,0),1))</f>
      </c>
      <c r="CE16" s="51">
        <f>IF(ISNA(MATCH(CONCATENATE(CD$4,$A16),'Výsledková listina'!$O:$O,0)),"",INDEX('Výsledková listina'!$P:$P,MATCH(CONCATENATE(CD$4,$A16),'Výsledková listina'!$O:$O,0),1))</f>
      </c>
      <c r="CF16" s="4"/>
      <c r="CG16" s="49">
        <f t="shared" si="14"/>
      </c>
      <c r="CH16" s="68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Jan Mareš, Petr Pudil</v>
      </c>
      <c r="C17" s="51" t="str">
        <f>IF(ISNA(MATCH(CONCATENATE(B$4,$A17),'Výsledková listina'!$O:$O,0)),"",INDEX('Výsledková listina'!$P:$P,MATCH(CONCATENATE(B$4,$A17),'Výsledková listina'!$O:$O,0),1))</f>
        <v>PuMa feeder team</v>
      </c>
      <c r="D17" s="4">
        <v>7520</v>
      </c>
      <c r="E17" s="107"/>
      <c r="F17" s="49">
        <f t="shared" si="0"/>
        <v>11</v>
      </c>
      <c r="G17" s="68"/>
      <c r="H17" s="17" t="str">
        <f>IF(ISNA(MATCH(CONCATENATE(H$4,$A17),'Výsledková listina'!$O:$O,0)),"",INDEX('Výsledková listina'!$C:$C,MATCH(CONCATENATE(H$4,$A17),'Výsledková listina'!$O:$O,0),1))</f>
        <v>Petr Poskočil, Jan Tichý</v>
      </c>
      <c r="I17" s="51">
        <f>IF(ISNA(MATCH(CONCATENATE(H$4,$A17),'Výsledková listina'!$O:$O,0)),"",INDEX('Výsledková listina'!$P:$P,MATCH(CONCATENATE(H$4,$A17),'Výsledková listina'!$O:$O,0),1))</f>
      </c>
      <c r="J17" s="4">
        <v>12440</v>
      </c>
      <c r="K17" s="107"/>
      <c r="L17" s="49">
        <f t="shared" si="1"/>
        <v>5</v>
      </c>
      <c r="M17" s="68"/>
      <c r="N17" s="17" t="str">
        <f>IF(ISNA(MATCH(CONCATENATE(N$4,$A17),'Výsledková listina'!$O:$O,0)),"",INDEX('Výsledková listina'!$C:$C,MATCH(CONCATENATE(N$4,$A17),'Výsledková listina'!$O:$O,0),1))</f>
        <v>Petr Fodor, Jiří Hruška</v>
      </c>
      <c r="O17" s="51" t="str">
        <f>IF(ISNA(MATCH(CONCATENATE(N$4,$A17),'Výsledková listina'!$O:$O,0)),"",INDEX('Výsledková listina'!$P:$P,MATCH(CONCATENATE(N$4,$A17),'Výsledková listina'!$O:$O,0),1))</f>
        <v>F.H.Feeder team</v>
      </c>
      <c r="P17" s="4">
        <v>9140</v>
      </c>
      <c r="Q17" s="107"/>
      <c r="R17" s="49">
        <f t="shared" si="2"/>
        <v>14</v>
      </c>
      <c r="S17" s="68"/>
      <c r="T17" s="17">
        <f>IF(ISNA(MATCH(CONCATENATE(T$4,$A17),'Výsledková listina'!$O:$O,0)),"",INDEX('Výsledková listina'!$C:$C,MATCH(CONCATENATE(T$4,$A17),'Výsledková listina'!$O:$O,0),1))</f>
      </c>
      <c r="U17" s="51">
        <f>IF(ISNA(MATCH(CONCATENATE(T$4,$A17),'Výsledková listina'!$O:$O,0)),"",INDEX('Výsledková listina'!$P:$P,MATCH(CONCATENATE(T$4,$A17),'Výsledková listina'!$O:$O,0),1))</f>
      </c>
      <c r="V17" s="4"/>
      <c r="W17" s="107"/>
      <c r="X17" s="49">
        <f t="shared" si="3"/>
      </c>
      <c r="Y17" s="68"/>
      <c r="Z17" s="17">
        <f>IF(ISNA(MATCH(CONCATENATE(Z$4,$A17),'Výsledková listina'!$O:$O,0)),"",INDEX('Výsledková listina'!$C:$C,MATCH(CONCATENATE(Z$4,$A17),'Výsledková listina'!$O:$O,0),1))</f>
      </c>
      <c r="AA17" s="51">
        <f>IF(ISNA(MATCH(CONCATENATE(Z$4,$A17),'Výsledková listina'!$O:$O,0)),"",INDEX('Výsledková listina'!$P:$P,MATCH(CONCATENATE(Z$4,$A17),'Výsledková listina'!$O:$O,0),1))</f>
      </c>
      <c r="AB17" s="4"/>
      <c r="AC17" s="107"/>
      <c r="AD17" s="49">
        <f t="shared" si="4"/>
      </c>
      <c r="AE17" s="68"/>
      <c r="AF17" s="17">
        <f>IF(ISNA(MATCH(CONCATENATE(AF$4,$A17),'Výsledková listina'!$O:$O,0)),"",INDEX('Výsledková listina'!$C:$C,MATCH(CONCATENATE(AF$4,$A17),'Výsledková listina'!$O:$O,0),1))</f>
      </c>
      <c r="AG17" s="51">
        <f>IF(ISNA(MATCH(CONCATENATE(AF$4,$A17),'Výsledková listina'!$O:$O,0)),"",INDEX('Výsledková listina'!$P:$P,MATCH(CONCATENATE(AF$4,$A17),'Výsledková listina'!$O:$O,0),1))</f>
      </c>
      <c r="AH17" s="4"/>
      <c r="AI17" s="107"/>
      <c r="AJ17" s="49">
        <f t="shared" si="5"/>
      </c>
      <c r="AK17" s="68"/>
      <c r="AL17" s="17">
        <f>IF(ISNA(MATCH(CONCATENATE(AL$4,$A17),'Výsledková listina'!$O:$O,0)),"",INDEX('Výsledková listina'!$C:$C,MATCH(CONCATENATE(AL$4,$A17),'Výsledková listina'!$O:$O,0),1))</f>
      </c>
      <c r="AM17" s="51">
        <f>IF(ISNA(MATCH(CONCATENATE(AL$4,$A17),'Výsledková listina'!$O:$O,0)),"",INDEX('Výsledková listina'!$P:$P,MATCH(CONCATENATE(AL$4,$A17),'Výsledková listina'!$O:$O,0),1))</f>
      </c>
      <c r="AN17" s="4"/>
      <c r="AO17" s="107"/>
      <c r="AP17" s="49">
        <f t="shared" si="6"/>
      </c>
      <c r="AQ17" s="68"/>
      <c r="AR17" s="17">
        <f>IF(ISNA(MATCH(CONCATENATE(AR$4,$A17),'Výsledková listina'!$O:$O,0)),"",INDEX('Výsledková listina'!$C:$C,MATCH(CONCATENATE(AR$4,$A17),'Výsledková listina'!$O:$O,0),1))</f>
      </c>
      <c r="AS17" s="51">
        <f>IF(ISNA(MATCH(CONCATENATE(AR$4,$A17),'Výsledková listina'!$O:$O,0)),"",INDEX('Výsledková listina'!$P:$P,MATCH(CONCATENATE(AR$4,$A17),'Výsledková listina'!$O:$O,0),1))</f>
      </c>
      <c r="AT17" s="4"/>
      <c r="AU17" s="107"/>
      <c r="AV17" s="49">
        <f t="shared" si="7"/>
      </c>
      <c r="AW17" s="68"/>
      <c r="AX17" s="17">
        <f>IF(ISNA(MATCH(CONCATENATE(AX$4,$A17),'Výsledková listina'!$O:$O,0)),"",INDEX('Výsledková listina'!$C:$C,MATCH(CONCATENATE(AX$4,$A17),'Výsledková listina'!$O:$O,0),1))</f>
      </c>
      <c r="AY17" s="51">
        <f>IF(ISNA(MATCH(CONCATENATE(AX$4,$A17),'Výsledková listina'!$O:$O,0)),"",INDEX('Výsledková listina'!$P:$P,MATCH(CONCATENATE(AX$4,$A17),'Výsledková listina'!$O:$O,0),1))</f>
      </c>
      <c r="AZ17" s="4"/>
      <c r="BA17" s="107"/>
      <c r="BB17" s="49">
        <f t="shared" si="8"/>
      </c>
      <c r="BC17" s="68"/>
      <c r="BD17" s="17">
        <f>IF(ISNA(MATCH(CONCATENATE(BD$4,$A17),'Výsledková listina'!$O:$O,0)),"",INDEX('Výsledková listina'!$C:$C,MATCH(CONCATENATE(BD$4,$A17),'Výsledková listina'!$O:$O,0),1))</f>
      </c>
      <c r="BE17" s="51">
        <f>IF(ISNA(MATCH(CONCATENATE(BD$4,$A17),'Výsledková listina'!$O:$O,0)),"",INDEX('Výsledková listina'!$P:$P,MATCH(CONCATENATE(BD$4,$A17),'Výsledková listina'!$O:$O,0),1))</f>
      </c>
      <c r="BF17" s="4"/>
      <c r="BG17" s="107"/>
      <c r="BH17" s="49">
        <f t="shared" si="9"/>
      </c>
      <c r="BI17" s="68"/>
      <c r="BJ17" s="17">
        <f>IF(ISNA(MATCH(CONCATENATE(BJ$4,$A17),'Výsledková listina'!$O:$O,0)),"",INDEX('Výsledková listina'!$C:$C,MATCH(CONCATENATE(BJ$4,$A17),'Výsledková listina'!$O:$O,0),1))</f>
      </c>
      <c r="BK17" s="51">
        <f>IF(ISNA(MATCH(CONCATENATE(BJ$4,$A17),'Výsledková listina'!$O:$O,0)),"",INDEX('Výsledková listina'!$P:$P,MATCH(CONCATENATE(BJ$4,$A17),'Výsledková listina'!$O:$O,0),1))</f>
      </c>
      <c r="BL17" s="4"/>
      <c r="BM17" s="49">
        <f t="shared" si="10"/>
      </c>
      <c r="BN17" s="68"/>
      <c r="BO17" s="17">
        <f>IF(ISNA(MATCH(CONCATENATE(BO$4,$A17),'Výsledková listina'!$O:$O,0)),"",INDEX('Výsledková listina'!$C:$C,MATCH(CONCATENATE(BO$4,$A17),'Výsledková listina'!$O:$O,0),1))</f>
      </c>
      <c r="BP17" s="51">
        <f>IF(ISNA(MATCH(CONCATENATE(BO$4,$A17),'Výsledková listina'!$O:$O,0)),"",INDEX('Výsledková listina'!$P:$P,MATCH(CONCATENATE(BO$4,$A17),'Výsledková listina'!$O:$O,0),1))</f>
      </c>
      <c r="BQ17" s="4"/>
      <c r="BR17" s="49">
        <f t="shared" si="11"/>
      </c>
      <c r="BS17" s="68"/>
      <c r="BT17" s="17">
        <f>IF(ISNA(MATCH(CONCATENATE(BT$4,$A17),'Výsledková listina'!$O:$O,0)),"",INDEX('Výsledková listina'!$C:$C,MATCH(CONCATENATE(BT$4,$A17),'Výsledková listina'!$O:$O,0),1))</f>
      </c>
      <c r="BU17" s="51">
        <f>IF(ISNA(MATCH(CONCATENATE(BT$4,$A17),'Výsledková listina'!$O:$O,0)),"",INDEX('Výsledková listina'!$P:$P,MATCH(CONCATENATE(BT$4,$A17),'Výsledková listina'!$O:$O,0),1))</f>
      </c>
      <c r="BV17" s="4"/>
      <c r="BW17" s="49">
        <f t="shared" si="12"/>
      </c>
      <c r="BX17" s="68"/>
      <c r="BY17" s="17">
        <f>IF(ISNA(MATCH(CONCATENATE(BY$4,$A17),'Výsledková listina'!$O:$O,0)),"",INDEX('Výsledková listina'!$C:$C,MATCH(CONCATENATE(BY$4,$A17),'Výsledková listina'!$O:$O,0),1))</f>
      </c>
      <c r="BZ17" s="51">
        <f>IF(ISNA(MATCH(CONCATENATE(BY$4,$A17),'Výsledková listina'!$O:$O,0)),"",INDEX('Výsledková listina'!$P:$P,MATCH(CONCATENATE(BY$4,$A17),'Výsledková listina'!$O:$O,0),1))</f>
      </c>
      <c r="CA17" s="4"/>
      <c r="CB17" s="49">
        <f t="shared" si="13"/>
      </c>
      <c r="CC17" s="68"/>
      <c r="CD17" s="17">
        <f>IF(ISNA(MATCH(CONCATENATE(CD$4,$A17),'Výsledková listina'!$O:$O,0)),"",INDEX('Výsledková listina'!$C:$C,MATCH(CONCATENATE(CD$4,$A17),'Výsledková listina'!$O:$O,0),1))</f>
      </c>
      <c r="CE17" s="51">
        <f>IF(ISNA(MATCH(CONCATENATE(CD$4,$A17),'Výsledková listina'!$O:$O,0)),"",INDEX('Výsledková listina'!$P:$P,MATCH(CONCATENATE(CD$4,$A17),'Výsledková listina'!$O:$O,0),1))</f>
      </c>
      <c r="CF17" s="4"/>
      <c r="CG17" s="49">
        <f t="shared" si="14"/>
      </c>
      <c r="CH17" s="68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Jiří Cuhorka, Aleš Cuhorka</v>
      </c>
      <c r="C18" s="51" t="str">
        <f>IF(ISNA(MATCH(CONCATENATE(B$4,$A18),'Výsledková listina'!$O:$O,0)),"",INDEX('Výsledková listina'!$P:$P,MATCH(CONCATENATE(B$4,$A18),'Výsledková listina'!$O:$O,0),1))</f>
        <v>Cukr</v>
      </c>
      <c r="D18" s="4">
        <v>3910</v>
      </c>
      <c r="E18" s="107"/>
      <c r="F18" s="49">
        <f t="shared" si="0"/>
        <v>17</v>
      </c>
      <c r="G18" s="68"/>
      <c r="H18" s="17" t="str">
        <f>IF(ISNA(MATCH(CONCATENATE(H$4,$A18),'Výsledková listina'!$O:$O,0)),"",INDEX('Výsledková listina'!$C:$C,MATCH(CONCATENATE(H$4,$A18),'Výsledková listina'!$O:$O,0),1))</f>
        <v>Jaroslav Peterka, Ladislav Varga</v>
      </c>
      <c r="I18" s="51" t="str">
        <f>IF(ISNA(MATCH(CONCATENATE(H$4,$A18),'Výsledková listina'!$O:$O,0)),"",INDEX('Výsledková listina'!$P:$P,MATCH(CONCATENATE(H$4,$A18),'Výsledková listina'!$O:$O,0),1))</f>
        <v>Wargins feeder team</v>
      </c>
      <c r="J18" s="4">
        <v>16900</v>
      </c>
      <c r="K18" s="107"/>
      <c r="L18" s="49">
        <f t="shared" si="1"/>
        <v>1</v>
      </c>
      <c r="M18" s="68"/>
      <c r="N18" s="17" t="str">
        <f>IF(ISNA(MATCH(CONCATENATE(N$4,$A18),'Výsledková listina'!$O:$O,0)),"",INDEX('Výsledková listina'!$C:$C,MATCH(CONCATENATE(N$4,$A18),'Výsledková listina'!$O:$O,0),1))</f>
        <v>Martin Raniak, Ivan Peťovský</v>
      </c>
      <c r="O18" s="51" t="str">
        <f>IF(ISNA(MATCH(CONCATENATE(N$4,$A18),'Výsledková listina'!$O:$O,0)),"",INDEX('Výsledková listina'!$P:$P,MATCH(CONCATENATE(N$4,$A18),'Výsledková listina'!$O:$O,0),1))</f>
        <v>Team feeder Vysočina</v>
      </c>
      <c r="P18" s="4">
        <v>13680</v>
      </c>
      <c r="Q18" s="107"/>
      <c r="R18" s="49">
        <f t="shared" si="2"/>
        <v>7</v>
      </c>
      <c r="S18" s="68"/>
      <c r="T18" s="17">
        <f>IF(ISNA(MATCH(CONCATENATE(T$4,$A18),'Výsledková listina'!$O:$O,0)),"",INDEX('Výsledková listina'!$C:$C,MATCH(CONCATENATE(T$4,$A18),'Výsledková listina'!$O:$O,0),1))</f>
      </c>
      <c r="U18" s="51">
        <f>IF(ISNA(MATCH(CONCATENATE(T$4,$A18),'Výsledková listina'!$O:$O,0)),"",INDEX('Výsledková listina'!$P:$P,MATCH(CONCATENATE(T$4,$A18),'Výsledková listina'!$O:$O,0),1))</f>
      </c>
      <c r="V18" s="4"/>
      <c r="W18" s="107"/>
      <c r="X18" s="49">
        <f t="shared" si="3"/>
      </c>
      <c r="Y18" s="68"/>
      <c r="Z18" s="17">
        <f>IF(ISNA(MATCH(CONCATENATE(Z$4,$A18),'Výsledková listina'!$O:$O,0)),"",INDEX('Výsledková listina'!$C:$C,MATCH(CONCATENATE(Z$4,$A18),'Výsledková listina'!$O:$O,0),1))</f>
      </c>
      <c r="AA18" s="51">
        <f>IF(ISNA(MATCH(CONCATENATE(Z$4,$A18),'Výsledková listina'!$O:$O,0)),"",INDEX('Výsledková listina'!$P:$P,MATCH(CONCATENATE(Z$4,$A18),'Výsledková listina'!$O:$O,0),1))</f>
      </c>
      <c r="AB18" s="4"/>
      <c r="AC18" s="107"/>
      <c r="AD18" s="49">
        <f t="shared" si="4"/>
      </c>
      <c r="AE18" s="68"/>
      <c r="AF18" s="17">
        <f>IF(ISNA(MATCH(CONCATENATE(AF$4,$A18),'Výsledková listina'!$O:$O,0)),"",INDEX('Výsledková listina'!$C:$C,MATCH(CONCATENATE(AF$4,$A18),'Výsledková listina'!$O:$O,0),1))</f>
      </c>
      <c r="AG18" s="51">
        <f>IF(ISNA(MATCH(CONCATENATE(AF$4,$A18),'Výsledková listina'!$O:$O,0)),"",INDEX('Výsledková listina'!$P:$P,MATCH(CONCATENATE(AF$4,$A18),'Výsledková listina'!$O:$O,0),1))</f>
      </c>
      <c r="AH18" s="4"/>
      <c r="AI18" s="107"/>
      <c r="AJ18" s="49">
        <f t="shared" si="5"/>
      </c>
      <c r="AK18" s="68"/>
      <c r="AL18" s="17">
        <f>IF(ISNA(MATCH(CONCATENATE(AL$4,$A18),'Výsledková listina'!$O:$O,0)),"",INDEX('Výsledková listina'!$C:$C,MATCH(CONCATENATE(AL$4,$A18),'Výsledková listina'!$O:$O,0),1))</f>
      </c>
      <c r="AM18" s="51">
        <f>IF(ISNA(MATCH(CONCATENATE(AL$4,$A18),'Výsledková listina'!$O:$O,0)),"",INDEX('Výsledková listina'!$P:$P,MATCH(CONCATENATE(AL$4,$A18),'Výsledková listina'!$O:$O,0),1))</f>
      </c>
      <c r="AN18" s="4"/>
      <c r="AO18" s="107"/>
      <c r="AP18" s="49">
        <f t="shared" si="6"/>
      </c>
      <c r="AQ18" s="68"/>
      <c r="AR18" s="17">
        <f>IF(ISNA(MATCH(CONCATENATE(AR$4,$A18),'Výsledková listina'!$O:$O,0)),"",INDEX('Výsledková listina'!$C:$C,MATCH(CONCATENATE(AR$4,$A18),'Výsledková listina'!$O:$O,0),1))</f>
      </c>
      <c r="AS18" s="51">
        <f>IF(ISNA(MATCH(CONCATENATE(AR$4,$A18),'Výsledková listina'!$O:$O,0)),"",INDEX('Výsledková listina'!$P:$P,MATCH(CONCATENATE(AR$4,$A18),'Výsledková listina'!$O:$O,0),1))</f>
      </c>
      <c r="AT18" s="4"/>
      <c r="AU18" s="107"/>
      <c r="AV18" s="49">
        <f t="shared" si="7"/>
      </c>
      <c r="AW18" s="68"/>
      <c r="AX18" s="17">
        <f>IF(ISNA(MATCH(CONCATENATE(AX$4,$A18),'Výsledková listina'!$O:$O,0)),"",INDEX('Výsledková listina'!$C:$C,MATCH(CONCATENATE(AX$4,$A18),'Výsledková listina'!$O:$O,0),1))</f>
      </c>
      <c r="AY18" s="51">
        <f>IF(ISNA(MATCH(CONCATENATE(AX$4,$A18),'Výsledková listina'!$O:$O,0)),"",INDEX('Výsledková listina'!$P:$P,MATCH(CONCATENATE(AX$4,$A18),'Výsledková listina'!$O:$O,0),1))</f>
      </c>
      <c r="AZ18" s="4"/>
      <c r="BA18" s="107"/>
      <c r="BB18" s="49">
        <f t="shared" si="8"/>
      </c>
      <c r="BC18" s="68"/>
      <c r="BD18" s="17">
        <f>IF(ISNA(MATCH(CONCATENATE(BD$4,$A18),'Výsledková listina'!$O:$O,0)),"",INDEX('Výsledková listina'!$C:$C,MATCH(CONCATENATE(BD$4,$A18),'Výsledková listina'!$O:$O,0),1))</f>
      </c>
      <c r="BE18" s="51">
        <f>IF(ISNA(MATCH(CONCATENATE(BD$4,$A18),'Výsledková listina'!$O:$O,0)),"",INDEX('Výsledková listina'!$P:$P,MATCH(CONCATENATE(BD$4,$A18),'Výsledková listina'!$O:$O,0),1))</f>
      </c>
      <c r="BF18" s="4"/>
      <c r="BG18" s="107"/>
      <c r="BH18" s="49">
        <f t="shared" si="9"/>
      </c>
      <c r="BI18" s="68"/>
      <c r="BJ18" s="17">
        <f>IF(ISNA(MATCH(CONCATENATE(BJ$4,$A18),'Výsledková listina'!$O:$O,0)),"",INDEX('Výsledková listina'!$C:$C,MATCH(CONCATENATE(BJ$4,$A18),'Výsledková listina'!$O:$O,0),1))</f>
      </c>
      <c r="BK18" s="51">
        <f>IF(ISNA(MATCH(CONCATENATE(BJ$4,$A18),'Výsledková listina'!$O:$O,0)),"",INDEX('Výsledková listina'!$P:$P,MATCH(CONCATENATE(BJ$4,$A18),'Výsledková listina'!$O:$O,0),1))</f>
      </c>
      <c r="BL18" s="4"/>
      <c r="BM18" s="49">
        <f t="shared" si="10"/>
      </c>
      <c r="BN18" s="68"/>
      <c r="BO18" s="17">
        <f>IF(ISNA(MATCH(CONCATENATE(BO$4,$A18),'Výsledková listina'!$O:$O,0)),"",INDEX('Výsledková listina'!$C:$C,MATCH(CONCATENATE(BO$4,$A18),'Výsledková listina'!$O:$O,0),1))</f>
      </c>
      <c r="BP18" s="51">
        <f>IF(ISNA(MATCH(CONCATENATE(BO$4,$A18),'Výsledková listina'!$O:$O,0)),"",INDEX('Výsledková listina'!$P:$P,MATCH(CONCATENATE(BO$4,$A18),'Výsledková listina'!$O:$O,0),1))</f>
      </c>
      <c r="BQ18" s="4"/>
      <c r="BR18" s="49">
        <f t="shared" si="11"/>
      </c>
      <c r="BS18" s="68"/>
      <c r="BT18" s="17">
        <f>IF(ISNA(MATCH(CONCATENATE(BT$4,$A18),'Výsledková listina'!$O:$O,0)),"",INDEX('Výsledková listina'!$C:$C,MATCH(CONCATENATE(BT$4,$A18),'Výsledková listina'!$O:$O,0),1))</f>
      </c>
      <c r="BU18" s="51">
        <f>IF(ISNA(MATCH(CONCATENATE(BT$4,$A18),'Výsledková listina'!$O:$O,0)),"",INDEX('Výsledková listina'!$P:$P,MATCH(CONCATENATE(BT$4,$A18),'Výsledková listina'!$O:$O,0),1))</f>
      </c>
      <c r="BV18" s="4"/>
      <c r="BW18" s="49">
        <f t="shared" si="12"/>
      </c>
      <c r="BX18" s="68"/>
      <c r="BY18" s="17">
        <f>IF(ISNA(MATCH(CONCATENATE(BY$4,$A18),'Výsledková listina'!$O:$O,0)),"",INDEX('Výsledková listina'!$C:$C,MATCH(CONCATENATE(BY$4,$A18),'Výsledková listina'!$O:$O,0),1))</f>
      </c>
      <c r="BZ18" s="51">
        <f>IF(ISNA(MATCH(CONCATENATE(BY$4,$A18),'Výsledková listina'!$O:$O,0)),"",INDEX('Výsledková listina'!$P:$P,MATCH(CONCATENATE(BY$4,$A18),'Výsledková listina'!$O:$O,0),1))</f>
      </c>
      <c r="CA18" s="4"/>
      <c r="CB18" s="49">
        <f t="shared" si="13"/>
      </c>
      <c r="CC18" s="68"/>
      <c r="CD18" s="17">
        <f>IF(ISNA(MATCH(CONCATENATE(CD$4,$A18),'Výsledková listina'!$O:$O,0)),"",INDEX('Výsledková listina'!$C:$C,MATCH(CONCATENATE(CD$4,$A18),'Výsledková listina'!$O:$O,0),1))</f>
      </c>
      <c r="CE18" s="51">
        <f>IF(ISNA(MATCH(CONCATENATE(CD$4,$A18),'Výsledková listina'!$O:$O,0)),"",INDEX('Výsledková listina'!$P:$P,MATCH(CONCATENATE(CD$4,$A18),'Výsledková listina'!$O:$O,0),1))</f>
      </c>
      <c r="CF18" s="4"/>
      <c r="CG18" s="49">
        <f t="shared" si="14"/>
      </c>
      <c r="CH18" s="68"/>
    </row>
    <row r="19" spans="1:86" s="10" customFormat="1" ht="34.5" customHeight="1">
      <c r="A19" s="5">
        <v>14</v>
      </c>
      <c r="B19" s="17" t="str">
        <f>IF(ISNA(MATCH(CONCATENATE(B$4,$A19),'Výsledková listina'!$O:$O,0)),"",INDEX('Výsledková listina'!$C:$C,MATCH(CONCATENATE(B$4,$A19),'Výsledková listina'!$O:$O,0),1))</f>
        <v>Zdeněk Pecka, Aleš Řípa</v>
      </c>
      <c r="C19" s="51" t="str">
        <f>IF(ISNA(MATCH(CONCATENATE(B$4,$A19),'Výsledková listina'!$O:$O,0)),"",INDEX('Výsledková listina'!$P:$P,MATCH(CONCATENATE(B$4,$A19),'Výsledková listina'!$O:$O,0),1))</f>
        <v>Marcel Van Den Ende team</v>
      </c>
      <c r="D19" s="4">
        <v>9570</v>
      </c>
      <c r="E19" s="107"/>
      <c r="F19" s="49">
        <f t="shared" si="0"/>
        <v>10</v>
      </c>
      <c r="G19" s="68"/>
      <c r="H19" s="17" t="str">
        <f>IF(ISNA(MATCH(CONCATENATE(H$4,$A19),'Výsledková listina'!$O:$O,0)),"",INDEX('Výsledková listina'!$C:$C,MATCH(CONCATENATE(H$4,$A19),'Výsledková listina'!$O:$O,0),1))</f>
        <v>Radek Štastný, Jan Douša</v>
      </c>
      <c r="I19" s="51" t="str">
        <f>IF(ISNA(MATCH(CONCATENATE(H$4,$A19),'Výsledková listina'!$O:$O,0)),"",INDEX('Výsledková listina'!$P:$P,MATCH(CONCATENATE(H$4,$A19),'Výsledková listina'!$O:$O,0),1))</f>
        <v>Úplně jiný feeder team</v>
      </c>
      <c r="J19" s="4">
        <v>6270</v>
      </c>
      <c r="K19" s="107"/>
      <c r="L19" s="49">
        <f t="shared" si="1"/>
        <v>15</v>
      </c>
      <c r="M19" s="68"/>
      <c r="N19" s="17" t="str">
        <f>IF(ISNA(MATCH(CONCATENATE(N$4,$A19),'Výsledková listina'!$O:$O,0)),"",INDEX('Výsledková listina'!$C:$C,MATCH(CONCATENATE(N$4,$A19),'Výsledková listina'!$O:$O,0),1))</f>
        <v>Pavel Sičák, Martin Komora</v>
      </c>
      <c r="O19" s="51" t="str">
        <f>IF(ISNA(MATCH(CONCATENATE(N$4,$A19),'Výsledková listina'!$O:$O,0)),"",INDEX('Výsledková listina'!$P:$P,MATCH(CONCATENATE(N$4,$A19),'Výsledková listina'!$O:$O,0),1))</f>
        <v>Browning team</v>
      </c>
      <c r="P19" s="4">
        <v>17650</v>
      </c>
      <c r="Q19" s="107"/>
      <c r="R19" s="49">
        <f t="shared" si="2"/>
        <v>2</v>
      </c>
      <c r="S19" s="68"/>
      <c r="T19" s="17">
        <f>IF(ISNA(MATCH(CONCATENATE(T$4,$A19),'Výsledková listina'!$O:$O,0)),"",INDEX('Výsledková listina'!$C:$C,MATCH(CONCATENATE(T$4,$A19),'Výsledková listina'!$O:$O,0),1))</f>
      </c>
      <c r="U19" s="51">
        <f>IF(ISNA(MATCH(CONCATENATE(T$4,$A19),'Výsledková listina'!$O:$O,0)),"",INDEX('Výsledková listina'!$P:$P,MATCH(CONCATENATE(T$4,$A19),'Výsledková listina'!$O:$O,0),1))</f>
      </c>
      <c r="V19" s="4"/>
      <c r="W19" s="107"/>
      <c r="X19" s="49">
        <f t="shared" si="3"/>
      </c>
      <c r="Y19" s="68"/>
      <c r="Z19" s="17">
        <f>IF(ISNA(MATCH(CONCATENATE(Z$4,$A19),'Výsledková listina'!$O:$O,0)),"",INDEX('Výsledková listina'!$C:$C,MATCH(CONCATENATE(Z$4,$A19),'Výsledková listina'!$O:$O,0),1))</f>
      </c>
      <c r="AA19" s="51">
        <f>IF(ISNA(MATCH(CONCATENATE(Z$4,$A19),'Výsledková listina'!$O:$O,0)),"",INDEX('Výsledková listina'!$P:$P,MATCH(CONCATENATE(Z$4,$A19),'Výsledková listina'!$O:$O,0),1))</f>
      </c>
      <c r="AB19" s="4"/>
      <c r="AC19" s="107"/>
      <c r="AD19" s="49">
        <f t="shared" si="4"/>
      </c>
      <c r="AE19" s="68"/>
      <c r="AF19" s="17">
        <f>IF(ISNA(MATCH(CONCATENATE(AF$4,$A19),'Výsledková listina'!$O:$O,0)),"",INDEX('Výsledková listina'!$C:$C,MATCH(CONCATENATE(AF$4,$A19),'Výsledková listina'!$O:$O,0),1))</f>
      </c>
      <c r="AG19" s="51">
        <f>IF(ISNA(MATCH(CONCATENATE(AF$4,$A19),'Výsledková listina'!$O:$O,0)),"",INDEX('Výsledková listina'!$P:$P,MATCH(CONCATENATE(AF$4,$A19),'Výsledková listina'!$O:$O,0),1))</f>
      </c>
      <c r="AH19" s="4"/>
      <c r="AI19" s="107"/>
      <c r="AJ19" s="49">
        <f t="shared" si="5"/>
      </c>
      <c r="AK19" s="68"/>
      <c r="AL19" s="17">
        <f>IF(ISNA(MATCH(CONCATENATE(AL$4,$A19),'Výsledková listina'!$O:$O,0)),"",INDEX('Výsledková listina'!$C:$C,MATCH(CONCATENATE(AL$4,$A19),'Výsledková listina'!$O:$O,0),1))</f>
      </c>
      <c r="AM19" s="51">
        <f>IF(ISNA(MATCH(CONCATENATE(AL$4,$A19),'Výsledková listina'!$O:$O,0)),"",INDEX('Výsledková listina'!$P:$P,MATCH(CONCATENATE(AL$4,$A19),'Výsledková listina'!$O:$O,0),1))</f>
      </c>
      <c r="AN19" s="4"/>
      <c r="AO19" s="107"/>
      <c r="AP19" s="49">
        <f t="shared" si="6"/>
      </c>
      <c r="AQ19" s="68"/>
      <c r="AR19" s="17">
        <f>IF(ISNA(MATCH(CONCATENATE(AR$4,$A19),'Výsledková listina'!$O:$O,0)),"",INDEX('Výsledková listina'!$C:$C,MATCH(CONCATENATE(AR$4,$A19),'Výsledková listina'!$O:$O,0),1))</f>
      </c>
      <c r="AS19" s="51">
        <f>IF(ISNA(MATCH(CONCATENATE(AR$4,$A19),'Výsledková listina'!$O:$O,0)),"",INDEX('Výsledková listina'!$P:$P,MATCH(CONCATENATE(AR$4,$A19),'Výsledková listina'!$O:$O,0),1))</f>
      </c>
      <c r="AT19" s="4"/>
      <c r="AU19" s="107"/>
      <c r="AV19" s="49">
        <f t="shared" si="7"/>
      </c>
      <c r="AW19" s="68"/>
      <c r="AX19" s="17">
        <f>IF(ISNA(MATCH(CONCATENATE(AX$4,$A19),'Výsledková listina'!$O:$O,0)),"",INDEX('Výsledková listina'!$C:$C,MATCH(CONCATENATE(AX$4,$A19),'Výsledková listina'!$O:$O,0),1))</f>
      </c>
      <c r="AY19" s="51">
        <f>IF(ISNA(MATCH(CONCATENATE(AX$4,$A19),'Výsledková listina'!$O:$O,0)),"",INDEX('Výsledková listina'!$P:$P,MATCH(CONCATENATE(AX$4,$A19),'Výsledková listina'!$O:$O,0),1))</f>
      </c>
      <c r="AZ19" s="4"/>
      <c r="BA19" s="107"/>
      <c r="BB19" s="49">
        <f t="shared" si="8"/>
      </c>
      <c r="BC19" s="68"/>
      <c r="BD19" s="17">
        <f>IF(ISNA(MATCH(CONCATENATE(BD$4,$A19),'Výsledková listina'!$O:$O,0)),"",INDEX('Výsledková listina'!$C:$C,MATCH(CONCATENATE(BD$4,$A19),'Výsledková listina'!$O:$O,0),1))</f>
      </c>
      <c r="BE19" s="51">
        <f>IF(ISNA(MATCH(CONCATENATE(BD$4,$A19),'Výsledková listina'!$O:$O,0)),"",INDEX('Výsledková listina'!$P:$P,MATCH(CONCATENATE(BD$4,$A19),'Výsledková listina'!$O:$O,0),1))</f>
      </c>
      <c r="BF19" s="4"/>
      <c r="BG19" s="107"/>
      <c r="BH19" s="49">
        <f t="shared" si="9"/>
      </c>
      <c r="BI19" s="68"/>
      <c r="BJ19" s="17">
        <f>IF(ISNA(MATCH(CONCATENATE(BJ$4,$A19),'Výsledková listina'!$O:$O,0)),"",INDEX('Výsledková listina'!$C:$C,MATCH(CONCATENATE(BJ$4,$A19),'Výsledková listina'!$O:$O,0),1))</f>
      </c>
      <c r="BK19" s="51">
        <f>IF(ISNA(MATCH(CONCATENATE(BJ$4,$A19),'Výsledková listina'!$O:$O,0)),"",INDEX('Výsledková listina'!$P:$P,MATCH(CONCATENATE(BJ$4,$A19),'Výsledková listina'!$O:$O,0),1))</f>
      </c>
      <c r="BL19" s="4"/>
      <c r="BM19" s="49">
        <f t="shared" si="10"/>
      </c>
      <c r="BN19" s="68"/>
      <c r="BO19" s="17">
        <f>IF(ISNA(MATCH(CONCATENATE(BO$4,$A19),'Výsledková listina'!$O:$O,0)),"",INDEX('Výsledková listina'!$C:$C,MATCH(CONCATENATE(BO$4,$A19),'Výsledková listina'!$O:$O,0),1))</f>
      </c>
      <c r="BP19" s="51">
        <f>IF(ISNA(MATCH(CONCATENATE(BO$4,$A19),'Výsledková listina'!$O:$O,0)),"",INDEX('Výsledková listina'!$P:$P,MATCH(CONCATENATE(BO$4,$A19),'Výsledková listina'!$O:$O,0),1))</f>
      </c>
      <c r="BQ19" s="4"/>
      <c r="BR19" s="49">
        <f t="shared" si="11"/>
      </c>
      <c r="BS19" s="68"/>
      <c r="BT19" s="17">
        <f>IF(ISNA(MATCH(CONCATENATE(BT$4,$A19),'Výsledková listina'!$O:$O,0)),"",INDEX('Výsledková listina'!$C:$C,MATCH(CONCATENATE(BT$4,$A19),'Výsledková listina'!$O:$O,0),1))</f>
      </c>
      <c r="BU19" s="51">
        <f>IF(ISNA(MATCH(CONCATENATE(BT$4,$A19),'Výsledková listina'!$O:$O,0)),"",INDEX('Výsledková listina'!$P:$P,MATCH(CONCATENATE(BT$4,$A19),'Výsledková listina'!$O:$O,0),1))</f>
      </c>
      <c r="BV19" s="4"/>
      <c r="BW19" s="49">
        <f t="shared" si="12"/>
      </c>
      <c r="BX19" s="68"/>
      <c r="BY19" s="17">
        <f>IF(ISNA(MATCH(CONCATENATE(BY$4,$A19),'Výsledková listina'!$O:$O,0)),"",INDEX('Výsledková listina'!$C:$C,MATCH(CONCATENATE(BY$4,$A19),'Výsledková listina'!$O:$O,0),1))</f>
      </c>
      <c r="BZ19" s="51">
        <f>IF(ISNA(MATCH(CONCATENATE(BY$4,$A19),'Výsledková listina'!$O:$O,0)),"",INDEX('Výsledková listina'!$P:$P,MATCH(CONCATENATE(BY$4,$A19),'Výsledková listina'!$O:$O,0),1))</f>
      </c>
      <c r="CA19" s="4"/>
      <c r="CB19" s="49">
        <f t="shared" si="13"/>
      </c>
      <c r="CC19" s="68"/>
      <c r="CD19" s="17">
        <f>IF(ISNA(MATCH(CONCATENATE(CD$4,$A19),'Výsledková listina'!$O:$O,0)),"",INDEX('Výsledková listina'!$C:$C,MATCH(CONCATENATE(CD$4,$A19),'Výsledková listina'!$O:$O,0),1))</f>
      </c>
      <c r="CE19" s="51">
        <f>IF(ISNA(MATCH(CONCATENATE(CD$4,$A19),'Výsledková listina'!$O:$O,0)),"",INDEX('Výsledková listina'!$P:$P,MATCH(CONCATENATE(CD$4,$A19),'Výsledková listina'!$O:$O,0),1))</f>
      </c>
      <c r="CF19" s="4"/>
      <c r="CG19" s="49">
        <f t="shared" si="14"/>
      </c>
      <c r="CH19" s="68"/>
    </row>
    <row r="20" spans="1:86" s="10" customFormat="1" ht="34.5" customHeight="1">
      <c r="A20" s="5">
        <v>15</v>
      </c>
      <c r="B20" s="17" t="str">
        <f>IF(ISNA(MATCH(CONCATENATE(B$4,$A20),'Výsledková listina'!$O:$O,0)),"",INDEX('Výsledková listina'!$C:$C,MATCH(CONCATENATE(B$4,$A20),'Výsledková listina'!$O:$O,0),1))</f>
        <v>Jiří Klement, Lukáš Rozumný</v>
      </c>
      <c r="C20" s="51" t="str">
        <f>IF(ISNA(MATCH(CONCATENATE(B$4,$A20),'Výsledková listina'!$O:$O,0)),"",INDEX('Výsledková listina'!$P:$P,MATCH(CONCATENATE(B$4,$A20),'Výsledková listina'!$O:$O,0),1))</f>
        <v>VIPA Trabucco B</v>
      </c>
      <c r="D20" s="4">
        <v>6640</v>
      </c>
      <c r="E20" s="107"/>
      <c r="F20" s="49">
        <f t="shared" si="0"/>
        <v>14</v>
      </c>
      <c r="G20" s="68"/>
      <c r="H20" s="17" t="str">
        <f>IF(ISNA(MATCH(CONCATENATE(H$4,$A20),'Výsledková listina'!$O:$O,0)),"",INDEX('Výsledková listina'!$C:$C,MATCH(CONCATENATE(H$4,$A20),'Výsledková listina'!$O:$O,0),1))</f>
        <v>Pavel Vosáhlo, Jaroslav Svoboda</v>
      </c>
      <c r="I20" s="51" t="str">
        <f>IF(ISNA(MATCH(CONCATENATE(H$4,$A20),'Výsledková listina'!$O:$O,0)),"",INDEX('Výsledková listina'!$P:$P,MATCH(CONCATENATE(H$4,$A20),'Výsledková listina'!$O:$O,0),1))</f>
        <v>LK Baits sever</v>
      </c>
      <c r="J20" s="4">
        <v>10440</v>
      </c>
      <c r="K20" s="107"/>
      <c r="L20" s="49">
        <f t="shared" si="1"/>
        <v>9</v>
      </c>
      <c r="M20" s="68"/>
      <c r="N20" s="17" t="str">
        <f>IF(ISNA(MATCH(CONCATENATE(N$4,$A20),'Výsledková listina'!$O:$O,0)),"",INDEX('Výsledková listina'!$C:$C,MATCH(CONCATENATE(N$4,$A20),'Výsledková listina'!$O:$O,0),1))</f>
        <v>Jan Bank, Josef Urbánek</v>
      </c>
      <c r="O20" s="51" t="str">
        <f>IF(ISNA(MATCH(CONCATENATE(N$4,$A20),'Výsledková listina'!$O:$O,0)),"",INDEX('Výsledková listina'!$P:$P,MATCH(CONCATENATE(N$4,$A20),'Výsledková listina'!$O:$O,0),1))</f>
        <v>Drennan Feeder</v>
      </c>
      <c r="P20" s="4">
        <v>7680</v>
      </c>
      <c r="Q20" s="107"/>
      <c r="R20" s="49">
        <f t="shared" si="2"/>
        <v>17</v>
      </c>
      <c r="S20" s="68"/>
      <c r="T20" s="17">
        <f>IF(ISNA(MATCH(CONCATENATE(T$4,$A20),'Výsledková listina'!$O:$O,0)),"",INDEX('Výsledková listina'!$C:$C,MATCH(CONCATENATE(T$4,$A20),'Výsledková listina'!$O:$O,0),1))</f>
      </c>
      <c r="U20" s="51">
        <f>IF(ISNA(MATCH(CONCATENATE(T$4,$A20),'Výsledková listina'!$O:$O,0)),"",INDEX('Výsledková listina'!$P:$P,MATCH(CONCATENATE(T$4,$A20),'Výsledková listina'!$O:$O,0),1))</f>
      </c>
      <c r="V20" s="4"/>
      <c r="W20" s="107"/>
      <c r="X20" s="49">
        <f t="shared" si="3"/>
      </c>
      <c r="Y20" s="68"/>
      <c r="Z20" s="17">
        <f>IF(ISNA(MATCH(CONCATENATE(Z$4,$A20),'Výsledková listina'!$O:$O,0)),"",INDEX('Výsledková listina'!$C:$C,MATCH(CONCATENATE(Z$4,$A20),'Výsledková listina'!$O:$O,0),1))</f>
      </c>
      <c r="AA20" s="51">
        <f>IF(ISNA(MATCH(CONCATENATE(Z$4,$A20),'Výsledková listina'!$O:$O,0)),"",INDEX('Výsledková listina'!$P:$P,MATCH(CONCATENATE(Z$4,$A20),'Výsledková listina'!$O:$O,0),1))</f>
      </c>
      <c r="AB20" s="4"/>
      <c r="AC20" s="107"/>
      <c r="AD20" s="49">
        <f t="shared" si="4"/>
      </c>
      <c r="AE20" s="68"/>
      <c r="AF20" s="17">
        <f>IF(ISNA(MATCH(CONCATENATE(AF$4,$A20),'Výsledková listina'!$O:$O,0)),"",INDEX('Výsledková listina'!$C:$C,MATCH(CONCATENATE(AF$4,$A20),'Výsledková listina'!$O:$O,0),1))</f>
      </c>
      <c r="AG20" s="51">
        <f>IF(ISNA(MATCH(CONCATENATE(AF$4,$A20),'Výsledková listina'!$O:$O,0)),"",INDEX('Výsledková listina'!$P:$P,MATCH(CONCATENATE(AF$4,$A20),'Výsledková listina'!$O:$O,0),1))</f>
      </c>
      <c r="AH20" s="4"/>
      <c r="AI20" s="107"/>
      <c r="AJ20" s="49">
        <f t="shared" si="5"/>
      </c>
      <c r="AK20" s="68"/>
      <c r="AL20" s="17">
        <f>IF(ISNA(MATCH(CONCATENATE(AL$4,$A20),'Výsledková listina'!$O:$O,0)),"",INDEX('Výsledková listina'!$C:$C,MATCH(CONCATENATE(AL$4,$A20),'Výsledková listina'!$O:$O,0),1))</f>
      </c>
      <c r="AM20" s="51">
        <f>IF(ISNA(MATCH(CONCATENATE(AL$4,$A20),'Výsledková listina'!$O:$O,0)),"",INDEX('Výsledková listina'!$P:$P,MATCH(CONCATENATE(AL$4,$A20),'Výsledková listina'!$O:$O,0),1))</f>
      </c>
      <c r="AN20" s="4"/>
      <c r="AO20" s="107"/>
      <c r="AP20" s="49">
        <f t="shared" si="6"/>
      </c>
      <c r="AQ20" s="68"/>
      <c r="AR20" s="17">
        <f>IF(ISNA(MATCH(CONCATENATE(AR$4,$A20),'Výsledková listina'!$O:$O,0)),"",INDEX('Výsledková listina'!$C:$C,MATCH(CONCATENATE(AR$4,$A20),'Výsledková listina'!$O:$O,0),1))</f>
      </c>
      <c r="AS20" s="51">
        <f>IF(ISNA(MATCH(CONCATENATE(AR$4,$A20),'Výsledková listina'!$O:$O,0)),"",INDEX('Výsledková listina'!$P:$P,MATCH(CONCATENATE(AR$4,$A20),'Výsledková listina'!$O:$O,0),1))</f>
      </c>
      <c r="AT20" s="4"/>
      <c r="AU20" s="107"/>
      <c r="AV20" s="49">
        <f t="shared" si="7"/>
      </c>
      <c r="AW20" s="68"/>
      <c r="AX20" s="17">
        <f>IF(ISNA(MATCH(CONCATENATE(AX$4,$A20),'Výsledková listina'!$O:$O,0)),"",INDEX('Výsledková listina'!$C:$C,MATCH(CONCATENATE(AX$4,$A20),'Výsledková listina'!$O:$O,0),1))</f>
      </c>
      <c r="AY20" s="51">
        <f>IF(ISNA(MATCH(CONCATENATE(AX$4,$A20),'Výsledková listina'!$O:$O,0)),"",INDEX('Výsledková listina'!$P:$P,MATCH(CONCATENATE(AX$4,$A20),'Výsledková listina'!$O:$O,0),1))</f>
      </c>
      <c r="AZ20" s="4"/>
      <c r="BA20" s="107"/>
      <c r="BB20" s="49">
        <f t="shared" si="8"/>
      </c>
      <c r="BC20" s="68"/>
      <c r="BD20" s="17">
        <f>IF(ISNA(MATCH(CONCATENATE(BD$4,$A20),'Výsledková listina'!$O:$O,0)),"",INDEX('Výsledková listina'!$C:$C,MATCH(CONCATENATE(BD$4,$A20),'Výsledková listina'!$O:$O,0),1))</f>
      </c>
      <c r="BE20" s="51">
        <f>IF(ISNA(MATCH(CONCATENATE(BD$4,$A20),'Výsledková listina'!$O:$O,0)),"",INDEX('Výsledková listina'!$P:$P,MATCH(CONCATENATE(BD$4,$A20),'Výsledková listina'!$O:$O,0),1))</f>
      </c>
      <c r="BF20" s="4"/>
      <c r="BG20" s="107"/>
      <c r="BH20" s="49">
        <f t="shared" si="9"/>
      </c>
      <c r="BI20" s="68"/>
      <c r="BJ20" s="17">
        <f>IF(ISNA(MATCH(CONCATENATE(BJ$4,$A20),'Výsledková listina'!$O:$O,0)),"",INDEX('Výsledková listina'!$C:$C,MATCH(CONCATENATE(BJ$4,$A20),'Výsledková listina'!$O:$O,0),1))</f>
      </c>
      <c r="BK20" s="51">
        <f>IF(ISNA(MATCH(CONCATENATE(BJ$4,$A20),'Výsledková listina'!$O:$O,0)),"",INDEX('Výsledková listina'!$P:$P,MATCH(CONCATENATE(BJ$4,$A20),'Výsledková listina'!$O:$O,0),1))</f>
      </c>
      <c r="BL20" s="4"/>
      <c r="BM20" s="49">
        <f t="shared" si="10"/>
      </c>
      <c r="BN20" s="68"/>
      <c r="BO20" s="17">
        <f>IF(ISNA(MATCH(CONCATENATE(BO$4,$A20),'Výsledková listina'!$O:$O,0)),"",INDEX('Výsledková listina'!$C:$C,MATCH(CONCATENATE(BO$4,$A20),'Výsledková listina'!$O:$O,0),1))</f>
      </c>
      <c r="BP20" s="51">
        <f>IF(ISNA(MATCH(CONCATENATE(BO$4,$A20),'Výsledková listina'!$O:$O,0)),"",INDEX('Výsledková listina'!$P:$P,MATCH(CONCATENATE(BO$4,$A20),'Výsledková listina'!$O:$O,0),1))</f>
      </c>
      <c r="BQ20" s="4"/>
      <c r="BR20" s="49">
        <f t="shared" si="11"/>
      </c>
      <c r="BS20" s="68"/>
      <c r="BT20" s="17">
        <f>IF(ISNA(MATCH(CONCATENATE(BT$4,$A20),'Výsledková listina'!$O:$O,0)),"",INDEX('Výsledková listina'!$C:$C,MATCH(CONCATENATE(BT$4,$A20),'Výsledková listina'!$O:$O,0),1))</f>
      </c>
      <c r="BU20" s="51">
        <f>IF(ISNA(MATCH(CONCATENATE(BT$4,$A20),'Výsledková listina'!$O:$O,0)),"",INDEX('Výsledková listina'!$P:$P,MATCH(CONCATENATE(BT$4,$A20),'Výsledková listina'!$O:$O,0),1))</f>
      </c>
      <c r="BV20" s="4"/>
      <c r="BW20" s="49">
        <f t="shared" si="12"/>
      </c>
      <c r="BX20" s="68"/>
      <c r="BY20" s="17">
        <f>IF(ISNA(MATCH(CONCATENATE(BY$4,$A20),'Výsledková listina'!$O:$O,0)),"",INDEX('Výsledková listina'!$C:$C,MATCH(CONCATENATE(BY$4,$A20),'Výsledková listina'!$O:$O,0),1))</f>
      </c>
      <c r="BZ20" s="51">
        <f>IF(ISNA(MATCH(CONCATENATE(BY$4,$A20),'Výsledková listina'!$O:$O,0)),"",INDEX('Výsledková listina'!$P:$P,MATCH(CONCATENATE(BY$4,$A20),'Výsledková listina'!$O:$O,0),1))</f>
      </c>
      <c r="CA20" s="4"/>
      <c r="CB20" s="49">
        <f t="shared" si="13"/>
      </c>
      <c r="CC20" s="68"/>
      <c r="CD20" s="17">
        <f>IF(ISNA(MATCH(CONCATENATE(CD$4,$A20),'Výsledková listina'!$O:$O,0)),"",INDEX('Výsledková listina'!$C:$C,MATCH(CONCATENATE(CD$4,$A20),'Výsledková listina'!$O:$O,0),1))</f>
      </c>
      <c r="CE20" s="51">
        <f>IF(ISNA(MATCH(CONCATENATE(CD$4,$A20),'Výsledková listina'!$O:$O,0)),"",INDEX('Výsledková listina'!$P:$P,MATCH(CONCATENATE(CD$4,$A20),'Výsledková listina'!$O:$O,0),1))</f>
      </c>
      <c r="CF20" s="4"/>
      <c r="CG20" s="49">
        <f t="shared" si="14"/>
      </c>
      <c r="CH20" s="68"/>
    </row>
    <row r="21" spans="1:86" s="10" customFormat="1" ht="34.5" customHeight="1">
      <c r="A21" s="5">
        <v>16</v>
      </c>
      <c r="B21" s="17" t="str">
        <f>IF(ISNA(MATCH(CONCATENATE(B$4,$A21),'Výsledková listina'!$O:$O,0)),"",INDEX('Výsledková listina'!$C:$C,MATCH(CONCATENATE(B$4,$A21),'Výsledková listina'!$O:$O,0),1))</f>
        <v>Martin Vondra, Stanislav Vacek</v>
      </c>
      <c r="C21" s="51" t="str">
        <f>IF(ISNA(MATCH(CONCATENATE(B$4,$A21),'Výsledková listina'!$O:$O,0)),"",INDEX('Výsledková listina'!$P:$P,MATCH(CONCATENATE(B$4,$A21),'Výsledková listina'!$O:$O,0),1))</f>
        <v>FT Mechováci</v>
      </c>
      <c r="D21" s="4">
        <v>4740</v>
      </c>
      <c r="E21" s="107"/>
      <c r="F21" s="49">
        <f t="shared" si="0"/>
        <v>15</v>
      </c>
      <c r="G21" s="68"/>
      <c r="H21" s="17" t="str">
        <f>IF(ISNA(MATCH(CONCATENATE(H$4,$A21),'Výsledková listina'!$O:$O,0)),"",INDEX('Výsledková listina'!$C:$C,MATCH(CONCATENATE(H$4,$A21),'Výsledková listina'!$O:$O,0),1))</f>
        <v>Marek Šmitmajer, Jiří Svoboda</v>
      </c>
      <c r="I21" s="51" t="str">
        <f>IF(ISNA(MATCH(CONCATENATE(H$4,$A21),'Výsledková listina'!$O:$O,0)),"",INDEX('Výsledková listina'!$P:$P,MATCH(CONCATENATE(H$4,$A21),'Výsledková listina'!$O:$O,0),1))</f>
        <v>ČRS JČ feeder team</v>
      </c>
      <c r="J21" s="4">
        <v>11140</v>
      </c>
      <c r="K21" s="107"/>
      <c r="L21" s="49">
        <f t="shared" si="1"/>
        <v>6</v>
      </c>
      <c r="M21" s="68"/>
      <c r="N21" s="17" t="str">
        <f>IF(ISNA(MATCH(CONCATENATE(N$4,$A21),'Výsledková listina'!$O:$O,0)),"",INDEX('Výsledková listina'!$C:$C,MATCH(CONCATENATE(N$4,$A21),'Výsledková listina'!$O:$O,0),1))</f>
        <v>Tomáš Černý st., Tomáš Černý ml.</v>
      </c>
      <c r="O21" s="51">
        <f>IF(ISNA(MATCH(CONCATENATE(N$4,$A21),'Výsledková listina'!$O:$O,0)),"",INDEX('Výsledková listina'!$P:$P,MATCH(CONCATENATE(N$4,$A21),'Výsledková listina'!$O:$O,0),1))</f>
      </c>
      <c r="P21" s="4">
        <v>18990</v>
      </c>
      <c r="Q21" s="107"/>
      <c r="R21" s="49">
        <f t="shared" si="2"/>
        <v>1</v>
      </c>
      <c r="S21" s="68"/>
      <c r="T21" s="17">
        <f>IF(ISNA(MATCH(CONCATENATE(T$4,$A21),'Výsledková listina'!$O:$O,0)),"",INDEX('Výsledková listina'!$C:$C,MATCH(CONCATENATE(T$4,$A21),'Výsledková listina'!$O:$O,0),1))</f>
      </c>
      <c r="U21" s="51">
        <f>IF(ISNA(MATCH(CONCATENATE(T$4,$A21),'Výsledková listina'!$O:$O,0)),"",INDEX('Výsledková listina'!$P:$P,MATCH(CONCATENATE(T$4,$A21),'Výsledková listina'!$O:$O,0),1))</f>
      </c>
      <c r="V21" s="4"/>
      <c r="W21" s="107"/>
      <c r="X21" s="49">
        <f t="shared" si="3"/>
      </c>
      <c r="Y21" s="68"/>
      <c r="Z21" s="17">
        <f>IF(ISNA(MATCH(CONCATENATE(Z$4,$A21),'Výsledková listina'!$O:$O,0)),"",INDEX('Výsledková listina'!$C:$C,MATCH(CONCATENATE(Z$4,$A21),'Výsledková listina'!$O:$O,0),1))</f>
      </c>
      <c r="AA21" s="51">
        <f>IF(ISNA(MATCH(CONCATENATE(Z$4,$A21),'Výsledková listina'!$O:$O,0)),"",INDEX('Výsledková listina'!$P:$P,MATCH(CONCATENATE(Z$4,$A21),'Výsledková listina'!$O:$O,0),1))</f>
      </c>
      <c r="AB21" s="4"/>
      <c r="AC21" s="107"/>
      <c r="AD21" s="49">
        <f t="shared" si="4"/>
      </c>
      <c r="AE21" s="68"/>
      <c r="AF21" s="17">
        <f>IF(ISNA(MATCH(CONCATENATE(AF$4,$A21),'Výsledková listina'!$O:$O,0)),"",INDEX('Výsledková listina'!$C:$C,MATCH(CONCATENATE(AF$4,$A21),'Výsledková listina'!$O:$O,0),1))</f>
      </c>
      <c r="AG21" s="51">
        <f>IF(ISNA(MATCH(CONCATENATE(AF$4,$A21),'Výsledková listina'!$O:$O,0)),"",INDEX('Výsledková listina'!$P:$P,MATCH(CONCATENATE(AF$4,$A21),'Výsledková listina'!$O:$O,0),1))</f>
      </c>
      <c r="AH21" s="4"/>
      <c r="AI21" s="107"/>
      <c r="AJ21" s="49">
        <f t="shared" si="5"/>
      </c>
      <c r="AK21" s="68"/>
      <c r="AL21" s="17">
        <f>IF(ISNA(MATCH(CONCATENATE(AL$4,$A21),'Výsledková listina'!$O:$O,0)),"",INDEX('Výsledková listina'!$C:$C,MATCH(CONCATENATE(AL$4,$A21),'Výsledková listina'!$O:$O,0),1))</f>
      </c>
      <c r="AM21" s="51">
        <f>IF(ISNA(MATCH(CONCATENATE(AL$4,$A21),'Výsledková listina'!$O:$O,0)),"",INDEX('Výsledková listina'!$P:$P,MATCH(CONCATENATE(AL$4,$A21),'Výsledková listina'!$O:$O,0),1))</f>
      </c>
      <c r="AN21" s="4"/>
      <c r="AO21" s="107"/>
      <c r="AP21" s="49">
        <f t="shared" si="6"/>
      </c>
      <c r="AQ21" s="68"/>
      <c r="AR21" s="17">
        <f>IF(ISNA(MATCH(CONCATENATE(AR$4,$A21),'Výsledková listina'!$O:$O,0)),"",INDEX('Výsledková listina'!$C:$C,MATCH(CONCATENATE(AR$4,$A21),'Výsledková listina'!$O:$O,0),1))</f>
      </c>
      <c r="AS21" s="51">
        <f>IF(ISNA(MATCH(CONCATENATE(AR$4,$A21),'Výsledková listina'!$O:$O,0)),"",INDEX('Výsledková listina'!$P:$P,MATCH(CONCATENATE(AR$4,$A21),'Výsledková listina'!$O:$O,0),1))</f>
      </c>
      <c r="AT21" s="4"/>
      <c r="AU21" s="107"/>
      <c r="AV21" s="49">
        <f t="shared" si="7"/>
      </c>
      <c r="AW21" s="68"/>
      <c r="AX21" s="17">
        <f>IF(ISNA(MATCH(CONCATENATE(AX$4,$A21),'Výsledková listina'!$O:$O,0)),"",INDEX('Výsledková listina'!$C:$C,MATCH(CONCATENATE(AX$4,$A21),'Výsledková listina'!$O:$O,0),1))</f>
      </c>
      <c r="AY21" s="51">
        <f>IF(ISNA(MATCH(CONCATENATE(AX$4,$A21),'Výsledková listina'!$O:$O,0)),"",INDEX('Výsledková listina'!$P:$P,MATCH(CONCATENATE(AX$4,$A21),'Výsledková listina'!$O:$O,0),1))</f>
      </c>
      <c r="AZ21" s="4"/>
      <c r="BA21" s="107"/>
      <c r="BB21" s="49">
        <f t="shared" si="8"/>
      </c>
      <c r="BC21" s="68"/>
      <c r="BD21" s="17">
        <f>IF(ISNA(MATCH(CONCATENATE(BD$4,$A21),'Výsledková listina'!$O:$O,0)),"",INDEX('Výsledková listina'!$C:$C,MATCH(CONCATENATE(BD$4,$A21),'Výsledková listina'!$O:$O,0),1))</f>
      </c>
      <c r="BE21" s="51">
        <f>IF(ISNA(MATCH(CONCATENATE(BD$4,$A21),'Výsledková listina'!$O:$O,0)),"",INDEX('Výsledková listina'!$P:$P,MATCH(CONCATENATE(BD$4,$A21),'Výsledková listina'!$O:$O,0),1))</f>
      </c>
      <c r="BF21" s="4"/>
      <c r="BG21" s="107"/>
      <c r="BH21" s="49">
        <f t="shared" si="9"/>
      </c>
      <c r="BI21" s="68"/>
      <c r="BJ21" s="17">
        <f>IF(ISNA(MATCH(CONCATENATE(BJ$4,$A21),'Výsledková listina'!$O:$O,0)),"",INDEX('Výsledková listina'!$C:$C,MATCH(CONCATENATE(BJ$4,$A21),'Výsledková listina'!$O:$O,0),1))</f>
      </c>
      <c r="BK21" s="51">
        <f>IF(ISNA(MATCH(CONCATENATE(BJ$4,$A21),'Výsledková listina'!$O:$O,0)),"",INDEX('Výsledková listina'!$P:$P,MATCH(CONCATENATE(BJ$4,$A21),'Výsledková listina'!$O:$O,0),1))</f>
      </c>
      <c r="BL21" s="4"/>
      <c r="BM21" s="49">
        <f t="shared" si="10"/>
      </c>
      <c r="BN21" s="68"/>
      <c r="BO21" s="17">
        <f>IF(ISNA(MATCH(CONCATENATE(BO$4,$A21),'Výsledková listina'!$O:$O,0)),"",INDEX('Výsledková listina'!$C:$C,MATCH(CONCATENATE(BO$4,$A21),'Výsledková listina'!$O:$O,0),1))</f>
      </c>
      <c r="BP21" s="51">
        <f>IF(ISNA(MATCH(CONCATENATE(BO$4,$A21),'Výsledková listina'!$O:$O,0)),"",INDEX('Výsledková listina'!$P:$P,MATCH(CONCATENATE(BO$4,$A21),'Výsledková listina'!$O:$O,0),1))</f>
      </c>
      <c r="BQ21" s="4"/>
      <c r="BR21" s="49">
        <f t="shared" si="11"/>
      </c>
      <c r="BS21" s="68"/>
      <c r="BT21" s="17">
        <f>IF(ISNA(MATCH(CONCATENATE(BT$4,$A21),'Výsledková listina'!$O:$O,0)),"",INDEX('Výsledková listina'!$C:$C,MATCH(CONCATENATE(BT$4,$A21),'Výsledková listina'!$O:$O,0),1))</f>
      </c>
      <c r="BU21" s="51">
        <f>IF(ISNA(MATCH(CONCATENATE(BT$4,$A21),'Výsledková listina'!$O:$O,0)),"",INDEX('Výsledková listina'!$P:$P,MATCH(CONCATENATE(BT$4,$A21),'Výsledková listina'!$O:$O,0),1))</f>
      </c>
      <c r="BV21" s="4"/>
      <c r="BW21" s="49">
        <f t="shared" si="12"/>
      </c>
      <c r="BX21" s="68"/>
      <c r="BY21" s="17">
        <f>IF(ISNA(MATCH(CONCATENATE(BY$4,$A21),'Výsledková listina'!$O:$O,0)),"",INDEX('Výsledková listina'!$C:$C,MATCH(CONCATENATE(BY$4,$A21),'Výsledková listina'!$O:$O,0),1))</f>
      </c>
      <c r="BZ21" s="51">
        <f>IF(ISNA(MATCH(CONCATENATE(BY$4,$A21),'Výsledková listina'!$O:$O,0)),"",INDEX('Výsledková listina'!$P:$P,MATCH(CONCATENATE(BY$4,$A21),'Výsledková listina'!$O:$O,0),1))</f>
      </c>
      <c r="CA21" s="4"/>
      <c r="CB21" s="49">
        <f t="shared" si="13"/>
      </c>
      <c r="CC21" s="68"/>
      <c r="CD21" s="17">
        <f>IF(ISNA(MATCH(CONCATENATE(CD$4,$A21),'Výsledková listina'!$O:$O,0)),"",INDEX('Výsledková listina'!$C:$C,MATCH(CONCATENATE(CD$4,$A21),'Výsledková listina'!$O:$O,0),1))</f>
      </c>
      <c r="CE21" s="51">
        <f>IF(ISNA(MATCH(CONCATENATE(CD$4,$A21),'Výsledková listina'!$O:$O,0)),"",INDEX('Výsledková listina'!$P:$P,MATCH(CONCATENATE(CD$4,$A21),'Výsledková listina'!$O:$O,0),1))</f>
      </c>
      <c r="CF21" s="4"/>
      <c r="CG21" s="49">
        <f t="shared" si="14"/>
      </c>
      <c r="CH21" s="68"/>
    </row>
    <row r="22" spans="1:86" s="10" customFormat="1" ht="34.5" customHeight="1">
      <c r="A22" s="5">
        <v>17</v>
      </c>
      <c r="B22" s="17" t="str">
        <f>IF(ISNA(MATCH(CONCATENATE(B$4,$A22),'Výsledková listina'!$O:$O,0)),"",INDEX('Výsledková listina'!$C:$C,MATCH(CONCATENATE(B$4,$A22),'Výsledková listina'!$O:$O,0),1))</f>
        <v>Lenka Grofová, Milan Špánek</v>
      </c>
      <c r="C22" s="51" t="str">
        <f>IF(ISNA(MATCH(CONCATENATE(B$4,$A22),'Výsledková listina'!$O:$O,0)),"",INDEX('Výsledková listina'!$P:$P,MATCH(CONCATENATE(B$4,$A22),'Výsledková listina'!$O:$O,0),1))</f>
        <v>Kefas FT</v>
      </c>
      <c r="D22" s="4">
        <v>18920</v>
      </c>
      <c r="E22" s="107"/>
      <c r="F22" s="49">
        <f t="shared" si="0"/>
        <v>2</v>
      </c>
      <c r="G22" s="68"/>
      <c r="H22" s="17" t="str">
        <f>IF(ISNA(MATCH(CONCATENATE(H$4,$A22),'Výsledková listina'!$O:$O,0)),"",INDEX('Výsledková listina'!$C:$C,MATCH(CONCATENATE(H$4,$A22),'Výsledková listina'!$O:$O,0),1))</f>
        <v>Roman Hladík, Pavel Richter</v>
      </c>
      <c r="I22" s="51" t="str">
        <f>IF(ISNA(MATCH(CONCATENATE(H$4,$A22),'Výsledková listina'!$O:$O,0)),"",INDEX('Výsledková listina'!$P:$P,MATCH(CONCATENATE(H$4,$A22),'Výsledková listina'!$O:$O,0),1))</f>
        <v>Plzeňské Hérečky</v>
      </c>
      <c r="J22" s="4">
        <v>12880</v>
      </c>
      <c r="K22" s="107"/>
      <c r="L22" s="49">
        <f t="shared" si="1"/>
        <v>4</v>
      </c>
      <c r="M22" s="68"/>
      <c r="N22" s="17" t="str">
        <f>IF(ISNA(MATCH(CONCATENATE(N$4,$A22),'Výsledková listina'!$O:$O,0)),"",INDEX('Výsledková listina'!$C:$C,MATCH(CONCATENATE(N$4,$A22),'Výsledková listina'!$O:$O,0),1))</f>
        <v>Vladimír Dědík, Jan Kosprt</v>
      </c>
      <c r="O22" s="51" t="str">
        <f>IF(ISNA(MATCH(CONCATENATE(N$4,$A22),'Výsledková listina'!$O:$O,0)),"",INDEX('Výsledková listina'!$P:$P,MATCH(CONCATENATE(N$4,$A22),'Výsledková listina'!$O:$O,0),1))</f>
        <v>Black Bass</v>
      </c>
      <c r="P22" s="4">
        <v>10160</v>
      </c>
      <c r="Q22" s="107"/>
      <c r="R22" s="49">
        <f t="shared" si="2"/>
        <v>11</v>
      </c>
      <c r="S22" s="68"/>
      <c r="T22" s="17">
        <f>IF(ISNA(MATCH(CONCATENATE(T$4,$A22),'Výsledková listina'!$O:$O,0)),"",INDEX('Výsledková listina'!$C:$C,MATCH(CONCATENATE(T$4,$A22),'Výsledková listina'!$O:$O,0),1))</f>
      </c>
      <c r="U22" s="51">
        <f>IF(ISNA(MATCH(CONCATENATE(T$4,$A22),'Výsledková listina'!$O:$O,0)),"",INDEX('Výsledková listina'!$P:$P,MATCH(CONCATENATE(T$4,$A22),'Výsledková listina'!$O:$O,0),1))</f>
      </c>
      <c r="V22" s="4"/>
      <c r="W22" s="107"/>
      <c r="X22" s="49">
        <f t="shared" si="3"/>
      </c>
      <c r="Y22" s="68"/>
      <c r="Z22" s="17">
        <f>IF(ISNA(MATCH(CONCATENATE(Z$4,$A22),'Výsledková listina'!$O:$O,0)),"",INDEX('Výsledková listina'!$C:$C,MATCH(CONCATENATE(Z$4,$A22),'Výsledková listina'!$O:$O,0),1))</f>
      </c>
      <c r="AA22" s="51">
        <f>IF(ISNA(MATCH(CONCATENATE(Z$4,$A22),'Výsledková listina'!$O:$O,0)),"",INDEX('Výsledková listina'!$P:$P,MATCH(CONCATENATE(Z$4,$A22),'Výsledková listina'!$O:$O,0),1))</f>
      </c>
      <c r="AB22" s="4"/>
      <c r="AC22" s="107"/>
      <c r="AD22" s="49">
        <f t="shared" si="4"/>
      </c>
      <c r="AE22" s="68"/>
      <c r="AF22" s="17">
        <f>IF(ISNA(MATCH(CONCATENATE(AF$4,$A22),'Výsledková listina'!$O:$O,0)),"",INDEX('Výsledková listina'!$C:$C,MATCH(CONCATENATE(AF$4,$A22),'Výsledková listina'!$O:$O,0),1))</f>
      </c>
      <c r="AG22" s="51">
        <f>IF(ISNA(MATCH(CONCATENATE(AF$4,$A22),'Výsledková listina'!$O:$O,0)),"",INDEX('Výsledková listina'!$P:$P,MATCH(CONCATENATE(AF$4,$A22),'Výsledková listina'!$O:$O,0),1))</f>
      </c>
      <c r="AH22" s="4"/>
      <c r="AI22" s="107"/>
      <c r="AJ22" s="49">
        <f t="shared" si="5"/>
      </c>
      <c r="AK22" s="68"/>
      <c r="AL22" s="17">
        <f>IF(ISNA(MATCH(CONCATENATE(AL$4,$A22),'Výsledková listina'!$O:$O,0)),"",INDEX('Výsledková listina'!$C:$C,MATCH(CONCATENATE(AL$4,$A22),'Výsledková listina'!$O:$O,0),1))</f>
      </c>
      <c r="AM22" s="51">
        <f>IF(ISNA(MATCH(CONCATENATE(AL$4,$A22),'Výsledková listina'!$O:$O,0)),"",INDEX('Výsledková listina'!$P:$P,MATCH(CONCATENATE(AL$4,$A22),'Výsledková listina'!$O:$O,0),1))</f>
      </c>
      <c r="AN22" s="4"/>
      <c r="AO22" s="107"/>
      <c r="AP22" s="49">
        <f t="shared" si="6"/>
      </c>
      <c r="AQ22" s="68"/>
      <c r="AR22" s="17">
        <f>IF(ISNA(MATCH(CONCATENATE(AR$4,$A22),'Výsledková listina'!$O:$O,0)),"",INDEX('Výsledková listina'!$C:$C,MATCH(CONCATENATE(AR$4,$A22),'Výsledková listina'!$O:$O,0),1))</f>
      </c>
      <c r="AS22" s="51">
        <f>IF(ISNA(MATCH(CONCATENATE(AR$4,$A22),'Výsledková listina'!$O:$O,0)),"",INDEX('Výsledková listina'!$P:$P,MATCH(CONCATENATE(AR$4,$A22),'Výsledková listina'!$O:$O,0),1))</f>
      </c>
      <c r="AT22" s="4"/>
      <c r="AU22" s="107"/>
      <c r="AV22" s="49">
        <f t="shared" si="7"/>
      </c>
      <c r="AW22" s="68"/>
      <c r="AX22" s="17">
        <f>IF(ISNA(MATCH(CONCATENATE(AX$4,$A22),'Výsledková listina'!$O:$O,0)),"",INDEX('Výsledková listina'!$C:$C,MATCH(CONCATENATE(AX$4,$A22),'Výsledková listina'!$O:$O,0),1))</f>
      </c>
      <c r="AY22" s="51">
        <f>IF(ISNA(MATCH(CONCATENATE(AX$4,$A22),'Výsledková listina'!$O:$O,0)),"",INDEX('Výsledková listina'!$P:$P,MATCH(CONCATENATE(AX$4,$A22),'Výsledková listina'!$O:$O,0),1))</f>
      </c>
      <c r="AZ22" s="4"/>
      <c r="BA22" s="107"/>
      <c r="BB22" s="49">
        <f t="shared" si="8"/>
      </c>
      <c r="BC22" s="68"/>
      <c r="BD22" s="17">
        <f>IF(ISNA(MATCH(CONCATENATE(BD$4,$A22),'Výsledková listina'!$O:$O,0)),"",INDEX('Výsledková listina'!$C:$C,MATCH(CONCATENATE(BD$4,$A22),'Výsledková listina'!$O:$O,0),1))</f>
      </c>
      <c r="BE22" s="51">
        <f>IF(ISNA(MATCH(CONCATENATE(BD$4,$A22),'Výsledková listina'!$O:$O,0)),"",INDEX('Výsledková listina'!$P:$P,MATCH(CONCATENATE(BD$4,$A22),'Výsledková listina'!$O:$O,0),1))</f>
      </c>
      <c r="BF22" s="4"/>
      <c r="BG22" s="107"/>
      <c r="BH22" s="49">
        <f t="shared" si="9"/>
      </c>
      <c r="BI22" s="68"/>
      <c r="BJ22" s="17">
        <f>IF(ISNA(MATCH(CONCATENATE(BJ$4,$A22),'Výsledková listina'!$O:$O,0)),"",INDEX('Výsledková listina'!$C:$C,MATCH(CONCATENATE(BJ$4,$A22),'Výsledková listina'!$O:$O,0),1))</f>
      </c>
      <c r="BK22" s="51">
        <f>IF(ISNA(MATCH(CONCATENATE(BJ$4,$A22),'Výsledková listina'!$O:$O,0)),"",INDEX('Výsledková listina'!$P:$P,MATCH(CONCATENATE(BJ$4,$A22),'Výsledková listina'!$O:$O,0),1))</f>
      </c>
      <c r="BL22" s="4"/>
      <c r="BM22" s="49">
        <f t="shared" si="10"/>
      </c>
      <c r="BN22" s="68"/>
      <c r="BO22" s="17">
        <f>IF(ISNA(MATCH(CONCATENATE(BO$4,$A22),'Výsledková listina'!$O:$O,0)),"",INDEX('Výsledková listina'!$C:$C,MATCH(CONCATENATE(BO$4,$A22),'Výsledková listina'!$O:$O,0),1))</f>
      </c>
      <c r="BP22" s="51">
        <f>IF(ISNA(MATCH(CONCATENATE(BO$4,$A22),'Výsledková listina'!$O:$O,0)),"",INDEX('Výsledková listina'!$P:$P,MATCH(CONCATENATE(BO$4,$A22),'Výsledková listina'!$O:$O,0),1))</f>
      </c>
      <c r="BQ22" s="4"/>
      <c r="BR22" s="49">
        <f t="shared" si="11"/>
      </c>
      <c r="BS22" s="68"/>
      <c r="BT22" s="17">
        <f>IF(ISNA(MATCH(CONCATENATE(BT$4,$A22),'Výsledková listina'!$O:$O,0)),"",INDEX('Výsledková listina'!$C:$C,MATCH(CONCATENATE(BT$4,$A22),'Výsledková listina'!$O:$O,0),1))</f>
      </c>
      <c r="BU22" s="51">
        <f>IF(ISNA(MATCH(CONCATENATE(BT$4,$A22),'Výsledková listina'!$O:$O,0)),"",INDEX('Výsledková listina'!$P:$P,MATCH(CONCATENATE(BT$4,$A22),'Výsledková listina'!$O:$O,0),1))</f>
      </c>
      <c r="BV22" s="4"/>
      <c r="BW22" s="49">
        <f t="shared" si="12"/>
      </c>
      <c r="BX22" s="68"/>
      <c r="BY22" s="17">
        <f>IF(ISNA(MATCH(CONCATENATE(BY$4,$A22),'Výsledková listina'!$O:$O,0)),"",INDEX('Výsledková listina'!$C:$C,MATCH(CONCATENATE(BY$4,$A22),'Výsledková listina'!$O:$O,0),1))</f>
      </c>
      <c r="BZ22" s="51">
        <f>IF(ISNA(MATCH(CONCATENATE(BY$4,$A22),'Výsledková listina'!$O:$O,0)),"",INDEX('Výsledková listina'!$P:$P,MATCH(CONCATENATE(BY$4,$A22),'Výsledková listina'!$O:$O,0),1))</f>
      </c>
      <c r="CA22" s="4"/>
      <c r="CB22" s="49">
        <f t="shared" si="13"/>
      </c>
      <c r="CC22" s="68"/>
      <c r="CD22" s="17">
        <f>IF(ISNA(MATCH(CONCATENATE(CD$4,$A22),'Výsledková listina'!$O:$O,0)),"",INDEX('Výsledková listina'!$C:$C,MATCH(CONCATENATE(CD$4,$A22),'Výsledková listina'!$O:$O,0),1))</f>
      </c>
      <c r="CE22" s="51">
        <f>IF(ISNA(MATCH(CONCATENATE(CD$4,$A22),'Výsledková listina'!$O:$O,0)),"",INDEX('Výsledková listina'!$P:$P,MATCH(CONCATENATE(CD$4,$A22),'Výsledková listina'!$O:$O,0),1))</f>
      </c>
      <c r="CF22" s="4"/>
      <c r="CG22" s="49">
        <f t="shared" si="14"/>
      </c>
      <c r="CH22" s="68"/>
    </row>
    <row r="23" spans="1:86" s="10" customFormat="1" ht="34.5" customHeight="1">
      <c r="A23" s="5">
        <v>18</v>
      </c>
      <c r="B23" s="17" t="str">
        <f>IF(ISNA(MATCH(CONCATENATE(B$4,$A23),'Výsledková listina'!$O:$O,0)),"",INDEX('Výsledková listina'!$C:$C,MATCH(CONCATENATE(B$4,$A23),'Výsledková listina'!$O:$O,0),1))</f>
        <v>Zdeněk Novák, Vladimíra Nováková</v>
      </c>
      <c r="C23" s="51">
        <f>IF(ISNA(MATCH(CONCATENATE(B$4,$A23),'Výsledková listina'!$O:$O,0)),"",INDEX('Výsledková listina'!$P:$P,MATCH(CONCATENATE(B$4,$A23),'Výsledková listina'!$O:$O,0),1))</f>
      </c>
      <c r="D23" s="4">
        <v>13750</v>
      </c>
      <c r="E23" s="107"/>
      <c r="F23" s="49">
        <f t="shared" si="0"/>
        <v>6</v>
      </c>
      <c r="G23" s="68"/>
      <c r="H23" s="17" t="str">
        <f>IF(ISNA(MATCH(CONCATENATE(H$4,$A23),'Výsledková listina'!$O:$O,0)),"",INDEX('Výsledková listina'!$C:$C,MATCH(CONCATENATE(H$4,$A23),'Výsledková listina'!$O:$O,0),1))</f>
        <v>Marian Nimko, Viktor Pushkar</v>
      </c>
      <c r="I23" s="51" t="str">
        <f>IF(ISNA(MATCH(CONCATENATE(H$4,$A23),'Výsledková listina'!$O:$O,0)),"",INDEX('Výsledková listina'!$P:$P,MATCH(CONCATENATE(H$4,$A23),'Výsledková listina'!$O:$O,0),1))</f>
        <v>Dnister 2 MO Praha Pankrác</v>
      </c>
      <c r="J23" s="4">
        <v>8680</v>
      </c>
      <c r="K23" s="107"/>
      <c r="L23" s="49">
        <f t="shared" si="1"/>
        <v>10</v>
      </c>
      <c r="M23" s="68"/>
      <c r="N23" s="17" t="str">
        <f>IF(ISNA(MATCH(CONCATENATE(N$4,$A23),'Výsledková listina'!$O:$O,0)),"",INDEX('Výsledková listina'!$C:$C,MATCH(CONCATENATE(N$4,$A23),'Výsledková listina'!$O:$O,0),1))</f>
        <v>Martin Černohlávek, Jan Dušek</v>
      </c>
      <c r="O23" s="51" t="str">
        <f>IF(ISNA(MATCH(CONCATENATE(N$4,$A23),'Výsledková listina'!$O:$O,0)),"",INDEX('Výsledková listina'!$P:$P,MATCH(CONCATENATE(N$4,$A23),'Výsledková listina'!$O:$O,0),1))</f>
        <v>Kotva feeder team HK</v>
      </c>
      <c r="P23" s="4">
        <v>11760</v>
      </c>
      <c r="Q23" s="107"/>
      <c r="R23" s="49">
        <f t="shared" si="2"/>
        <v>8</v>
      </c>
      <c r="S23" s="68"/>
      <c r="T23" s="17">
        <f>IF(ISNA(MATCH(CONCATENATE(T$4,$A23),'Výsledková listina'!$O:$O,0)),"",INDEX('Výsledková listina'!$C:$C,MATCH(CONCATENATE(T$4,$A23),'Výsledková listina'!$O:$O,0),1))</f>
      </c>
      <c r="U23" s="51">
        <f>IF(ISNA(MATCH(CONCATENATE(T$4,$A23),'Výsledková listina'!$O:$O,0)),"",INDEX('Výsledková listina'!$P:$P,MATCH(CONCATENATE(T$4,$A23),'Výsledková listina'!$O:$O,0),1))</f>
      </c>
      <c r="V23" s="4"/>
      <c r="W23" s="107"/>
      <c r="X23" s="49">
        <f t="shared" si="3"/>
      </c>
      <c r="Y23" s="68"/>
      <c r="Z23" s="17">
        <f>IF(ISNA(MATCH(CONCATENATE(Z$4,$A23),'Výsledková listina'!$O:$O,0)),"",INDEX('Výsledková listina'!$C:$C,MATCH(CONCATENATE(Z$4,$A23),'Výsledková listina'!$O:$O,0),1))</f>
      </c>
      <c r="AA23" s="51">
        <f>IF(ISNA(MATCH(CONCATENATE(Z$4,$A23),'Výsledková listina'!$O:$O,0)),"",INDEX('Výsledková listina'!$P:$P,MATCH(CONCATENATE(Z$4,$A23),'Výsledková listina'!$O:$O,0),1))</f>
      </c>
      <c r="AB23" s="4"/>
      <c r="AC23" s="107"/>
      <c r="AD23" s="49">
        <f t="shared" si="4"/>
      </c>
      <c r="AE23" s="68"/>
      <c r="AF23" s="17">
        <f>IF(ISNA(MATCH(CONCATENATE(AF$4,$A23),'Výsledková listina'!$O:$O,0)),"",INDEX('Výsledková listina'!$C:$C,MATCH(CONCATENATE(AF$4,$A23),'Výsledková listina'!$O:$O,0),1))</f>
      </c>
      <c r="AG23" s="51">
        <f>IF(ISNA(MATCH(CONCATENATE(AF$4,$A23),'Výsledková listina'!$O:$O,0)),"",INDEX('Výsledková listina'!$P:$P,MATCH(CONCATENATE(AF$4,$A23),'Výsledková listina'!$O:$O,0),1))</f>
      </c>
      <c r="AH23" s="4"/>
      <c r="AI23" s="107"/>
      <c r="AJ23" s="49">
        <f t="shared" si="5"/>
      </c>
      <c r="AK23" s="68"/>
      <c r="AL23" s="17">
        <f>IF(ISNA(MATCH(CONCATENATE(AL$4,$A23),'Výsledková listina'!$O:$O,0)),"",INDEX('Výsledková listina'!$C:$C,MATCH(CONCATENATE(AL$4,$A23),'Výsledková listina'!$O:$O,0),1))</f>
      </c>
      <c r="AM23" s="51">
        <f>IF(ISNA(MATCH(CONCATENATE(AL$4,$A23),'Výsledková listina'!$O:$O,0)),"",INDEX('Výsledková listina'!$P:$P,MATCH(CONCATENATE(AL$4,$A23),'Výsledková listina'!$O:$O,0),1))</f>
      </c>
      <c r="AN23" s="4"/>
      <c r="AO23" s="107"/>
      <c r="AP23" s="49">
        <f t="shared" si="6"/>
      </c>
      <c r="AQ23" s="68"/>
      <c r="AR23" s="17">
        <f>IF(ISNA(MATCH(CONCATENATE(AR$4,$A23),'Výsledková listina'!$O:$O,0)),"",INDEX('Výsledková listina'!$C:$C,MATCH(CONCATENATE(AR$4,$A23),'Výsledková listina'!$O:$O,0),1))</f>
      </c>
      <c r="AS23" s="51">
        <f>IF(ISNA(MATCH(CONCATENATE(AR$4,$A23),'Výsledková listina'!$O:$O,0)),"",INDEX('Výsledková listina'!$P:$P,MATCH(CONCATENATE(AR$4,$A23),'Výsledková listina'!$O:$O,0),1))</f>
      </c>
      <c r="AT23" s="4"/>
      <c r="AU23" s="107"/>
      <c r="AV23" s="49">
        <f t="shared" si="7"/>
      </c>
      <c r="AW23" s="68"/>
      <c r="AX23" s="17">
        <f>IF(ISNA(MATCH(CONCATENATE(AX$4,$A23),'Výsledková listina'!$O:$O,0)),"",INDEX('Výsledková listina'!$C:$C,MATCH(CONCATENATE(AX$4,$A23),'Výsledková listina'!$O:$O,0),1))</f>
      </c>
      <c r="AY23" s="51">
        <f>IF(ISNA(MATCH(CONCATENATE(AX$4,$A23),'Výsledková listina'!$O:$O,0)),"",INDEX('Výsledková listina'!$P:$P,MATCH(CONCATENATE(AX$4,$A23),'Výsledková listina'!$O:$O,0),1))</f>
      </c>
      <c r="AZ23" s="4"/>
      <c r="BA23" s="107"/>
      <c r="BB23" s="49">
        <f t="shared" si="8"/>
      </c>
      <c r="BC23" s="68"/>
      <c r="BD23" s="17">
        <f>IF(ISNA(MATCH(CONCATENATE(BD$4,$A23),'Výsledková listina'!$O:$O,0)),"",INDEX('Výsledková listina'!$C:$C,MATCH(CONCATENATE(BD$4,$A23),'Výsledková listina'!$O:$O,0),1))</f>
      </c>
      <c r="BE23" s="51">
        <f>IF(ISNA(MATCH(CONCATENATE(BD$4,$A23),'Výsledková listina'!$O:$O,0)),"",INDEX('Výsledková listina'!$P:$P,MATCH(CONCATENATE(BD$4,$A23),'Výsledková listina'!$O:$O,0),1))</f>
      </c>
      <c r="BF23" s="4"/>
      <c r="BG23" s="107"/>
      <c r="BH23" s="49">
        <f t="shared" si="9"/>
      </c>
      <c r="BI23" s="68"/>
      <c r="BJ23" s="17">
        <f>IF(ISNA(MATCH(CONCATENATE(BJ$4,$A23),'Výsledková listina'!$O:$O,0)),"",INDEX('Výsledková listina'!$C:$C,MATCH(CONCATENATE(BJ$4,$A23),'Výsledková listina'!$O:$O,0),1))</f>
      </c>
      <c r="BK23" s="51">
        <f>IF(ISNA(MATCH(CONCATENATE(BJ$4,$A23),'Výsledková listina'!$O:$O,0)),"",INDEX('Výsledková listina'!$P:$P,MATCH(CONCATENATE(BJ$4,$A23),'Výsledková listina'!$O:$O,0),1))</f>
      </c>
      <c r="BL23" s="4"/>
      <c r="BM23" s="49">
        <f t="shared" si="10"/>
      </c>
      <c r="BN23" s="68"/>
      <c r="BO23" s="17">
        <f>IF(ISNA(MATCH(CONCATENATE(BO$4,$A23),'Výsledková listina'!$O:$O,0)),"",INDEX('Výsledková listina'!$C:$C,MATCH(CONCATENATE(BO$4,$A23),'Výsledková listina'!$O:$O,0),1))</f>
      </c>
      <c r="BP23" s="51">
        <f>IF(ISNA(MATCH(CONCATENATE(BO$4,$A23),'Výsledková listina'!$O:$O,0)),"",INDEX('Výsledková listina'!$P:$P,MATCH(CONCATENATE(BO$4,$A23),'Výsledková listina'!$O:$O,0),1))</f>
      </c>
      <c r="BQ23" s="4"/>
      <c r="BR23" s="49">
        <f t="shared" si="11"/>
      </c>
      <c r="BS23" s="68"/>
      <c r="BT23" s="17">
        <f>IF(ISNA(MATCH(CONCATENATE(BT$4,$A23),'Výsledková listina'!$O:$O,0)),"",INDEX('Výsledková listina'!$C:$C,MATCH(CONCATENATE(BT$4,$A23),'Výsledková listina'!$O:$O,0),1))</f>
      </c>
      <c r="BU23" s="51">
        <f>IF(ISNA(MATCH(CONCATENATE(BT$4,$A23),'Výsledková listina'!$O:$O,0)),"",INDEX('Výsledková listina'!$P:$P,MATCH(CONCATENATE(BT$4,$A23),'Výsledková listina'!$O:$O,0),1))</f>
      </c>
      <c r="BV23" s="4"/>
      <c r="BW23" s="49">
        <f t="shared" si="12"/>
      </c>
      <c r="BX23" s="68"/>
      <c r="BY23" s="17">
        <f>IF(ISNA(MATCH(CONCATENATE(BY$4,$A23),'Výsledková listina'!$O:$O,0)),"",INDEX('Výsledková listina'!$C:$C,MATCH(CONCATENATE(BY$4,$A23),'Výsledková listina'!$O:$O,0),1))</f>
      </c>
      <c r="BZ23" s="51">
        <f>IF(ISNA(MATCH(CONCATENATE(BY$4,$A23),'Výsledková listina'!$O:$O,0)),"",INDEX('Výsledková listina'!$P:$P,MATCH(CONCATENATE(BY$4,$A23),'Výsledková listina'!$O:$O,0),1))</f>
      </c>
      <c r="CA23" s="4"/>
      <c r="CB23" s="49">
        <f t="shared" si="13"/>
      </c>
      <c r="CC23" s="68"/>
      <c r="CD23" s="17">
        <f>IF(ISNA(MATCH(CONCATENATE(CD$4,$A23),'Výsledková listina'!$O:$O,0)),"",INDEX('Výsledková listina'!$C:$C,MATCH(CONCATENATE(CD$4,$A23),'Výsledková listina'!$O:$O,0),1))</f>
      </c>
      <c r="CE23" s="51">
        <f>IF(ISNA(MATCH(CONCATENATE(CD$4,$A23),'Výsledková listina'!$O:$O,0)),"",INDEX('Výsledková listina'!$P:$P,MATCH(CONCATENATE(CD$4,$A23),'Výsledková listina'!$O:$O,0),1))</f>
      </c>
      <c r="CF23" s="4"/>
      <c r="CG23" s="49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1">
        <f>IF(ISNA(MATCH(CONCATENATE(B$4,$A24),'Výsledková listina'!$O:$O,0)),"",INDEX('Výsledková listina'!$P:$P,MATCH(CONCATENATE(B$4,$A24),'Výsledková listina'!$O:$O,0),1))</f>
      </c>
      <c r="D24" s="4"/>
      <c r="E24" s="107"/>
      <c r="F24" s="49">
        <f t="shared" si="0"/>
      </c>
      <c r="G24" s="68"/>
      <c r="H24" s="17">
        <f>IF(ISNA(MATCH(CONCATENATE(H$4,$A24),'Výsledková listina'!$O:$O,0)),"",INDEX('Výsledková listina'!$C:$C,MATCH(CONCATENATE(H$4,$A24),'Výsledková listina'!$O:$O,0),1))</f>
      </c>
      <c r="I24" s="51">
        <f>IF(ISNA(MATCH(CONCATENATE(H$4,$A24),'Výsledková listina'!$O:$O,0)),"",INDEX('Výsledková listina'!$P:$P,MATCH(CONCATENATE(H$4,$A24),'Výsledková listina'!$O:$O,0),1))</f>
      </c>
      <c r="J24" s="4"/>
      <c r="K24" s="107"/>
      <c r="L24" s="49">
        <f t="shared" si="1"/>
      </c>
      <c r="M24" s="68"/>
      <c r="N24" s="17">
        <f>IF(ISNA(MATCH(CONCATENATE(N$4,$A24),'Výsledková listina'!$O:$O,0)),"",INDEX('Výsledková listina'!$C:$C,MATCH(CONCATENATE(N$4,$A24),'Výsledková listina'!$O:$O,0),1))</f>
      </c>
      <c r="O24" s="51">
        <f>IF(ISNA(MATCH(CONCATENATE(N$4,$A24),'Výsledková listina'!$O:$O,0)),"",INDEX('Výsledková listina'!$P:$P,MATCH(CONCATENATE(N$4,$A24),'Výsledková listina'!$O:$O,0),1))</f>
      </c>
      <c r="P24" s="4"/>
      <c r="Q24" s="107"/>
      <c r="R24" s="49">
        <f t="shared" si="2"/>
      </c>
      <c r="S24" s="68"/>
      <c r="T24" s="17">
        <f>IF(ISNA(MATCH(CONCATENATE(T$4,$A24),'Výsledková listina'!$O:$O,0)),"",INDEX('Výsledková listina'!$C:$C,MATCH(CONCATENATE(T$4,$A24),'Výsledková listina'!$O:$O,0),1))</f>
      </c>
      <c r="U24" s="51">
        <f>IF(ISNA(MATCH(CONCATENATE(T$4,$A24),'Výsledková listina'!$O:$O,0)),"",INDEX('Výsledková listina'!$P:$P,MATCH(CONCATENATE(T$4,$A24),'Výsledková listina'!$O:$O,0),1))</f>
      </c>
      <c r="V24" s="4"/>
      <c r="W24" s="107"/>
      <c r="X24" s="49">
        <f t="shared" si="3"/>
      </c>
      <c r="Y24" s="68"/>
      <c r="Z24" s="17">
        <f>IF(ISNA(MATCH(CONCATENATE(Z$4,$A24),'Výsledková listina'!$O:$O,0)),"",INDEX('Výsledková listina'!$C:$C,MATCH(CONCATENATE(Z$4,$A24),'Výsledková listina'!$O:$O,0),1))</f>
      </c>
      <c r="AA24" s="51">
        <f>IF(ISNA(MATCH(CONCATENATE(Z$4,$A24),'Výsledková listina'!$O:$O,0)),"",INDEX('Výsledková listina'!$P:$P,MATCH(CONCATENATE(Z$4,$A24),'Výsledková listina'!$O:$O,0),1))</f>
      </c>
      <c r="AB24" s="4"/>
      <c r="AC24" s="107"/>
      <c r="AD24" s="49">
        <f t="shared" si="4"/>
      </c>
      <c r="AE24" s="68"/>
      <c r="AF24" s="17">
        <f>IF(ISNA(MATCH(CONCATENATE(AF$4,$A24),'Výsledková listina'!$O:$O,0)),"",INDEX('Výsledková listina'!$C:$C,MATCH(CONCATENATE(AF$4,$A24),'Výsledková listina'!$O:$O,0),1))</f>
      </c>
      <c r="AG24" s="51">
        <f>IF(ISNA(MATCH(CONCATENATE(AF$4,$A24),'Výsledková listina'!$O:$O,0)),"",INDEX('Výsledková listina'!$P:$P,MATCH(CONCATENATE(AF$4,$A24),'Výsledková listina'!$O:$O,0),1))</f>
      </c>
      <c r="AH24" s="4"/>
      <c r="AI24" s="107"/>
      <c r="AJ24" s="49">
        <f t="shared" si="5"/>
      </c>
      <c r="AK24" s="68"/>
      <c r="AL24" s="17">
        <f>IF(ISNA(MATCH(CONCATENATE(AL$4,$A24),'Výsledková listina'!$O:$O,0)),"",INDEX('Výsledková listina'!$C:$C,MATCH(CONCATENATE(AL$4,$A24),'Výsledková listina'!$O:$O,0),1))</f>
      </c>
      <c r="AM24" s="51">
        <f>IF(ISNA(MATCH(CONCATENATE(AL$4,$A24),'Výsledková listina'!$O:$O,0)),"",INDEX('Výsledková listina'!$P:$P,MATCH(CONCATENATE(AL$4,$A24),'Výsledková listina'!$O:$O,0),1))</f>
      </c>
      <c r="AN24" s="4"/>
      <c r="AO24" s="107"/>
      <c r="AP24" s="49">
        <f t="shared" si="6"/>
      </c>
      <c r="AQ24" s="68"/>
      <c r="AR24" s="17">
        <f>IF(ISNA(MATCH(CONCATENATE(AR$4,$A24),'Výsledková listina'!$O:$O,0)),"",INDEX('Výsledková listina'!$C:$C,MATCH(CONCATENATE(AR$4,$A24),'Výsledková listina'!$O:$O,0),1))</f>
      </c>
      <c r="AS24" s="51">
        <f>IF(ISNA(MATCH(CONCATENATE(AR$4,$A24),'Výsledková listina'!$O:$O,0)),"",INDEX('Výsledková listina'!$P:$P,MATCH(CONCATENATE(AR$4,$A24),'Výsledková listina'!$O:$O,0),1))</f>
      </c>
      <c r="AT24" s="4"/>
      <c r="AU24" s="107"/>
      <c r="AV24" s="49">
        <f t="shared" si="7"/>
      </c>
      <c r="AW24" s="68"/>
      <c r="AX24" s="17">
        <f>IF(ISNA(MATCH(CONCATENATE(AX$4,$A24),'Výsledková listina'!$O:$O,0)),"",INDEX('Výsledková listina'!$C:$C,MATCH(CONCATENATE(AX$4,$A24),'Výsledková listina'!$O:$O,0),1))</f>
      </c>
      <c r="AY24" s="51">
        <f>IF(ISNA(MATCH(CONCATENATE(AX$4,$A24),'Výsledková listina'!$O:$O,0)),"",INDEX('Výsledková listina'!$P:$P,MATCH(CONCATENATE(AX$4,$A24),'Výsledková listina'!$O:$O,0),1))</f>
      </c>
      <c r="AZ24" s="4"/>
      <c r="BA24" s="107"/>
      <c r="BB24" s="49">
        <f t="shared" si="8"/>
      </c>
      <c r="BC24" s="68"/>
      <c r="BD24" s="17">
        <f>IF(ISNA(MATCH(CONCATENATE(BD$4,$A24),'Výsledková listina'!$O:$O,0)),"",INDEX('Výsledková listina'!$C:$C,MATCH(CONCATENATE(BD$4,$A24),'Výsledková listina'!$O:$O,0),1))</f>
      </c>
      <c r="BE24" s="51">
        <f>IF(ISNA(MATCH(CONCATENATE(BD$4,$A24),'Výsledková listina'!$O:$O,0)),"",INDEX('Výsledková listina'!$P:$P,MATCH(CONCATENATE(BD$4,$A24),'Výsledková listina'!$O:$O,0),1))</f>
      </c>
      <c r="BF24" s="4"/>
      <c r="BG24" s="107"/>
      <c r="BH24" s="49">
        <f t="shared" si="9"/>
      </c>
      <c r="BI24" s="68"/>
      <c r="BJ24" s="17">
        <f>IF(ISNA(MATCH(CONCATENATE(BJ$4,$A24),'Výsledková listina'!$O:$O,0)),"",INDEX('Výsledková listina'!$C:$C,MATCH(CONCATENATE(BJ$4,$A24),'Výsledková listina'!$O:$O,0),1))</f>
      </c>
      <c r="BK24" s="51">
        <f>IF(ISNA(MATCH(CONCATENATE(BJ$4,$A24),'Výsledková listina'!$O:$O,0)),"",INDEX('Výsledková listina'!$P:$P,MATCH(CONCATENATE(BJ$4,$A24),'Výsledková listina'!$O:$O,0),1))</f>
      </c>
      <c r="BL24" s="4"/>
      <c r="BM24" s="49">
        <f t="shared" si="10"/>
      </c>
      <c r="BN24" s="68"/>
      <c r="BO24" s="17">
        <f>IF(ISNA(MATCH(CONCATENATE(BO$4,$A24),'Výsledková listina'!$O:$O,0)),"",INDEX('Výsledková listina'!$C:$C,MATCH(CONCATENATE(BO$4,$A24),'Výsledková listina'!$O:$O,0),1))</f>
      </c>
      <c r="BP24" s="51">
        <f>IF(ISNA(MATCH(CONCATENATE(BO$4,$A24),'Výsledková listina'!$O:$O,0)),"",INDEX('Výsledková listina'!$P:$P,MATCH(CONCATENATE(BO$4,$A24),'Výsledková listina'!$O:$O,0),1))</f>
      </c>
      <c r="BQ24" s="4"/>
      <c r="BR24" s="49">
        <f t="shared" si="11"/>
      </c>
      <c r="BS24" s="68"/>
      <c r="BT24" s="17">
        <f>IF(ISNA(MATCH(CONCATENATE(BT$4,$A24),'Výsledková listina'!$O:$O,0)),"",INDEX('Výsledková listina'!$C:$C,MATCH(CONCATENATE(BT$4,$A24),'Výsledková listina'!$O:$O,0),1))</f>
      </c>
      <c r="BU24" s="51">
        <f>IF(ISNA(MATCH(CONCATENATE(BT$4,$A24),'Výsledková listina'!$O:$O,0)),"",INDEX('Výsledková listina'!$P:$P,MATCH(CONCATENATE(BT$4,$A24),'Výsledková listina'!$O:$O,0),1))</f>
      </c>
      <c r="BV24" s="4"/>
      <c r="BW24" s="49">
        <f t="shared" si="12"/>
      </c>
      <c r="BX24" s="68"/>
      <c r="BY24" s="17">
        <f>IF(ISNA(MATCH(CONCATENATE(BY$4,$A24),'Výsledková listina'!$O:$O,0)),"",INDEX('Výsledková listina'!$C:$C,MATCH(CONCATENATE(BY$4,$A24),'Výsledková listina'!$O:$O,0),1))</f>
      </c>
      <c r="BZ24" s="51">
        <f>IF(ISNA(MATCH(CONCATENATE(BY$4,$A24),'Výsledková listina'!$O:$O,0)),"",INDEX('Výsledková listina'!$P:$P,MATCH(CONCATENATE(BY$4,$A24),'Výsledková listina'!$O:$O,0),1))</f>
      </c>
      <c r="CA24" s="4"/>
      <c r="CB24" s="49">
        <f t="shared" si="13"/>
      </c>
      <c r="CC24" s="68"/>
      <c r="CD24" s="17">
        <f>IF(ISNA(MATCH(CONCATENATE(CD$4,$A24),'Výsledková listina'!$O:$O,0)),"",INDEX('Výsledková listina'!$C:$C,MATCH(CONCATENATE(CD$4,$A24),'Výsledková listina'!$O:$O,0),1))</f>
      </c>
      <c r="CE24" s="51">
        <f>IF(ISNA(MATCH(CONCATENATE(CD$4,$A24),'Výsledková listina'!$O:$O,0)),"",INDEX('Výsledková listina'!$P:$P,MATCH(CONCATENATE(CD$4,$A24),'Výsledková listina'!$O:$O,0),1))</f>
      </c>
      <c r="CF24" s="4"/>
      <c r="CG24" s="49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1">
        <f>IF(ISNA(MATCH(CONCATENATE(B$4,$A25),'Výsledková listina'!$O:$O,0)),"",INDEX('Výsledková listina'!$P:$P,MATCH(CONCATENATE(B$4,$A25),'Výsledková listina'!$O:$O,0),1))</f>
      </c>
      <c r="D25" s="4"/>
      <c r="E25" s="107"/>
      <c r="F25" s="49">
        <f t="shared" si="0"/>
      </c>
      <c r="G25" s="68"/>
      <c r="H25" s="17">
        <f>IF(ISNA(MATCH(CONCATENATE(H$4,$A25),'Výsledková listina'!$O:$O,0)),"",INDEX('Výsledková listina'!$C:$C,MATCH(CONCATENATE(H$4,$A25),'Výsledková listina'!$O:$O,0),1))</f>
      </c>
      <c r="I25" s="51">
        <f>IF(ISNA(MATCH(CONCATENATE(H$4,$A25),'Výsledková listina'!$O:$O,0)),"",INDEX('Výsledková listina'!$P:$P,MATCH(CONCATENATE(H$4,$A25),'Výsledková listina'!$O:$O,0),1))</f>
      </c>
      <c r="J25" s="4"/>
      <c r="K25" s="107"/>
      <c r="L25" s="49">
        <f t="shared" si="1"/>
      </c>
      <c r="M25" s="68"/>
      <c r="N25" s="17">
        <f>IF(ISNA(MATCH(CONCATENATE(N$4,$A25),'Výsledková listina'!$O:$O,0)),"",INDEX('Výsledková listina'!$C:$C,MATCH(CONCATENATE(N$4,$A25),'Výsledková listina'!$O:$O,0),1))</f>
      </c>
      <c r="O25" s="51">
        <f>IF(ISNA(MATCH(CONCATENATE(N$4,$A25),'Výsledková listina'!$O:$O,0)),"",INDEX('Výsledková listina'!$P:$P,MATCH(CONCATENATE(N$4,$A25),'Výsledková listina'!$O:$O,0),1))</f>
      </c>
      <c r="P25" s="4"/>
      <c r="Q25" s="107"/>
      <c r="R25" s="49">
        <f t="shared" si="2"/>
      </c>
      <c r="S25" s="68"/>
      <c r="T25" s="17">
        <f>IF(ISNA(MATCH(CONCATENATE(T$4,$A25),'Výsledková listina'!$O:$O,0)),"",INDEX('Výsledková listina'!$C:$C,MATCH(CONCATENATE(T$4,$A25),'Výsledková listina'!$O:$O,0),1))</f>
      </c>
      <c r="U25" s="51">
        <f>IF(ISNA(MATCH(CONCATENATE(T$4,$A25),'Výsledková listina'!$O:$O,0)),"",INDEX('Výsledková listina'!$P:$P,MATCH(CONCATENATE(T$4,$A25),'Výsledková listina'!$O:$O,0),1))</f>
      </c>
      <c r="V25" s="4"/>
      <c r="W25" s="107"/>
      <c r="X25" s="49">
        <f t="shared" si="3"/>
      </c>
      <c r="Y25" s="68"/>
      <c r="Z25" s="17">
        <f>IF(ISNA(MATCH(CONCATENATE(Z$4,$A25),'Výsledková listina'!$O:$O,0)),"",INDEX('Výsledková listina'!$C:$C,MATCH(CONCATENATE(Z$4,$A25),'Výsledková listina'!$O:$O,0),1))</f>
      </c>
      <c r="AA25" s="51">
        <f>IF(ISNA(MATCH(CONCATENATE(Z$4,$A25),'Výsledková listina'!$O:$O,0)),"",INDEX('Výsledková listina'!$P:$P,MATCH(CONCATENATE(Z$4,$A25),'Výsledková listina'!$O:$O,0),1))</f>
      </c>
      <c r="AB25" s="4"/>
      <c r="AC25" s="107"/>
      <c r="AD25" s="49">
        <f t="shared" si="4"/>
      </c>
      <c r="AE25" s="68"/>
      <c r="AF25" s="17">
        <f>IF(ISNA(MATCH(CONCATENATE(AF$4,$A25),'Výsledková listina'!$O:$O,0)),"",INDEX('Výsledková listina'!$C:$C,MATCH(CONCATENATE(AF$4,$A25),'Výsledková listina'!$O:$O,0),1))</f>
      </c>
      <c r="AG25" s="51">
        <f>IF(ISNA(MATCH(CONCATENATE(AF$4,$A25),'Výsledková listina'!$O:$O,0)),"",INDEX('Výsledková listina'!$P:$P,MATCH(CONCATENATE(AF$4,$A25),'Výsledková listina'!$O:$O,0),1))</f>
      </c>
      <c r="AH25" s="4"/>
      <c r="AI25" s="107"/>
      <c r="AJ25" s="49">
        <f t="shared" si="5"/>
      </c>
      <c r="AK25" s="68"/>
      <c r="AL25" s="17">
        <f>IF(ISNA(MATCH(CONCATENATE(AL$4,$A25),'Výsledková listina'!$O:$O,0)),"",INDEX('Výsledková listina'!$C:$C,MATCH(CONCATENATE(AL$4,$A25),'Výsledková listina'!$O:$O,0),1))</f>
      </c>
      <c r="AM25" s="51">
        <f>IF(ISNA(MATCH(CONCATENATE(AL$4,$A25),'Výsledková listina'!$O:$O,0)),"",INDEX('Výsledková listina'!$P:$P,MATCH(CONCATENATE(AL$4,$A25),'Výsledková listina'!$O:$O,0),1))</f>
      </c>
      <c r="AN25" s="4"/>
      <c r="AO25" s="107"/>
      <c r="AP25" s="49">
        <f t="shared" si="6"/>
      </c>
      <c r="AQ25" s="68"/>
      <c r="AR25" s="17">
        <f>IF(ISNA(MATCH(CONCATENATE(AR$4,$A25),'Výsledková listina'!$O:$O,0)),"",INDEX('Výsledková listina'!$C:$C,MATCH(CONCATENATE(AR$4,$A25),'Výsledková listina'!$O:$O,0),1))</f>
      </c>
      <c r="AS25" s="51">
        <f>IF(ISNA(MATCH(CONCATENATE(AR$4,$A25),'Výsledková listina'!$O:$O,0)),"",INDEX('Výsledková listina'!$P:$P,MATCH(CONCATENATE(AR$4,$A25),'Výsledková listina'!$O:$O,0),1))</f>
      </c>
      <c r="AT25" s="4"/>
      <c r="AU25" s="107"/>
      <c r="AV25" s="49">
        <f t="shared" si="7"/>
      </c>
      <c r="AW25" s="68"/>
      <c r="AX25" s="17">
        <f>IF(ISNA(MATCH(CONCATENATE(AX$4,$A25),'Výsledková listina'!$O:$O,0)),"",INDEX('Výsledková listina'!$C:$C,MATCH(CONCATENATE(AX$4,$A25),'Výsledková listina'!$O:$O,0),1))</f>
      </c>
      <c r="AY25" s="51">
        <f>IF(ISNA(MATCH(CONCATENATE(AX$4,$A25),'Výsledková listina'!$O:$O,0)),"",INDEX('Výsledková listina'!$P:$P,MATCH(CONCATENATE(AX$4,$A25),'Výsledková listina'!$O:$O,0),1))</f>
      </c>
      <c r="AZ25" s="4"/>
      <c r="BA25" s="107"/>
      <c r="BB25" s="49">
        <f t="shared" si="8"/>
      </c>
      <c r="BC25" s="68"/>
      <c r="BD25" s="17">
        <f>IF(ISNA(MATCH(CONCATENATE(BD$4,$A25),'Výsledková listina'!$O:$O,0)),"",INDEX('Výsledková listina'!$C:$C,MATCH(CONCATENATE(BD$4,$A25),'Výsledková listina'!$O:$O,0),1))</f>
      </c>
      <c r="BE25" s="51">
        <f>IF(ISNA(MATCH(CONCATENATE(BD$4,$A25),'Výsledková listina'!$O:$O,0)),"",INDEX('Výsledková listina'!$P:$P,MATCH(CONCATENATE(BD$4,$A25),'Výsledková listina'!$O:$O,0),1))</f>
      </c>
      <c r="BF25" s="4"/>
      <c r="BG25" s="107"/>
      <c r="BH25" s="49">
        <f t="shared" si="9"/>
      </c>
      <c r="BI25" s="68"/>
      <c r="BJ25" s="17">
        <f>IF(ISNA(MATCH(CONCATENATE(BJ$4,$A25),'Výsledková listina'!$O:$O,0)),"",INDEX('Výsledková listina'!$C:$C,MATCH(CONCATENATE(BJ$4,$A25),'Výsledková listina'!$O:$O,0),1))</f>
      </c>
      <c r="BK25" s="51">
        <f>IF(ISNA(MATCH(CONCATENATE(BJ$4,$A25),'Výsledková listina'!$O:$O,0)),"",INDEX('Výsledková listina'!$P:$P,MATCH(CONCATENATE(BJ$4,$A25),'Výsledková listina'!$O:$O,0),1))</f>
      </c>
      <c r="BL25" s="4"/>
      <c r="BM25" s="49">
        <f t="shared" si="10"/>
      </c>
      <c r="BN25" s="68"/>
      <c r="BO25" s="17">
        <f>IF(ISNA(MATCH(CONCATENATE(BO$4,$A25),'Výsledková listina'!$O:$O,0)),"",INDEX('Výsledková listina'!$C:$C,MATCH(CONCATENATE(BO$4,$A25),'Výsledková listina'!$O:$O,0),1))</f>
      </c>
      <c r="BP25" s="51">
        <f>IF(ISNA(MATCH(CONCATENATE(BO$4,$A25),'Výsledková listina'!$O:$O,0)),"",INDEX('Výsledková listina'!$P:$P,MATCH(CONCATENATE(BO$4,$A25),'Výsledková listina'!$O:$O,0),1))</f>
      </c>
      <c r="BQ25" s="4"/>
      <c r="BR25" s="49">
        <f t="shared" si="11"/>
      </c>
      <c r="BS25" s="68"/>
      <c r="BT25" s="17">
        <f>IF(ISNA(MATCH(CONCATENATE(BT$4,$A25),'Výsledková listina'!$O:$O,0)),"",INDEX('Výsledková listina'!$C:$C,MATCH(CONCATENATE(BT$4,$A25),'Výsledková listina'!$O:$O,0),1))</f>
      </c>
      <c r="BU25" s="51">
        <f>IF(ISNA(MATCH(CONCATENATE(BT$4,$A25),'Výsledková listina'!$O:$O,0)),"",INDEX('Výsledková listina'!$P:$P,MATCH(CONCATENATE(BT$4,$A25),'Výsledková listina'!$O:$O,0),1))</f>
      </c>
      <c r="BV25" s="4"/>
      <c r="BW25" s="49">
        <f t="shared" si="12"/>
      </c>
      <c r="BX25" s="68"/>
      <c r="BY25" s="17">
        <f>IF(ISNA(MATCH(CONCATENATE(BY$4,$A25),'Výsledková listina'!$O:$O,0)),"",INDEX('Výsledková listina'!$C:$C,MATCH(CONCATENATE(BY$4,$A25),'Výsledková listina'!$O:$O,0),1))</f>
      </c>
      <c r="BZ25" s="51">
        <f>IF(ISNA(MATCH(CONCATENATE(BY$4,$A25),'Výsledková listina'!$O:$O,0)),"",INDEX('Výsledková listina'!$P:$P,MATCH(CONCATENATE(BY$4,$A25),'Výsledková listina'!$O:$O,0),1))</f>
      </c>
      <c r="CA25" s="4"/>
      <c r="CB25" s="49">
        <f t="shared" si="13"/>
      </c>
      <c r="CC25" s="68"/>
      <c r="CD25" s="17">
        <f>IF(ISNA(MATCH(CONCATENATE(CD$4,$A25),'Výsledková listina'!$O:$O,0)),"",INDEX('Výsledková listina'!$C:$C,MATCH(CONCATENATE(CD$4,$A25),'Výsledková listina'!$O:$O,0),1))</f>
      </c>
      <c r="CE25" s="51">
        <f>IF(ISNA(MATCH(CONCATENATE(CD$4,$A25),'Výsledková listina'!$O:$O,0)),"",INDEX('Výsledková listina'!$P:$P,MATCH(CONCATENATE(CD$4,$A25),'Výsledková listina'!$O:$O,0),1))</f>
      </c>
      <c r="CF25" s="4"/>
      <c r="CG25" s="49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1">
        <f>IF(ISNA(MATCH(CONCATENATE(B$4,$A26),'Výsledková listina'!$O:$O,0)),"",INDEX('Výsledková listina'!$P:$P,MATCH(CONCATENATE(B$4,$A26),'Výsledková listina'!$O:$O,0),1))</f>
      </c>
      <c r="D26" s="4"/>
      <c r="E26" s="107"/>
      <c r="F26" s="49">
        <f t="shared" si="0"/>
      </c>
      <c r="G26" s="68"/>
      <c r="H26" s="17">
        <f>IF(ISNA(MATCH(CONCATENATE(H$4,$A26),'Výsledková listina'!$O:$O,0)),"",INDEX('Výsledková listina'!$C:$C,MATCH(CONCATENATE(H$4,$A26),'Výsledková listina'!$O:$O,0),1))</f>
      </c>
      <c r="I26" s="51">
        <f>IF(ISNA(MATCH(CONCATENATE(H$4,$A26),'Výsledková listina'!$O:$O,0)),"",INDEX('Výsledková listina'!$P:$P,MATCH(CONCATENATE(H$4,$A26),'Výsledková listina'!$O:$O,0),1))</f>
      </c>
      <c r="J26" s="4"/>
      <c r="K26" s="107"/>
      <c r="L26" s="49">
        <f t="shared" si="1"/>
      </c>
      <c r="M26" s="68"/>
      <c r="N26" s="17">
        <f>IF(ISNA(MATCH(CONCATENATE(N$4,$A26),'Výsledková listina'!$O:$O,0)),"",INDEX('Výsledková listina'!$C:$C,MATCH(CONCATENATE(N$4,$A26),'Výsledková listina'!$O:$O,0),1))</f>
      </c>
      <c r="O26" s="51">
        <f>IF(ISNA(MATCH(CONCATENATE(N$4,$A26),'Výsledková listina'!$O:$O,0)),"",INDEX('Výsledková listina'!$P:$P,MATCH(CONCATENATE(N$4,$A26),'Výsledková listina'!$O:$O,0),1))</f>
      </c>
      <c r="P26" s="4"/>
      <c r="Q26" s="107"/>
      <c r="R26" s="49">
        <f t="shared" si="2"/>
      </c>
      <c r="S26" s="68"/>
      <c r="T26" s="17">
        <f>IF(ISNA(MATCH(CONCATENATE(T$4,$A26),'Výsledková listina'!$O:$O,0)),"",INDEX('Výsledková listina'!$C:$C,MATCH(CONCATENATE(T$4,$A26),'Výsledková listina'!$O:$O,0),1))</f>
      </c>
      <c r="U26" s="51">
        <f>IF(ISNA(MATCH(CONCATENATE(T$4,$A26),'Výsledková listina'!$O:$O,0)),"",INDEX('Výsledková listina'!$P:$P,MATCH(CONCATENATE(T$4,$A26),'Výsledková listina'!$O:$O,0),1))</f>
      </c>
      <c r="V26" s="4"/>
      <c r="W26" s="107"/>
      <c r="X26" s="49">
        <f t="shared" si="3"/>
      </c>
      <c r="Y26" s="68"/>
      <c r="Z26" s="17">
        <f>IF(ISNA(MATCH(CONCATENATE(Z$4,$A26),'Výsledková listina'!$O:$O,0)),"",INDEX('Výsledková listina'!$C:$C,MATCH(CONCATENATE(Z$4,$A26),'Výsledková listina'!$O:$O,0),1))</f>
      </c>
      <c r="AA26" s="51">
        <f>IF(ISNA(MATCH(CONCATENATE(Z$4,$A26),'Výsledková listina'!$O:$O,0)),"",INDEX('Výsledková listina'!$P:$P,MATCH(CONCATENATE(Z$4,$A26),'Výsledková listina'!$O:$O,0),1))</f>
      </c>
      <c r="AB26" s="4"/>
      <c r="AC26" s="107"/>
      <c r="AD26" s="49">
        <f t="shared" si="4"/>
      </c>
      <c r="AE26" s="68"/>
      <c r="AF26" s="17">
        <f>IF(ISNA(MATCH(CONCATENATE(AF$4,$A26),'Výsledková listina'!$O:$O,0)),"",INDEX('Výsledková listina'!$C:$C,MATCH(CONCATENATE(AF$4,$A26),'Výsledková listina'!$O:$O,0),1))</f>
      </c>
      <c r="AG26" s="51">
        <f>IF(ISNA(MATCH(CONCATENATE(AF$4,$A26),'Výsledková listina'!$O:$O,0)),"",INDEX('Výsledková listina'!$P:$P,MATCH(CONCATENATE(AF$4,$A26),'Výsledková listina'!$O:$O,0),1))</f>
      </c>
      <c r="AH26" s="4"/>
      <c r="AI26" s="107"/>
      <c r="AJ26" s="49">
        <f t="shared" si="5"/>
      </c>
      <c r="AK26" s="68"/>
      <c r="AL26" s="17">
        <f>IF(ISNA(MATCH(CONCATENATE(AL$4,$A26),'Výsledková listina'!$O:$O,0)),"",INDEX('Výsledková listina'!$C:$C,MATCH(CONCATENATE(AL$4,$A26),'Výsledková listina'!$O:$O,0),1))</f>
      </c>
      <c r="AM26" s="51">
        <f>IF(ISNA(MATCH(CONCATENATE(AL$4,$A26),'Výsledková listina'!$O:$O,0)),"",INDEX('Výsledková listina'!$P:$P,MATCH(CONCATENATE(AL$4,$A26),'Výsledková listina'!$O:$O,0),1))</f>
      </c>
      <c r="AN26" s="4"/>
      <c r="AO26" s="107"/>
      <c r="AP26" s="49">
        <f t="shared" si="6"/>
      </c>
      <c r="AQ26" s="68"/>
      <c r="AR26" s="17">
        <f>IF(ISNA(MATCH(CONCATENATE(AR$4,$A26),'Výsledková listina'!$O:$O,0)),"",INDEX('Výsledková listina'!$C:$C,MATCH(CONCATENATE(AR$4,$A26),'Výsledková listina'!$O:$O,0),1))</f>
      </c>
      <c r="AS26" s="51">
        <f>IF(ISNA(MATCH(CONCATENATE(AR$4,$A26),'Výsledková listina'!$O:$O,0)),"",INDEX('Výsledková listina'!$P:$P,MATCH(CONCATENATE(AR$4,$A26),'Výsledková listina'!$O:$O,0),1))</f>
      </c>
      <c r="AT26" s="4"/>
      <c r="AU26" s="107"/>
      <c r="AV26" s="49">
        <f t="shared" si="7"/>
      </c>
      <c r="AW26" s="68"/>
      <c r="AX26" s="17">
        <f>IF(ISNA(MATCH(CONCATENATE(AX$4,$A26),'Výsledková listina'!$O:$O,0)),"",INDEX('Výsledková listina'!$C:$C,MATCH(CONCATENATE(AX$4,$A26),'Výsledková listina'!$O:$O,0),1))</f>
      </c>
      <c r="AY26" s="51">
        <f>IF(ISNA(MATCH(CONCATENATE(AX$4,$A26),'Výsledková listina'!$O:$O,0)),"",INDEX('Výsledková listina'!$P:$P,MATCH(CONCATENATE(AX$4,$A26),'Výsledková listina'!$O:$O,0),1))</f>
      </c>
      <c r="AZ26" s="4"/>
      <c r="BA26" s="107"/>
      <c r="BB26" s="49">
        <f t="shared" si="8"/>
      </c>
      <c r="BC26" s="68"/>
      <c r="BD26" s="17">
        <f>IF(ISNA(MATCH(CONCATENATE(BD$4,$A26),'Výsledková listina'!$O:$O,0)),"",INDEX('Výsledková listina'!$C:$C,MATCH(CONCATENATE(BD$4,$A26),'Výsledková listina'!$O:$O,0),1))</f>
      </c>
      <c r="BE26" s="51">
        <f>IF(ISNA(MATCH(CONCATENATE(BD$4,$A26),'Výsledková listina'!$O:$O,0)),"",INDEX('Výsledková listina'!$P:$P,MATCH(CONCATENATE(BD$4,$A26),'Výsledková listina'!$O:$O,0),1))</f>
      </c>
      <c r="BF26" s="4"/>
      <c r="BG26" s="107"/>
      <c r="BH26" s="49">
        <f t="shared" si="9"/>
      </c>
      <c r="BI26" s="68"/>
      <c r="BJ26" s="17">
        <f>IF(ISNA(MATCH(CONCATENATE(BJ$4,$A26),'Výsledková listina'!$O:$O,0)),"",INDEX('Výsledková listina'!$C:$C,MATCH(CONCATENATE(BJ$4,$A26),'Výsledková listina'!$O:$O,0),1))</f>
      </c>
      <c r="BK26" s="51">
        <f>IF(ISNA(MATCH(CONCATENATE(BJ$4,$A26),'Výsledková listina'!$O:$O,0)),"",INDEX('Výsledková listina'!$P:$P,MATCH(CONCATENATE(BJ$4,$A26),'Výsledková listina'!$O:$O,0),1))</f>
      </c>
      <c r="BL26" s="4"/>
      <c r="BM26" s="49">
        <f t="shared" si="10"/>
      </c>
      <c r="BN26" s="68"/>
      <c r="BO26" s="17">
        <f>IF(ISNA(MATCH(CONCATENATE(BO$4,$A26),'Výsledková listina'!$O:$O,0)),"",INDEX('Výsledková listina'!$C:$C,MATCH(CONCATENATE(BO$4,$A26),'Výsledková listina'!$O:$O,0),1))</f>
      </c>
      <c r="BP26" s="51">
        <f>IF(ISNA(MATCH(CONCATENATE(BO$4,$A26),'Výsledková listina'!$O:$O,0)),"",INDEX('Výsledková listina'!$P:$P,MATCH(CONCATENATE(BO$4,$A26),'Výsledková listina'!$O:$O,0),1))</f>
      </c>
      <c r="BQ26" s="4"/>
      <c r="BR26" s="49">
        <f t="shared" si="11"/>
      </c>
      <c r="BS26" s="68"/>
      <c r="BT26" s="17">
        <f>IF(ISNA(MATCH(CONCATENATE(BT$4,$A26),'Výsledková listina'!$O:$O,0)),"",INDEX('Výsledková listina'!$C:$C,MATCH(CONCATENATE(BT$4,$A26),'Výsledková listina'!$O:$O,0),1))</f>
      </c>
      <c r="BU26" s="51">
        <f>IF(ISNA(MATCH(CONCATENATE(BT$4,$A26),'Výsledková listina'!$O:$O,0)),"",INDEX('Výsledková listina'!$P:$P,MATCH(CONCATENATE(BT$4,$A26),'Výsledková listina'!$O:$O,0),1))</f>
      </c>
      <c r="BV26" s="4"/>
      <c r="BW26" s="49">
        <f t="shared" si="12"/>
      </c>
      <c r="BX26" s="68"/>
      <c r="BY26" s="17">
        <f>IF(ISNA(MATCH(CONCATENATE(BY$4,$A26),'Výsledková listina'!$O:$O,0)),"",INDEX('Výsledková listina'!$C:$C,MATCH(CONCATENATE(BY$4,$A26),'Výsledková listina'!$O:$O,0),1))</f>
      </c>
      <c r="BZ26" s="51">
        <f>IF(ISNA(MATCH(CONCATENATE(BY$4,$A26),'Výsledková listina'!$O:$O,0)),"",INDEX('Výsledková listina'!$P:$P,MATCH(CONCATENATE(BY$4,$A26),'Výsledková listina'!$O:$O,0),1))</f>
      </c>
      <c r="CA26" s="4"/>
      <c r="CB26" s="49">
        <f t="shared" si="13"/>
      </c>
      <c r="CC26" s="68"/>
      <c r="CD26" s="17">
        <f>IF(ISNA(MATCH(CONCATENATE(CD$4,$A26),'Výsledková listina'!$O:$O,0)),"",INDEX('Výsledková listina'!$C:$C,MATCH(CONCATENATE(CD$4,$A26),'Výsledková listina'!$O:$O,0),1))</f>
      </c>
      <c r="CE26" s="51">
        <f>IF(ISNA(MATCH(CONCATENATE(CD$4,$A26),'Výsledková listina'!$O:$O,0)),"",INDEX('Výsledková listina'!$P:$P,MATCH(CONCATENATE(CD$4,$A26),'Výsledková listina'!$O:$O,0),1))</f>
      </c>
      <c r="CF26" s="4"/>
      <c r="CG26" s="49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1">
        <f>IF(ISNA(MATCH(CONCATENATE(B$4,$A27),'Výsledková listina'!$O:$O,0)),"",INDEX('Výsledková listina'!$P:$P,MATCH(CONCATENATE(B$4,$A27),'Výsledková listina'!$O:$O,0),1))</f>
      </c>
      <c r="D27" s="4"/>
      <c r="E27" s="107"/>
      <c r="F27" s="49">
        <f t="shared" si="0"/>
      </c>
      <c r="G27" s="68"/>
      <c r="H27" s="17">
        <f>IF(ISNA(MATCH(CONCATENATE(H$4,$A27),'Výsledková listina'!$O:$O,0)),"",INDEX('Výsledková listina'!$C:$C,MATCH(CONCATENATE(H$4,$A27),'Výsledková listina'!$O:$O,0),1))</f>
      </c>
      <c r="I27" s="51">
        <f>IF(ISNA(MATCH(CONCATENATE(H$4,$A27),'Výsledková listina'!$O:$O,0)),"",INDEX('Výsledková listina'!$P:$P,MATCH(CONCATENATE(H$4,$A27),'Výsledková listina'!$O:$O,0),1))</f>
      </c>
      <c r="J27" s="4"/>
      <c r="K27" s="107"/>
      <c r="L27" s="49">
        <f t="shared" si="1"/>
      </c>
      <c r="M27" s="68"/>
      <c r="N27" s="17">
        <f>IF(ISNA(MATCH(CONCATENATE(N$4,$A27),'Výsledková listina'!$O:$O,0)),"",INDEX('Výsledková listina'!$C:$C,MATCH(CONCATENATE(N$4,$A27),'Výsledková listina'!$O:$O,0),1))</f>
      </c>
      <c r="O27" s="51">
        <f>IF(ISNA(MATCH(CONCATENATE(N$4,$A27),'Výsledková listina'!$O:$O,0)),"",INDEX('Výsledková listina'!$P:$P,MATCH(CONCATENATE(N$4,$A27),'Výsledková listina'!$O:$O,0),1))</f>
      </c>
      <c r="P27" s="4"/>
      <c r="Q27" s="107"/>
      <c r="R27" s="49">
        <f t="shared" si="2"/>
      </c>
      <c r="S27" s="68"/>
      <c r="T27" s="17">
        <f>IF(ISNA(MATCH(CONCATENATE(T$4,$A27),'Výsledková listina'!$O:$O,0)),"",INDEX('Výsledková listina'!$C:$C,MATCH(CONCATENATE(T$4,$A27),'Výsledková listina'!$O:$O,0),1))</f>
      </c>
      <c r="U27" s="51">
        <f>IF(ISNA(MATCH(CONCATENATE(T$4,$A27),'Výsledková listina'!$O:$O,0)),"",INDEX('Výsledková listina'!$P:$P,MATCH(CONCATENATE(T$4,$A27),'Výsledková listina'!$O:$O,0),1))</f>
      </c>
      <c r="V27" s="4"/>
      <c r="W27" s="107"/>
      <c r="X27" s="49">
        <f t="shared" si="3"/>
      </c>
      <c r="Y27" s="68"/>
      <c r="Z27" s="17">
        <f>IF(ISNA(MATCH(CONCATENATE(Z$4,$A27),'Výsledková listina'!$O:$O,0)),"",INDEX('Výsledková listina'!$C:$C,MATCH(CONCATENATE(Z$4,$A27),'Výsledková listina'!$O:$O,0),1))</f>
      </c>
      <c r="AA27" s="51">
        <f>IF(ISNA(MATCH(CONCATENATE(Z$4,$A27),'Výsledková listina'!$O:$O,0)),"",INDEX('Výsledková listina'!$P:$P,MATCH(CONCATENATE(Z$4,$A27),'Výsledková listina'!$O:$O,0),1))</f>
      </c>
      <c r="AB27" s="4"/>
      <c r="AC27" s="107"/>
      <c r="AD27" s="49">
        <f t="shared" si="4"/>
      </c>
      <c r="AE27" s="68"/>
      <c r="AF27" s="17">
        <f>IF(ISNA(MATCH(CONCATENATE(AF$4,$A27),'Výsledková listina'!$O:$O,0)),"",INDEX('Výsledková listina'!$C:$C,MATCH(CONCATENATE(AF$4,$A27),'Výsledková listina'!$O:$O,0),1))</f>
      </c>
      <c r="AG27" s="51">
        <f>IF(ISNA(MATCH(CONCATENATE(AF$4,$A27),'Výsledková listina'!$O:$O,0)),"",INDEX('Výsledková listina'!$P:$P,MATCH(CONCATENATE(AF$4,$A27),'Výsledková listina'!$O:$O,0),1))</f>
      </c>
      <c r="AH27" s="4"/>
      <c r="AI27" s="107"/>
      <c r="AJ27" s="49">
        <f t="shared" si="5"/>
      </c>
      <c r="AK27" s="68"/>
      <c r="AL27" s="17">
        <f>IF(ISNA(MATCH(CONCATENATE(AL$4,$A27),'Výsledková listina'!$O:$O,0)),"",INDEX('Výsledková listina'!$C:$C,MATCH(CONCATENATE(AL$4,$A27),'Výsledková listina'!$O:$O,0),1))</f>
      </c>
      <c r="AM27" s="51">
        <f>IF(ISNA(MATCH(CONCATENATE(AL$4,$A27),'Výsledková listina'!$O:$O,0)),"",INDEX('Výsledková listina'!$P:$P,MATCH(CONCATENATE(AL$4,$A27),'Výsledková listina'!$O:$O,0),1))</f>
      </c>
      <c r="AN27" s="4"/>
      <c r="AO27" s="107"/>
      <c r="AP27" s="49">
        <f t="shared" si="6"/>
      </c>
      <c r="AQ27" s="68"/>
      <c r="AR27" s="17">
        <f>IF(ISNA(MATCH(CONCATENATE(AR$4,$A27),'Výsledková listina'!$O:$O,0)),"",INDEX('Výsledková listina'!$C:$C,MATCH(CONCATENATE(AR$4,$A27),'Výsledková listina'!$O:$O,0),1))</f>
      </c>
      <c r="AS27" s="51">
        <f>IF(ISNA(MATCH(CONCATENATE(AR$4,$A27),'Výsledková listina'!$O:$O,0)),"",INDEX('Výsledková listina'!$P:$P,MATCH(CONCATENATE(AR$4,$A27),'Výsledková listina'!$O:$O,0),1))</f>
      </c>
      <c r="AT27" s="4"/>
      <c r="AU27" s="107"/>
      <c r="AV27" s="49">
        <f t="shared" si="7"/>
      </c>
      <c r="AW27" s="68"/>
      <c r="AX27" s="17">
        <f>IF(ISNA(MATCH(CONCATENATE(AX$4,$A27),'Výsledková listina'!$O:$O,0)),"",INDEX('Výsledková listina'!$C:$C,MATCH(CONCATENATE(AX$4,$A27),'Výsledková listina'!$O:$O,0),1))</f>
      </c>
      <c r="AY27" s="51">
        <f>IF(ISNA(MATCH(CONCATENATE(AX$4,$A27),'Výsledková listina'!$O:$O,0)),"",INDEX('Výsledková listina'!$P:$P,MATCH(CONCATENATE(AX$4,$A27),'Výsledková listina'!$O:$O,0),1))</f>
      </c>
      <c r="AZ27" s="4"/>
      <c r="BA27" s="107"/>
      <c r="BB27" s="49">
        <f t="shared" si="8"/>
      </c>
      <c r="BC27" s="68"/>
      <c r="BD27" s="17">
        <f>IF(ISNA(MATCH(CONCATENATE(BD$4,$A27),'Výsledková listina'!$O:$O,0)),"",INDEX('Výsledková listina'!$C:$C,MATCH(CONCATENATE(BD$4,$A27),'Výsledková listina'!$O:$O,0),1))</f>
      </c>
      <c r="BE27" s="51">
        <f>IF(ISNA(MATCH(CONCATENATE(BD$4,$A27),'Výsledková listina'!$O:$O,0)),"",INDEX('Výsledková listina'!$P:$P,MATCH(CONCATENATE(BD$4,$A27),'Výsledková listina'!$O:$O,0),1))</f>
      </c>
      <c r="BF27" s="4"/>
      <c r="BG27" s="107"/>
      <c r="BH27" s="49">
        <f t="shared" si="9"/>
      </c>
      <c r="BI27" s="68"/>
      <c r="BJ27" s="17">
        <f>IF(ISNA(MATCH(CONCATENATE(BJ$4,$A27),'Výsledková listina'!$O:$O,0)),"",INDEX('Výsledková listina'!$C:$C,MATCH(CONCATENATE(BJ$4,$A27),'Výsledková listina'!$O:$O,0),1))</f>
      </c>
      <c r="BK27" s="51">
        <f>IF(ISNA(MATCH(CONCATENATE(BJ$4,$A27),'Výsledková listina'!$O:$O,0)),"",INDEX('Výsledková listina'!$P:$P,MATCH(CONCATENATE(BJ$4,$A27),'Výsledková listina'!$O:$O,0),1))</f>
      </c>
      <c r="BL27" s="4"/>
      <c r="BM27" s="49">
        <f t="shared" si="10"/>
      </c>
      <c r="BN27" s="68"/>
      <c r="BO27" s="17">
        <f>IF(ISNA(MATCH(CONCATENATE(BO$4,$A27),'Výsledková listina'!$O:$O,0)),"",INDEX('Výsledková listina'!$C:$C,MATCH(CONCATENATE(BO$4,$A27),'Výsledková listina'!$O:$O,0),1))</f>
      </c>
      <c r="BP27" s="51">
        <f>IF(ISNA(MATCH(CONCATENATE(BO$4,$A27),'Výsledková listina'!$O:$O,0)),"",INDEX('Výsledková listina'!$P:$P,MATCH(CONCATENATE(BO$4,$A27),'Výsledková listina'!$O:$O,0),1))</f>
      </c>
      <c r="BQ27" s="4"/>
      <c r="BR27" s="49">
        <f t="shared" si="11"/>
      </c>
      <c r="BS27" s="68"/>
      <c r="BT27" s="17">
        <f>IF(ISNA(MATCH(CONCATENATE(BT$4,$A27),'Výsledková listina'!$O:$O,0)),"",INDEX('Výsledková listina'!$C:$C,MATCH(CONCATENATE(BT$4,$A27),'Výsledková listina'!$O:$O,0),1))</f>
      </c>
      <c r="BU27" s="51">
        <f>IF(ISNA(MATCH(CONCATENATE(BT$4,$A27),'Výsledková listina'!$O:$O,0)),"",INDEX('Výsledková listina'!$P:$P,MATCH(CONCATENATE(BT$4,$A27),'Výsledková listina'!$O:$O,0),1))</f>
      </c>
      <c r="BV27" s="4"/>
      <c r="BW27" s="49">
        <f t="shared" si="12"/>
      </c>
      <c r="BX27" s="68"/>
      <c r="BY27" s="17">
        <f>IF(ISNA(MATCH(CONCATENATE(BY$4,$A27),'Výsledková listina'!$O:$O,0)),"",INDEX('Výsledková listina'!$C:$C,MATCH(CONCATENATE(BY$4,$A27),'Výsledková listina'!$O:$O,0),1))</f>
      </c>
      <c r="BZ27" s="51">
        <f>IF(ISNA(MATCH(CONCATENATE(BY$4,$A27),'Výsledková listina'!$O:$O,0)),"",INDEX('Výsledková listina'!$P:$P,MATCH(CONCATENATE(BY$4,$A27),'Výsledková listina'!$O:$O,0),1))</f>
      </c>
      <c r="CA27" s="4"/>
      <c r="CB27" s="49">
        <f t="shared" si="13"/>
      </c>
      <c r="CC27" s="68"/>
      <c r="CD27" s="17">
        <f>IF(ISNA(MATCH(CONCATENATE(CD$4,$A27),'Výsledková listina'!$O:$O,0)),"",INDEX('Výsledková listina'!$C:$C,MATCH(CONCATENATE(CD$4,$A27),'Výsledková listina'!$O:$O,0),1))</f>
      </c>
      <c r="CE27" s="51">
        <f>IF(ISNA(MATCH(CONCATENATE(CD$4,$A27),'Výsledková listina'!$O:$O,0)),"",INDEX('Výsledková listina'!$P:$P,MATCH(CONCATENATE(CD$4,$A27),'Výsledková listina'!$O:$O,0),1))</f>
      </c>
      <c r="CF27" s="4"/>
      <c r="CG27" s="49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1">
        <f>IF(ISNA(MATCH(CONCATENATE(B$4,$A28),'Výsledková listina'!$O:$O,0)),"",INDEX('Výsledková listina'!$P:$P,MATCH(CONCATENATE(B$4,$A28),'Výsledková listina'!$O:$O,0),1))</f>
      </c>
      <c r="D28" s="4"/>
      <c r="E28" s="107"/>
      <c r="F28" s="49">
        <f t="shared" si="0"/>
      </c>
      <c r="G28" s="68"/>
      <c r="H28" s="17">
        <f>IF(ISNA(MATCH(CONCATENATE(H$4,$A28),'Výsledková listina'!$O:$O,0)),"",INDEX('Výsledková listina'!$C:$C,MATCH(CONCATENATE(H$4,$A28),'Výsledková listina'!$O:$O,0),1))</f>
      </c>
      <c r="I28" s="51">
        <f>IF(ISNA(MATCH(CONCATENATE(H$4,$A28),'Výsledková listina'!$O:$O,0)),"",INDEX('Výsledková listina'!$P:$P,MATCH(CONCATENATE(H$4,$A28),'Výsledková listina'!$O:$O,0),1))</f>
      </c>
      <c r="J28" s="4"/>
      <c r="K28" s="107"/>
      <c r="L28" s="49">
        <f t="shared" si="1"/>
      </c>
      <c r="M28" s="68"/>
      <c r="N28" s="17">
        <f>IF(ISNA(MATCH(CONCATENATE(N$4,$A28),'Výsledková listina'!$O:$O,0)),"",INDEX('Výsledková listina'!$C:$C,MATCH(CONCATENATE(N$4,$A28),'Výsledková listina'!$O:$O,0),1))</f>
      </c>
      <c r="O28" s="51">
        <f>IF(ISNA(MATCH(CONCATENATE(N$4,$A28),'Výsledková listina'!$O:$O,0)),"",INDEX('Výsledková listina'!$P:$P,MATCH(CONCATENATE(N$4,$A28),'Výsledková listina'!$O:$O,0),1))</f>
      </c>
      <c r="P28" s="4"/>
      <c r="Q28" s="107"/>
      <c r="R28" s="49">
        <f t="shared" si="2"/>
      </c>
      <c r="S28" s="68"/>
      <c r="T28" s="17">
        <f>IF(ISNA(MATCH(CONCATENATE(T$4,$A28),'Výsledková listina'!$O:$O,0)),"",INDEX('Výsledková listina'!$C:$C,MATCH(CONCATENATE(T$4,$A28),'Výsledková listina'!$O:$O,0),1))</f>
      </c>
      <c r="U28" s="51">
        <f>IF(ISNA(MATCH(CONCATENATE(T$4,$A28),'Výsledková listina'!$O:$O,0)),"",INDEX('Výsledková listina'!$P:$P,MATCH(CONCATENATE(T$4,$A28),'Výsledková listina'!$O:$O,0),1))</f>
      </c>
      <c r="V28" s="4"/>
      <c r="W28" s="107"/>
      <c r="X28" s="49">
        <f t="shared" si="3"/>
      </c>
      <c r="Y28" s="68"/>
      <c r="Z28" s="17">
        <f>IF(ISNA(MATCH(CONCATENATE(Z$4,$A28),'Výsledková listina'!$O:$O,0)),"",INDEX('Výsledková listina'!$C:$C,MATCH(CONCATENATE(Z$4,$A28),'Výsledková listina'!$O:$O,0),1))</f>
      </c>
      <c r="AA28" s="51">
        <f>IF(ISNA(MATCH(CONCATENATE(Z$4,$A28),'Výsledková listina'!$O:$O,0)),"",INDEX('Výsledková listina'!$P:$P,MATCH(CONCATENATE(Z$4,$A28),'Výsledková listina'!$O:$O,0),1))</f>
      </c>
      <c r="AB28" s="4"/>
      <c r="AC28" s="107"/>
      <c r="AD28" s="49">
        <f t="shared" si="4"/>
      </c>
      <c r="AE28" s="68"/>
      <c r="AF28" s="17">
        <f>IF(ISNA(MATCH(CONCATENATE(AF$4,$A28),'Výsledková listina'!$O:$O,0)),"",INDEX('Výsledková listina'!$C:$C,MATCH(CONCATENATE(AF$4,$A28),'Výsledková listina'!$O:$O,0),1))</f>
      </c>
      <c r="AG28" s="51">
        <f>IF(ISNA(MATCH(CONCATENATE(AF$4,$A28),'Výsledková listina'!$O:$O,0)),"",INDEX('Výsledková listina'!$P:$P,MATCH(CONCATENATE(AF$4,$A28),'Výsledková listina'!$O:$O,0),1))</f>
      </c>
      <c r="AH28" s="4"/>
      <c r="AI28" s="107"/>
      <c r="AJ28" s="49">
        <f t="shared" si="5"/>
      </c>
      <c r="AK28" s="68"/>
      <c r="AL28" s="17">
        <f>IF(ISNA(MATCH(CONCATENATE(AL$4,$A28),'Výsledková listina'!$O:$O,0)),"",INDEX('Výsledková listina'!$C:$C,MATCH(CONCATENATE(AL$4,$A28),'Výsledková listina'!$O:$O,0),1))</f>
      </c>
      <c r="AM28" s="51">
        <f>IF(ISNA(MATCH(CONCATENATE(AL$4,$A28),'Výsledková listina'!$O:$O,0)),"",INDEX('Výsledková listina'!$P:$P,MATCH(CONCATENATE(AL$4,$A28),'Výsledková listina'!$O:$O,0),1))</f>
      </c>
      <c r="AN28" s="4"/>
      <c r="AO28" s="107"/>
      <c r="AP28" s="49">
        <f t="shared" si="6"/>
      </c>
      <c r="AQ28" s="68"/>
      <c r="AR28" s="17">
        <f>IF(ISNA(MATCH(CONCATENATE(AR$4,$A28),'Výsledková listina'!$O:$O,0)),"",INDEX('Výsledková listina'!$C:$C,MATCH(CONCATENATE(AR$4,$A28),'Výsledková listina'!$O:$O,0),1))</f>
      </c>
      <c r="AS28" s="51">
        <f>IF(ISNA(MATCH(CONCATENATE(AR$4,$A28),'Výsledková listina'!$O:$O,0)),"",INDEX('Výsledková listina'!$P:$P,MATCH(CONCATENATE(AR$4,$A28),'Výsledková listina'!$O:$O,0),1))</f>
      </c>
      <c r="AT28" s="4"/>
      <c r="AU28" s="107"/>
      <c r="AV28" s="49">
        <f t="shared" si="7"/>
      </c>
      <c r="AW28" s="68"/>
      <c r="AX28" s="17">
        <f>IF(ISNA(MATCH(CONCATENATE(AX$4,$A28),'Výsledková listina'!$O:$O,0)),"",INDEX('Výsledková listina'!$C:$C,MATCH(CONCATENATE(AX$4,$A28),'Výsledková listina'!$O:$O,0),1))</f>
      </c>
      <c r="AY28" s="51">
        <f>IF(ISNA(MATCH(CONCATENATE(AX$4,$A28),'Výsledková listina'!$O:$O,0)),"",INDEX('Výsledková listina'!$P:$P,MATCH(CONCATENATE(AX$4,$A28),'Výsledková listina'!$O:$O,0),1))</f>
      </c>
      <c r="AZ28" s="4"/>
      <c r="BA28" s="107"/>
      <c r="BB28" s="49">
        <f t="shared" si="8"/>
      </c>
      <c r="BC28" s="68"/>
      <c r="BD28" s="17">
        <f>IF(ISNA(MATCH(CONCATENATE(BD$4,$A28),'Výsledková listina'!$O:$O,0)),"",INDEX('Výsledková listina'!$C:$C,MATCH(CONCATENATE(BD$4,$A28),'Výsledková listina'!$O:$O,0),1))</f>
      </c>
      <c r="BE28" s="51">
        <f>IF(ISNA(MATCH(CONCATENATE(BD$4,$A28),'Výsledková listina'!$O:$O,0)),"",INDEX('Výsledková listina'!$P:$P,MATCH(CONCATENATE(BD$4,$A28),'Výsledková listina'!$O:$O,0),1))</f>
      </c>
      <c r="BF28" s="4"/>
      <c r="BG28" s="107"/>
      <c r="BH28" s="49">
        <f t="shared" si="9"/>
      </c>
      <c r="BI28" s="68"/>
      <c r="BJ28" s="17">
        <f>IF(ISNA(MATCH(CONCATENATE(BJ$4,$A28),'Výsledková listina'!$O:$O,0)),"",INDEX('Výsledková listina'!$C:$C,MATCH(CONCATENATE(BJ$4,$A28),'Výsledková listina'!$O:$O,0),1))</f>
      </c>
      <c r="BK28" s="51">
        <f>IF(ISNA(MATCH(CONCATENATE(BJ$4,$A28),'Výsledková listina'!$O:$O,0)),"",INDEX('Výsledková listina'!$P:$P,MATCH(CONCATENATE(BJ$4,$A28),'Výsledková listina'!$O:$O,0),1))</f>
      </c>
      <c r="BL28" s="4"/>
      <c r="BM28" s="49">
        <f t="shared" si="10"/>
      </c>
      <c r="BN28" s="68"/>
      <c r="BO28" s="17">
        <f>IF(ISNA(MATCH(CONCATENATE(BO$4,$A28),'Výsledková listina'!$O:$O,0)),"",INDEX('Výsledková listina'!$C:$C,MATCH(CONCATENATE(BO$4,$A28),'Výsledková listina'!$O:$O,0),1))</f>
      </c>
      <c r="BP28" s="51">
        <f>IF(ISNA(MATCH(CONCATENATE(BO$4,$A28),'Výsledková listina'!$O:$O,0)),"",INDEX('Výsledková listina'!$P:$P,MATCH(CONCATENATE(BO$4,$A28),'Výsledková listina'!$O:$O,0),1))</f>
      </c>
      <c r="BQ28" s="4"/>
      <c r="BR28" s="49">
        <f t="shared" si="11"/>
      </c>
      <c r="BS28" s="68"/>
      <c r="BT28" s="17">
        <f>IF(ISNA(MATCH(CONCATENATE(BT$4,$A28),'Výsledková listina'!$O:$O,0)),"",INDEX('Výsledková listina'!$C:$C,MATCH(CONCATENATE(BT$4,$A28),'Výsledková listina'!$O:$O,0),1))</f>
      </c>
      <c r="BU28" s="51">
        <f>IF(ISNA(MATCH(CONCATENATE(BT$4,$A28),'Výsledková listina'!$O:$O,0)),"",INDEX('Výsledková listina'!$P:$P,MATCH(CONCATENATE(BT$4,$A28),'Výsledková listina'!$O:$O,0),1))</f>
      </c>
      <c r="BV28" s="4"/>
      <c r="BW28" s="49">
        <f t="shared" si="12"/>
      </c>
      <c r="BX28" s="68"/>
      <c r="BY28" s="17">
        <f>IF(ISNA(MATCH(CONCATENATE(BY$4,$A28),'Výsledková listina'!$O:$O,0)),"",INDEX('Výsledková listina'!$C:$C,MATCH(CONCATENATE(BY$4,$A28),'Výsledková listina'!$O:$O,0),1))</f>
      </c>
      <c r="BZ28" s="51">
        <f>IF(ISNA(MATCH(CONCATENATE(BY$4,$A28),'Výsledková listina'!$O:$O,0)),"",INDEX('Výsledková listina'!$P:$P,MATCH(CONCATENATE(BY$4,$A28),'Výsledková listina'!$O:$O,0),1))</f>
      </c>
      <c r="CA28" s="4"/>
      <c r="CB28" s="49">
        <f t="shared" si="13"/>
      </c>
      <c r="CC28" s="68"/>
      <c r="CD28" s="17">
        <f>IF(ISNA(MATCH(CONCATENATE(CD$4,$A28),'Výsledková listina'!$O:$O,0)),"",INDEX('Výsledková listina'!$C:$C,MATCH(CONCATENATE(CD$4,$A28),'Výsledková listina'!$O:$O,0),1))</f>
      </c>
      <c r="CE28" s="51">
        <f>IF(ISNA(MATCH(CONCATENATE(CD$4,$A28),'Výsledková listina'!$O:$O,0)),"",INDEX('Výsledková listina'!$P:$P,MATCH(CONCATENATE(CD$4,$A28),'Výsledková listina'!$O:$O,0),1))</f>
      </c>
      <c r="CF28" s="4"/>
      <c r="CG28" s="49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1">
        <f>IF(ISNA(MATCH(CONCATENATE(B$4,$A29),'Výsledková listina'!$O:$O,0)),"",INDEX('Výsledková listina'!$P:$P,MATCH(CONCATENATE(B$4,$A29),'Výsledková listina'!$O:$O,0),1))</f>
      </c>
      <c r="D29" s="4"/>
      <c r="E29" s="107"/>
      <c r="F29" s="49">
        <f t="shared" si="0"/>
      </c>
      <c r="G29" s="68"/>
      <c r="H29" s="17">
        <f>IF(ISNA(MATCH(CONCATENATE(H$4,$A29),'Výsledková listina'!$O:$O,0)),"",INDEX('Výsledková listina'!$C:$C,MATCH(CONCATENATE(H$4,$A29),'Výsledková listina'!$O:$O,0),1))</f>
      </c>
      <c r="I29" s="51">
        <f>IF(ISNA(MATCH(CONCATENATE(H$4,$A29),'Výsledková listina'!$O:$O,0)),"",INDEX('Výsledková listina'!$P:$P,MATCH(CONCATENATE(H$4,$A29),'Výsledková listina'!$O:$O,0),1))</f>
      </c>
      <c r="J29" s="4"/>
      <c r="K29" s="107"/>
      <c r="L29" s="49">
        <f t="shared" si="1"/>
      </c>
      <c r="M29" s="68"/>
      <c r="N29" s="17">
        <f>IF(ISNA(MATCH(CONCATENATE(N$4,$A29),'Výsledková listina'!$O:$O,0)),"",INDEX('Výsledková listina'!$C:$C,MATCH(CONCATENATE(N$4,$A29),'Výsledková listina'!$O:$O,0),1))</f>
      </c>
      <c r="O29" s="51">
        <f>IF(ISNA(MATCH(CONCATENATE(N$4,$A29),'Výsledková listina'!$O:$O,0)),"",INDEX('Výsledková listina'!$P:$P,MATCH(CONCATENATE(N$4,$A29),'Výsledková listina'!$O:$O,0),1))</f>
      </c>
      <c r="P29" s="4"/>
      <c r="Q29" s="107"/>
      <c r="R29" s="49">
        <f t="shared" si="2"/>
      </c>
      <c r="S29" s="68"/>
      <c r="T29" s="17">
        <f>IF(ISNA(MATCH(CONCATENATE(T$4,$A29),'Výsledková listina'!$O:$O,0)),"",INDEX('Výsledková listina'!$C:$C,MATCH(CONCATENATE(T$4,$A29),'Výsledková listina'!$O:$O,0),1))</f>
      </c>
      <c r="U29" s="51">
        <f>IF(ISNA(MATCH(CONCATENATE(T$4,$A29),'Výsledková listina'!$O:$O,0)),"",INDEX('Výsledková listina'!$P:$P,MATCH(CONCATENATE(T$4,$A29),'Výsledková listina'!$O:$O,0),1))</f>
      </c>
      <c r="V29" s="4"/>
      <c r="W29" s="107"/>
      <c r="X29" s="49">
        <f t="shared" si="3"/>
      </c>
      <c r="Y29" s="68"/>
      <c r="Z29" s="17">
        <f>IF(ISNA(MATCH(CONCATENATE(Z$4,$A29),'Výsledková listina'!$O:$O,0)),"",INDEX('Výsledková listina'!$C:$C,MATCH(CONCATENATE(Z$4,$A29),'Výsledková listina'!$O:$O,0),1))</f>
      </c>
      <c r="AA29" s="51">
        <f>IF(ISNA(MATCH(CONCATENATE(Z$4,$A29),'Výsledková listina'!$O:$O,0)),"",INDEX('Výsledková listina'!$P:$P,MATCH(CONCATENATE(Z$4,$A29),'Výsledková listina'!$O:$O,0),1))</f>
      </c>
      <c r="AB29" s="4"/>
      <c r="AC29" s="107"/>
      <c r="AD29" s="49">
        <f t="shared" si="4"/>
      </c>
      <c r="AE29" s="68"/>
      <c r="AF29" s="17">
        <f>IF(ISNA(MATCH(CONCATENATE(AF$4,$A29),'Výsledková listina'!$O:$O,0)),"",INDEX('Výsledková listina'!$C:$C,MATCH(CONCATENATE(AF$4,$A29),'Výsledková listina'!$O:$O,0),1))</f>
      </c>
      <c r="AG29" s="51">
        <f>IF(ISNA(MATCH(CONCATENATE(AF$4,$A29),'Výsledková listina'!$O:$O,0)),"",INDEX('Výsledková listina'!$P:$P,MATCH(CONCATENATE(AF$4,$A29),'Výsledková listina'!$O:$O,0),1))</f>
      </c>
      <c r="AH29" s="4"/>
      <c r="AI29" s="107"/>
      <c r="AJ29" s="49">
        <f t="shared" si="5"/>
      </c>
      <c r="AK29" s="68"/>
      <c r="AL29" s="17">
        <f>IF(ISNA(MATCH(CONCATENATE(AL$4,$A29),'Výsledková listina'!$O:$O,0)),"",INDEX('Výsledková listina'!$C:$C,MATCH(CONCATENATE(AL$4,$A29),'Výsledková listina'!$O:$O,0),1))</f>
      </c>
      <c r="AM29" s="51">
        <f>IF(ISNA(MATCH(CONCATENATE(AL$4,$A29),'Výsledková listina'!$O:$O,0)),"",INDEX('Výsledková listina'!$P:$P,MATCH(CONCATENATE(AL$4,$A29),'Výsledková listina'!$O:$O,0),1))</f>
      </c>
      <c r="AN29" s="4"/>
      <c r="AO29" s="107"/>
      <c r="AP29" s="49">
        <f t="shared" si="6"/>
      </c>
      <c r="AQ29" s="68"/>
      <c r="AR29" s="17">
        <f>IF(ISNA(MATCH(CONCATENATE(AR$4,$A29),'Výsledková listina'!$O:$O,0)),"",INDEX('Výsledková listina'!$C:$C,MATCH(CONCATENATE(AR$4,$A29),'Výsledková listina'!$O:$O,0),1))</f>
      </c>
      <c r="AS29" s="51">
        <f>IF(ISNA(MATCH(CONCATENATE(AR$4,$A29),'Výsledková listina'!$O:$O,0)),"",INDEX('Výsledková listina'!$P:$P,MATCH(CONCATENATE(AR$4,$A29),'Výsledková listina'!$O:$O,0),1))</f>
      </c>
      <c r="AT29" s="4"/>
      <c r="AU29" s="107"/>
      <c r="AV29" s="49">
        <f t="shared" si="7"/>
      </c>
      <c r="AW29" s="68"/>
      <c r="AX29" s="17">
        <f>IF(ISNA(MATCH(CONCATENATE(AX$4,$A29),'Výsledková listina'!$O:$O,0)),"",INDEX('Výsledková listina'!$C:$C,MATCH(CONCATENATE(AX$4,$A29),'Výsledková listina'!$O:$O,0),1))</f>
      </c>
      <c r="AY29" s="51">
        <f>IF(ISNA(MATCH(CONCATENATE(AX$4,$A29),'Výsledková listina'!$O:$O,0)),"",INDEX('Výsledková listina'!$P:$P,MATCH(CONCATENATE(AX$4,$A29),'Výsledková listina'!$O:$O,0),1))</f>
      </c>
      <c r="AZ29" s="4"/>
      <c r="BA29" s="107"/>
      <c r="BB29" s="49">
        <f t="shared" si="8"/>
      </c>
      <c r="BC29" s="68"/>
      <c r="BD29" s="17">
        <f>IF(ISNA(MATCH(CONCATENATE(BD$4,$A29),'Výsledková listina'!$O:$O,0)),"",INDEX('Výsledková listina'!$C:$C,MATCH(CONCATENATE(BD$4,$A29),'Výsledková listina'!$O:$O,0),1))</f>
      </c>
      <c r="BE29" s="51">
        <f>IF(ISNA(MATCH(CONCATENATE(BD$4,$A29),'Výsledková listina'!$O:$O,0)),"",INDEX('Výsledková listina'!$P:$P,MATCH(CONCATENATE(BD$4,$A29),'Výsledková listina'!$O:$O,0),1))</f>
      </c>
      <c r="BF29" s="4"/>
      <c r="BG29" s="107"/>
      <c r="BH29" s="49">
        <f t="shared" si="9"/>
      </c>
      <c r="BI29" s="68"/>
      <c r="BJ29" s="17">
        <f>IF(ISNA(MATCH(CONCATENATE(BJ$4,$A29),'Výsledková listina'!$O:$O,0)),"",INDEX('Výsledková listina'!$C:$C,MATCH(CONCATENATE(BJ$4,$A29),'Výsledková listina'!$O:$O,0),1))</f>
      </c>
      <c r="BK29" s="51">
        <f>IF(ISNA(MATCH(CONCATENATE(BJ$4,$A29),'Výsledková listina'!$O:$O,0)),"",INDEX('Výsledková listina'!$P:$P,MATCH(CONCATENATE(BJ$4,$A29),'Výsledková listina'!$O:$O,0),1))</f>
      </c>
      <c r="BL29" s="4"/>
      <c r="BM29" s="49">
        <f t="shared" si="10"/>
      </c>
      <c r="BN29" s="68"/>
      <c r="BO29" s="17">
        <f>IF(ISNA(MATCH(CONCATENATE(BO$4,$A29),'Výsledková listina'!$O:$O,0)),"",INDEX('Výsledková listina'!$C:$C,MATCH(CONCATENATE(BO$4,$A29),'Výsledková listina'!$O:$O,0),1))</f>
      </c>
      <c r="BP29" s="51">
        <f>IF(ISNA(MATCH(CONCATENATE(BO$4,$A29),'Výsledková listina'!$O:$O,0)),"",INDEX('Výsledková listina'!$P:$P,MATCH(CONCATENATE(BO$4,$A29),'Výsledková listina'!$O:$O,0),1))</f>
      </c>
      <c r="BQ29" s="4"/>
      <c r="BR29" s="49">
        <f t="shared" si="11"/>
      </c>
      <c r="BS29" s="68"/>
      <c r="BT29" s="17">
        <f>IF(ISNA(MATCH(CONCATENATE(BT$4,$A29),'Výsledková listina'!$O:$O,0)),"",INDEX('Výsledková listina'!$C:$C,MATCH(CONCATENATE(BT$4,$A29),'Výsledková listina'!$O:$O,0),1))</f>
      </c>
      <c r="BU29" s="51">
        <f>IF(ISNA(MATCH(CONCATENATE(BT$4,$A29),'Výsledková listina'!$O:$O,0)),"",INDEX('Výsledková listina'!$P:$P,MATCH(CONCATENATE(BT$4,$A29),'Výsledková listina'!$O:$O,0),1))</f>
      </c>
      <c r="BV29" s="4"/>
      <c r="BW29" s="49">
        <f t="shared" si="12"/>
      </c>
      <c r="BX29" s="68"/>
      <c r="BY29" s="17">
        <f>IF(ISNA(MATCH(CONCATENATE(BY$4,$A29),'Výsledková listina'!$O:$O,0)),"",INDEX('Výsledková listina'!$C:$C,MATCH(CONCATENATE(BY$4,$A29),'Výsledková listina'!$O:$O,0),1))</f>
      </c>
      <c r="BZ29" s="51">
        <f>IF(ISNA(MATCH(CONCATENATE(BY$4,$A29),'Výsledková listina'!$O:$O,0)),"",INDEX('Výsledková listina'!$P:$P,MATCH(CONCATENATE(BY$4,$A29),'Výsledková listina'!$O:$O,0),1))</f>
      </c>
      <c r="CA29" s="4"/>
      <c r="CB29" s="49">
        <f t="shared" si="13"/>
      </c>
      <c r="CC29" s="68"/>
      <c r="CD29" s="17">
        <f>IF(ISNA(MATCH(CONCATENATE(CD$4,$A29),'Výsledková listina'!$O:$O,0)),"",INDEX('Výsledková listina'!$C:$C,MATCH(CONCATENATE(CD$4,$A29),'Výsledková listina'!$O:$O,0),1))</f>
      </c>
      <c r="CE29" s="51">
        <f>IF(ISNA(MATCH(CONCATENATE(CD$4,$A29),'Výsledková listina'!$O:$O,0)),"",INDEX('Výsledková listina'!$P:$P,MATCH(CONCATENATE(CD$4,$A29),'Výsledková listina'!$O:$O,0),1))</f>
      </c>
      <c r="CF29" s="4"/>
      <c r="CG29" s="49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1">
        <f>IF(ISNA(MATCH(CONCATENATE(B$4,$A30),'Výsledková listina'!$O:$O,0)),"",INDEX('Výsledková listina'!$P:$P,MATCH(CONCATENATE(B$4,$A30),'Výsledková listina'!$O:$O,0),1))</f>
      </c>
      <c r="D30" s="4"/>
      <c r="E30" s="107"/>
      <c r="F30" s="49">
        <f t="shared" si="0"/>
      </c>
      <c r="G30" s="68"/>
      <c r="H30" s="17">
        <f>IF(ISNA(MATCH(CONCATENATE(H$4,$A30),'Výsledková listina'!$O:$O,0)),"",INDEX('Výsledková listina'!$C:$C,MATCH(CONCATENATE(H$4,$A30),'Výsledková listina'!$O:$O,0),1))</f>
      </c>
      <c r="I30" s="51">
        <f>IF(ISNA(MATCH(CONCATENATE(H$4,$A30),'Výsledková listina'!$O:$O,0)),"",INDEX('Výsledková listina'!$P:$P,MATCH(CONCATENATE(H$4,$A30),'Výsledková listina'!$O:$O,0),1))</f>
      </c>
      <c r="J30" s="4"/>
      <c r="K30" s="107"/>
      <c r="L30" s="49">
        <f t="shared" si="1"/>
      </c>
      <c r="M30" s="68"/>
      <c r="N30" s="17">
        <f>IF(ISNA(MATCH(CONCATENATE(N$4,$A30),'Výsledková listina'!$O:$O,0)),"",INDEX('Výsledková listina'!$C:$C,MATCH(CONCATENATE(N$4,$A30),'Výsledková listina'!$O:$O,0),1))</f>
      </c>
      <c r="O30" s="51">
        <f>IF(ISNA(MATCH(CONCATENATE(N$4,$A30),'Výsledková listina'!$O:$O,0)),"",INDEX('Výsledková listina'!$P:$P,MATCH(CONCATENATE(N$4,$A30),'Výsledková listina'!$O:$O,0),1))</f>
      </c>
      <c r="P30" s="4"/>
      <c r="Q30" s="107"/>
      <c r="R30" s="49">
        <f t="shared" si="2"/>
      </c>
      <c r="S30" s="68"/>
      <c r="T30" s="17">
        <f>IF(ISNA(MATCH(CONCATENATE(T$4,$A30),'Výsledková listina'!$O:$O,0)),"",INDEX('Výsledková listina'!$C:$C,MATCH(CONCATENATE(T$4,$A30),'Výsledková listina'!$O:$O,0),1))</f>
      </c>
      <c r="U30" s="51">
        <f>IF(ISNA(MATCH(CONCATENATE(T$4,$A30),'Výsledková listina'!$O:$O,0)),"",INDEX('Výsledková listina'!$P:$P,MATCH(CONCATENATE(T$4,$A30),'Výsledková listina'!$O:$O,0),1))</f>
      </c>
      <c r="V30" s="4"/>
      <c r="W30" s="107"/>
      <c r="X30" s="49">
        <f t="shared" si="3"/>
      </c>
      <c r="Y30" s="68"/>
      <c r="Z30" s="17">
        <f>IF(ISNA(MATCH(CONCATENATE(Z$4,$A30),'Výsledková listina'!$O:$O,0)),"",INDEX('Výsledková listina'!$C:$C,MATCH(CONCATENATE(Z$4,$A30),'Výsledková listina'!$O:$O,0),1))</f>
      </c>
      <c r="AA30" s="51">
        <f>IF(ISNA(MATCH(CONCATENATE(Z$4,$A30),'Výsledková listina'!$O:$O,0)),"",INDEX('Výsledková listina'!$P:$P,MATCH(CONCATENATE(Z$4,$A30),'Výsledková listina'!$O:$O,0),1))</f>
      </c>
      <c r="AB30" s="4"/>
      <c r="AC30" s="107"/>
      <c r="AD30" s="49">
        <f t="shared" si="4"/>
      </c>
      <c r="AE30" s="68"/>
      <c r="AF30" s="17">
        <f>IF(ISNA(MATCH(CONCATENATE(AF$4,$A30),'Výsledková listina'!$O:$O,0)),"",INDEX('Výsledková listina'!$C:$C,MATCH(CONCATENATE(AF$4,$A30),'Výsledková listina'!$O:$O,0),1))</f>
      </c>
      <c r="AG30" s="51">
        <f>IF(ISNA(MATCH(CONCATENATE(AF$4,$A30),'Výsledková listina'!$O:$O,0)),"",INDEX('Výsledková listina'!$P:$P,MATCH(CONCATENATE(AF$4,$A30),'Výsledková listina'!$O:$O,0),1))</f>
      </c>
      <c r="AH30" s="4"/>
      <c r="AI30" s="107"/>
      <c r="AJ30" s="49">
        <f t="shared" si="5"/>
      </c>
      <c r="AK30" s="68"/>
      <c r="AL30" s="17">
        <f>IF(ISNA(MATCH(CONCATENATE(AL$4,$A30),'Výsledková listina'!$O:$O,0)),"",INDEX('Výsledková listina'!$C:$C,MATCH(CONCATENATE(AL$4,$A30),'Výsledková listina'!$O:$O,0),1))</f>
      </c>
      <c r="AM30" s="51">
        <f>IF(ISNA(MATCH(CONCATENATE(AL$4,$A30),'Výsledková listina'!$O:$O,0)),"",INDEX('Výsledková listina'!$P:$P,MATCH(CONCATENATE(AL$4,$A30),'Výsledková listina'!$O:$O,0),1))</f>
      </c>
      <c r="AN30" s="4"/>
      <c r="AO30" s="107"/>
      <c r="AP30" s="49">
        <f t="shared" si="6"/>
      </c>
      <c r="AQ30" s="68"/>
      <c r="AR30" s="17">
        <f>IF(ISNA(MATCH(CONCATENATE(AR$4,$A30),'Výsledková listina'!$O:$O,0)),"",INDEX('Výsledková listina'!$C:$C,MATCH(CONCATENATE(AR$4,$A30),'Výsledková listina'!$O:$O,0),1))</f>
      </c>
      <c r="AS30" s="51">
        <f>IF(ISNA(MATCH(CONCATENATE(AR$4,$A30),'Výsledková listina'!$O:$O,0)),"",INDEX('Výsledková listina'!$P:$P,MATCH(CONCATENATE(AR$4,$A30),'Výsledková listina'!$O:$O,0),1))</f>
      </c>
      <c r="AT30" s="4"/>
      <c r="AU30" s="107"/>
      <c r="AV30" s="49">
        <f t="shared" si="7"/>
      </c>
      <c r="AW30" s="68"/>
      <c r="AX30" s="17">
        <f>IF(ISNA(MATCH(CONCATENATE(AX$4,$A30),'Výsledková listina'!$O:$O,0)),"",INDEX('Výsledková listina'!$C:$C,MATCH(CONCATENATE(AX$4,$A30),'Výsledková listina'!$O:$O,0),1))</f>
      </c>
      <c r="AY30" s="51">
        <f>IF(ISNA(MATCH(CONCATENATE(AX$4,$A30),'Výsledková listina'!$O:$O,0)),"",INDEX('Výsledková listina'!$P:$P,MATCH(CONCATENATE(AX$4,$A30),'Výsledková listina'!$O:$O,0),1))</f>
      </c>
      <c r="AZ30" s="4"/>
      <c r="BA30" s="107"/>
      <c r="BB30" s="49">
        <f t="shared" si="8"/>
      </c>
      <c r="BC30" s="68"/>
      <c r="BD30" s="17">
        <f>IF(ISNA(MATCH(CONCATENATE(BD$4,$A30),'Výsledková listina'!$O:$O,0)),"",INDEX('Výsledková listina'!$C:$C,MATCH(CONCATENATE(BD$4,$A30),'Výsledková listina'!$O:$O,0),1))</f>
      </c>
      <c r="BE30" s="51">
        <f>IF(ISNA(MATCH(CONCATENATE(BD$4,$A30),'Výsledková listina'!$O:$O,0)),"",INDEX('Výsledková listina'!$P:$P,MATCH(CONCATENATE(BD$4,$A30),'Výsledková listina'!$O:$O,0),1))</f>
      </c>
      <c r="BF30" s="4"/>
      <c r="BG30" s="107"/>
      <c r="BH30" s="49">
        <f t="shared" si="9"/>
      </c>
      <c r="BI30" s="68"/>
      <c r="BJ30" s="17">
        <f>IF(ISNA(MATCH(CONCATENATE(BJ$4,$A30),'Výsledková listina'!$O:$O,0)),"",INDEX('Výsledková listina'!$C:$C,MATCH(CONCATENATE(BJ$4,$A30),'Výsledková listina'!$O:$O,0),1))</f>
      </c>
      <c r="BK30" s="51">
        <f>IF(ISNA(MATCH(CONCATENATE(BJ$4,$A30),'Výsledková listina'!$O:$O,0)),"",INDEX('Výsledková listina'!$P:$P,MATCH(CONCATENATE(BJ$4,$A30),'Výsledková listina'!$O:$O,0),1))</f>
      </c>
      <c r="BL30" s="4"/>
      <c r="BM30" s="49">
        <f t="shared" si="10"/>
      </c>
      <c r="BN30" s="68"/>
      <c r="BO30" s="17">
        <f>IF(ISNA(MATCH(CONCATENATE(BO$4,$A30),'Výsledková listina'!$O:$O,0)),"",INDEX('Výsledková listina'!$C:$C,MATCH(CONCATENATE(BO$4,$A30),'Výsledková listina'!$O:$O,0),1))</f>
      </c>
      <c r="BP30" s="51">
        <f>IF(ISNA(MATCH(CONCATENATE(BO$4,$A30),'Výsledková listina'!$O:$O,0)),"",INDEX('Výsledková listina'!$P:$P,MATCH(CONCATENATE(BO$4,$A30),'Výsledková listina'!$O:$O,0),1))</f>
      </c>
      <c r="BQ30" s="4"/>
      <c r="BR30" s="49">
        <f t="shared" si="11"/>
      </c>
      <c r="BS30" s="68"/>
      <c r="BT30" s="17">
        <f>IF(ISNA(MATCH(CONCATENATE(BT$4,$A30),'Výsledková listina'!$O:$O,0)),"",INDEX('Výsledková listina'!$C:$C,MATCH(CONCATENATE(BT$4,$A30),'Výsledková listina'!$O:$O,0),1))</f>
      </c>
      <c r="BU30" s="51">
        <f>IF(ISNA(MATCH(CONCATENATE(BT$4,$A30),'Výsledková listina'!$O:$O,0)),"",INDEX('Výsledková listina'!$P:$P,MATCH(CONCATENATE(BT$4,$A30),'Výsledková listina'!$O:$O,0),1))</f>
      </c>
      <c r="BV30" s="4"/>
      <c r="BW30" s="49">
        <f t="shared" si="12"/>
      </c>
      <c r="BX30" s="68"/>
      <c r="BY30" s="17">
        <f>IF(ISNA(MATCH(CONCATENATE(BY$4,$A30),'Výsledková listina'!$O:$O,0)),"",INDEX('Výsledková listina'!$C:$C,MATCH(CONCATENATE(BY$4,$A30),'Výsledková listina'!$O:$O,0),1))</f>
      </c>
      <c r="BZ30" s="51">
        <f>IF(ISNA(MATCH(CONCATENATE(BY$4,$A30),'Výsledková listina'!$O:$O,0)),"",INDEX('Výsledková listina'!$P:$P,MATCH(CONCATENATE(BY$4,$A30),'Výsledková listina'!$O:$O,0),1))</f>
      </c>
      <c r="CA30" s="4"/>
      <c r="CB30" s="49">
        <f t="shared" si="13"/>
      </c>
      <c r="CC30" s="68"/>
      <c r="CD30" s="17">
        <f>IF(ISNA(MATCH(CONCATENATE(CD$4,$A30),'Výsledková listina'!$O:$O,0)),"",INDEX('Výsledková listina'!$C:$C,MATCH(CONCATENATE(CD$4,$A30),'Výsledková listina'!$O:$O,0),1))</f>
      </c>
      <c r="CE30" s="51">
        <f>IF(ISNA(MATCH(CONCATENATE(CD$4,$A30),'Výsledková listina'!$O:$O,0)),"",INDEX('Výsledková listina'!$P:$P,MATCH(CONCATENATE(CD$4,$A30),'Výsledková listina'!$O:$O,0),1))</f>
      </c>
      <c r="CF30" s="4"/>
      <c r="CG30" s="49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1">
        <f>IF(ISNA(MATCH(CONCATENATE(B$4,$A31),'Výsledková listina'!$O:$O,0)),"",INDEX('Výsledková listina'!$P:$P,MATCH(CONCATENATE(B$4,$A31),'Výsledková listina'!$O:$O,0),1))</f>
      </c>
      <c r="D31" s="4"/>
      <c r="E31" s="107"/>
      <c r="F31" s="49">
        <f t="shared" si="0"/>
      </c>
      <c r="G31" s="68"/>
      <c r="H31" s="17">
        <f>IF(ISNA(MATCH(CONCATENATE(H$4,$A31),'Výsledková listina'!$O:$O,0)),"",INDEX('Výsledková listina'!$C:$C,MATCH(CONCATENATE(H$4,$A31),'Výsledková listina'!$O:$O,0),1))</f>
      </c>
      <c r="I31" s="51">
        <f>IF(ISNA(MATCH(CONCATENATE(H$4,$A31),'Výsledková listina'!$O:$O,0)),"",INDEX('Výsledková listina'!$P:$P,MATCH(CONCATENATE(H$4,$A31),'Výsledková listina'!$O:$O,0),1))</f>
      </c>
      <c r="J31" s="4"/>
      <c r="K31" s="107"/>
      <c r="L31" s="49">
        <f t="shared" si="1"/>
      </c>
      <c r="M31" s="68"/>
      <c r="N31" s="17">
        <f>IF(ISNA(MATCH(CONCATENATE(N$4,$A31),'Výsledková listina'!$O:$O,0)),"",INDEX('Výsledková listina'!$C:$C,MATCH(CONCATENATE(N$4,$A31),'Výsledková listina'!$O:$O,0),1))</f>
      </c>
      <c r="O31" s="51">
        <f>IF(ISNA(MATCH(CONCATENATE(N$4,$A31),'Výsledková listina'!$O:$O,0)),"",INDEX('Výsledková listina'!$P:$P,MATCH(CONCATENATE(N$4,$A31),'Výsledková listina'!$O:$O,0),1))</f>
      </c>
      <c r="P31" s="4"/>
      <c r="Q31" s="107"/>
      <c r="R31" s="49">
        <f t="shared" si="2"/>
      </c>
      <c r="S31" s="68"/>
      <c r="T31" s="17">
        <f>IF(ISNA(MATCH(CONCATENATE(T$4,$A31),'Výsledková listina'!$O:$O,0)),"",INDEX('Výsledková listina'!$C:$C,MATCH(CONCATENATE(T$4,$A31),'Výsledková listina'!$O:$O,0),1))</f>
      </c>
      <c r="U31" s="51">
        <f>IF(ISNA(MATCH(CONCATENATE(T$4,$A31),'Výsledková listina'!$O:$O,0)),"",INDEX('Výsledková listina'!$P:$P,MATCH(CONCATENATE(T$4,$A31),'Výsledková listina'!$O:$O,0),1))</f>
      </c>
      <c r="V31" s="4"/>
      <c r="W31" s="107"/>
      <c r="X31" s="49">
        <f t="shared" si="3"/>
      </c>
      <c r="Y31" s="68"/>
      <c r="Z31" s="17">
        <f>IF(ISNA(MATCH(CONCATENATE(Z$4,$A31),'Výsledková listina'!$O:$O,0)),"",INDEX('Výsledková listina'!$C:$C,MATCH(CONCATENATE(Z$4,$A31),'Výsledková listina'!$O:$O,0),1))</f>
      </c>
      <c r="AA31" s="51">
        <f>IF(ISNA(MATCH(CONCATENATE(Z$4,$A31),'Výsledková listina'!$O:$O,0)),"",INDEX('Výsledková listina'!$P:$P,MATCH(CONCATENATE(Z$4,$A31),'Výsledková listina'!$O:$O,0),1))</f>
      </c>
      <c r="AB31" s="4"/>
      <c r="AC31" s="107"/>
      <c r="AD31" s="49">
        <f t="shared" si="4"/>
      </c>
      <c r="AE31" s="68"/>
      <c r="AF31" s="17">
        <f>IF(ISNA(MATCH(CONCATENATE(AF$4,$A31),'Výsledková listina'!$O:$O,0)),"",INDEX('Výsledková listina'!$C:$C,MATCH(CONCATENATE(AF$4,$A31),'Výsledková listina'!$O:$O,0),1))</f>
      </c>
      <c r="AG31" s="51">
        <f>IF(ISNA(MATCH(CONCATENATE(AF$4,$A31),'Výsledková listina'!$O:$O,0)),"",INDEX('Výsledková listina'!$P:$P,MATCH(CONCATENATE(AF$4,$A31),'Výsledková listina'!$O:$O,0),1))</f>
      </c>
      <c r="AH31" s="4"/>
      <c r="AI31" s="107"/>
      <c r="AJ31" s="49">
        <f t="shared" si="5"/>
      </c>
      <c r="AK31" s="68"/>
      <c r="AL31" s="17">
        <f>IF(ISNA(MATCH(CONCATENATE(AL$4,$A31),'Výsledková listina'!$O:$O,0)),"",INDEX('Výsledková listina'!$C:$C,MATCH(CONCATENATE(AL$4,$A31),'Výsledková listina'!$O:$O,0),1))</f>
      </c>
      <c r="AM31" s="51">
        <f>IF(ISNA(MATCH(CONCATENATE(AL$4,$A31),'Výsledková listina'!$O:$O,0)),"",INDEX('Výsledková listina'!$P:$P,MATCH(CONCATENATE(AL$4,$A31),'Výsledková listina'!$O:$O,0),1))</f>
      </c>
      <c r="AN31" s="4"/>
      <c r="AO31" s="107"/>
      <c r="AP31" s="49">
        <f t="shared" si="6"/>
      </c>
      <c r="AQ31" s="68"/>
      <c r="AR31" s="17">
        <f>IF(ISNA(MATCH(CONCATENATE(AR$4,$A31),'Výsledková listina'!$O:$O,0)),"",INDEX('Výsledková listina'!$C:$C,MATCH(CONCATENATE(AR$4,$A31),'Výsledková listina'!$O:$O,0),1))</f>
      </c>
      <c r="AS31" s="51">
        <f>IF(ISNA(MATCH(CONCATENATE(AR$4,$A31),'Výsledková listina'!$O:$O,0)),"",INDEX('Výsledková listina'!$P:$P,MATCH(CONCATENATE(AR$4,$A31),'Výsledková listina'!$O:$O,0),1))</f>
      </c>
      <c r="AT31" s="4"/>
      <c r="AU31" s="107"/>
      <c r="AV31" s="49">
        <f t="shared" si="7"/>
      </c>
      <c r="AW31" s="68"/>
      <c r="AX31" s="17">
        <f>IF(ISNA(MATCH(CONCATENATE(AX$4,$A31),'Výsledková listina'!$O:$O,0)),"",INDEX('Výsledková listina'!$C:$C,MATCH(CONCATENATE(AX$4,$A31),'Výsledková listina'!$O:$O,0),1))</f>
      </c>
      <c r="AY31" s="51">
        <f>IF(ISNA(MATCH(CONCATENATE(AX$4,$A31),'Výsledková listina'!$O:$O,0)),"",INDEX('Výsledková listina'!$P:$P,MATCH(CONCATENATE(AX$4,$A31),'Výsledková listina'!$O:$O,0),1))</f>
      </c>
      <c r="AZ31" s="4"/>
      <c r="BA31" s="107"/>
      <c r="BB31" s="49">
        <f t="shared" si="8"/>
      </c>
      <c r="BC31" s="68"/>
      <c r="BD31" s="17">
        <f>IF(ISNA(MATCH(CONCATENATE(BD$4,$A31),'Výsledková listina'!$O:$O,0)),"",INDEX('Výsledková listina'!$C:$C,MATCH(CONCATENATE(BD$4,$A31),'Výsledková listina'!$O:$O,0),1))</f>
      </c>
      <c r="BE31" s="51">
        <f>IF(ISNA(MATCH(CONCATENATE(BD$4,$A31),'Výsledková listina'!$O:$O,0)),"",INDEX('Výsledková listina'!$P:$P,MATCH(CONCATENATE(BD$4,$A31),'Výsledková listina'!$O:$O,0),1))</f>
      </c>
      <c r="BF31" s="4"/>
      <c r="BG31" s="107"/>
      <c r="BH31" s="49">
        <f t="shared" si="9"/>
      </c>
      <c r="BI31" s="68"/>
      <c r="BJ31" s="17">
        <f>IF(ISNA(MATCH(CONCATENATE(BJ$4,$A31),'Výsledková listina'!$O:$O,0)),"",INDEX('Výsledková listina'!$C:$C,MATCH(CONCATENATE(BJ$4,$A31),'Výsledková listina'!$O:$O,0),1))</f>
      </c>
      <c r="BK31" s="51">
        <f>IF(ISNA(MATCH(CONCATENATE(BJ$4,$A31),'Výsledková listina'!$O:$O,0)),"",INDEX('Výsledková listina'!$P:$P,MATCH(CONCATENATE(BJ$4,$A31),'Výsledková listina'!$O:$O,0),1))</f>
      </c>
      <c r="BL31" s="4"/>
      <c r="BM31" s="49">
        <f t="shared" si="10"/>
      </c>
      <c r="BN31" s="68"/>
      <c r="BO31" s="17">
        <f>IF(ISNA(MATCH(CONCATENATE(BO$4,$A31),'Výsledková listina'!$O:$O,0)),"",INDEX('Výsledková listina'!$C:$C,MATCH(CONCATENATE(BO$4,$A31),'Výsledková listina'!$O:$O,0),1))</f>
      </c>
      <c r="BP31" s="51">
        <f>IF(ISNA(MATCH(CONCATENATE(BO$4,$A31),'Výsledková listina'!$O:$O,0)),"",INDEX('Výsledková listina'!$P:$P,MATCH(CONCATENATE(BO$4,$A31),'Výsledková listina'!$O:$O,0),1))</f>
      </c>
      <c r="BQ31" s="4"/>
      <c r="BR31" s="49">
        <f t="shared" si="11"/>
      </c>
      <c r="BS31" s="68"/>
      <c r="BT31" s="17">
        <f>IF(ISNA(MATCH(CONCATENATE(BT$4,$A31),'Výsledková listina'!$O:$O,0)),"",INDEX('Výsledková listina'!$C:$C,MATCH(CONCATENATE(BT$4,$A31),'Výsledková listina'!$O:$O,0),1))</f>
      </c>
      <c r="BU31" s="51">
        <f>IF(ISNA(MATCH(CONCATENATE(BT$4,$A31),'Výsledková listina'!$O:$O,0)),"",INDEX('Výsledková listina'!$P:$P,MATCH(CONCATENATE(BT$4,$A31),'Výsledková listina'!$O:$O,0),1))</f>
      </c>
      <c r="BV31" s="4"/>
      <c r="BW31" s="49">
        <f t="shared" si="12"/>
      </c>
      <c r="BX31" s="68"/>
      <c r="BY31" s="17">
        <f>IF(ISNA(MATCH(CONCATENATE(BY$4,$A31),'Výsledková listina'!$O:$O,0)),"",INDEX('Výsledková listina'!$C:$C,MATCH(CONCATENATE(BY$4,$A31),'Výsledková listina'!$O:$O,0),1))</f>
      </c>
      <c r="BZ31" s="51">
        <f>IF(ISNA(MATCH(CONCATENATE(BY$4,$A31),'Výsledková listina'!$O:$O,0)),"",INDEX('Výsledková listina'!$P:$P,MATCH(CONCATENATE(BY$4,$A31),'Výsledková listina'!$O:$O,0),1))</f>
      </c>
      <c r="CA31" s="4"/>
      <c r="CB31" s="49">
        <f t="shared" si="13"/>
      </c>
      <c r="CC31" s="68"/>
      <c r="CD31" s="17">
        <f>IF(ISNA(MATCH(CONCATENATE(CD$4,$A31),'Výsledková listina'!$O:$O,0)),"",INDEX('Výsledková listina'!$C:$C,MATCH(CONCATENATE(CD$4,$A31),'Výsledková listina'!$O:$O,0),1))</f>
      </c>
      <c r="CE31" s="51">
        <f>IF(ISNA(MATCH(CONCATENATE(CD$4,$A31),'Výsledková listina'!$O:$O,0)),"",INDEX('Výsledková listina'!$P:$P,MATCH(CONCATENATE(CD$4,$A31),'Výsledková listina'!$O:$O,0),1))</f>
      </c>
      <c r="CF31" s="4"/>
      <c r="CG31" s="49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1">
        <f>IF(ISNA(MATCH(CONCATENATE(B$4,$A32),'Výsledková listina'!$O:$O,0)),"",INDEX('Výsledková listina'!$P:$P,MATCH(CONCATENATE(B$4,$A32),'Výsledková listina'!$O:$O,0),1))</f>
      </c>
      <c r="D32" s="4"/>
      <c r="E32" s="107"/>
      <c r="F32" s="49">
        <f t="shared" si="0"/>
      </c>
      <c r="G32" s="68"/>
      <c r="H32" s="17">
        <f>IF(ISNA(MATCH(CONCATENATE(H$4,$A32),'Výsledková listina'!$O:$O,0)),"",INDEX('Výsledková listina'!$C:$C,MATCH(CONCATENATE(H$4,$A32),'Výsledková listina'!$O:$O,0),1))</f>
      </c>
      <c r="I32" s="51">
        <f>IF(ISNA(MATCH(CONCATENATE(H$4,$A32),'Výsledková listina'!$O:$O,0)),"",INDEX('Výsledková listina'!$P:$P,MATCH(CONCATENATE(H$4,$A32),'Výsledková listina'!$O:$O,0),1))</f>
      </c>
      <c r="J32" s="4"/>
      <c r="K32" s="107"/>
      <c r="L32" s="49">
        <f t="shared" si="1"/>
      </c>
      <c r="M32" s="68"/>
      <c r="N32" s="17">
        <f>IF(ISNA(MATCH(CONCATENATE(N$4,$A32),'Výsledková listina'!$O:$O,0)),"",INDEX('Výsledková listina'!$C:$C,MATCH(CONCATENATE(N$4,$A32),'Výsledková listina'!$O:$O,0),1))</f>
      </c>
      <c r="O32" s="51">
        <f>IF(ISNA(MATCH(CONCATENATE(N$4,$A32),'Výsledková listina'!$O:$O,0)),"",INDEX('Výsledková listina'!$P:$P,MATCH(CONCATENATE(N$4,$A32),'Výsledková listina'!$O:$O,0),1))</f>
      </c>
      <c r="P32" s="4"/>
      <c r="Q32" s="107"/>
      <c r="R32" s="49">
        <f t="shared" si="2"/>
      </c>
      <c r="S32" s="68"/>
      <c r="T32" s="17">
        <f>IF(ISNA(MATCH(CONCATENATE(T$4,$A32),'Výsledková listina'!$O:$O,0)),"",INDEX('Výsledková listina'!$C:$C,MATCH(CONCATENATE(T$4,$A32),'Výsledková listina'!$O:$O,0),1))</f>
      </c>
      <c r="U32" s="51">
        <f>IF(ISNA(MATCH(CONCATENATE(T$4,$A32),'Výsledková listina'!$O:$O,0)),"",INDEX('Výsledková listina'!$P:$P,MATCH(CONCATENATE(T$4,$A32),'Výsledková listina'!$O:$O,0),1))</f>
      </c>
      <c r="V32" s="4"/>
      <c r="W32" s="107"/>
      <c r="X32" s="49">
        <f t="shared" si="3"/>
      </c>
      <c r="Y32" s="68"/>
      <c r="Z32" s="17">
        <f>IF(ISNA(MATCH(CONCATENATE(Z$4,$A32),'Výsledková listina'!$O:$O,0)),"",INDEX('Výsledková listina'!$C:$C,MATCH(CONCATENATE(Z$4,$A32),'Výsledková listina'!$O:$O,0),1))</f>
      </c>
      <c r="AA32" s="51">
        <f>IF(ISNA(MATCH(CONCATENATE(Z$4,$A32),'Výsledková listina'!$O:$O,0)),"",INDEX('Výsledková listina'!$P:$P,MATCH(CONCATENATE(Z$4,$A32),'Výsledková listina'!$O:$O,0),1))</f>
      </c>
      <c r="AB32" s="4"/>
      <c r="AC32" s="107"/>
      <c r="AD32" s="49">
        <f t="shared" si="4"/>
      </c>
      <c r="AE32" s="68"/>
      <c r="AF32" s="17">
        <f>IF(ISNA(MATCH(CONCATENATE(AF$4,$A32),'Výsledková listina'!$O:$O,0)),"",INDEX('Výsledková listina'!$C:$C,MATCH(CONCATENATE(AF$4,$A32),'Výsledková listina'!$O:$O,0),1))</f>
      </c>
      <c r="AG32" s="51">
        <f>IF(ISNA(MATCH(CONCATENATE(AF$4,$A32),'Výsledková listina'!$O:$O,0)),"",INDEX('Výsledková listina'!$P:$P,MATCH(CONCATENATE(AF$4,$A32),'Výsledková listina'!$O:$O,0),1))</f>
      </c>
      <c r="AH32" s="4"/>
      <c r="AI32" s="107"/>
      <c r="AJ32" s="49">
        <f t="shared" si="5"/>
      </c>
      <c r="AK32" s="68"/>
      <c r="AL32" s="17">
        <f>IF(ISNA(MATCH(CONCATENATE(AL$4,$A32),'Výsledková listina'!$O:$O,0)),"",INDEX('Výsledková listina'!$C:$C,MATCH(CONCATENATE(AL$4,$A32),'Výsledková listina'!$O:$O,0),1))</f>
      </c>
      <c r="AM32" s="51">
        <f>IF(ISNA(MATCH(CONCATENATE(AL$4,$A32),'Výsledková listina'!$O:$O,0)),"",INDEX('Výsledková listina'!$P:$P,MATCH(CONCATENATE(AL$4,$A32),'Výsledková listina'!$O:$O,0),1))</f>
      </c>
      <c r="AN32" s="4"/>
      <c r="AO32" s="107"/>
      <c r="AP32" s="49">
        <f t="shared" si="6"/>
      </c>
      <c r="AQ32" s="68"/>
      <c r="AR32" s="17">
        <f>IF(ISNA(MATCH(CONCATENATE(AR$4,$A32),'Výsledková listina'!$O:$O,0)),"",INDEX('Výsledková listina'!$C:$C,MATCH(CONCATENATE(AR$4,$A32),'Výsledková listina'!$O:$O,0),1))</f>
      </c>
      <c r="AS32" s="51">
        <f>IF(ISNA(MATCH(CONCATENATE(AR$4,$A32),'Výsledková listina'!$O:$O,0)),"",INDEX('Výsledková listina'!$P:$P,MATCH(CONCATENATE(AR$4,$A32),'Výsledková listina'!$O:$O,0),1))</f>
      </c>
      <c r="AT32" s="4"/>
      <c r="AU32" s="107"/>
      <c r="AV32" s="49">
        <f t="shared" si="7"/>
      </c>
      <c r="AW32" s="68"/>
      <c r="AX32" s="17">
        <f>IF(ISNA(MATCH(CONCATENATE(AX$4,$A32),'Výsledková listina'!$O:$O,0)),"",INDEX('Výsledková listina'!$C:$C,MATCH(CONCATENATE(AX$4,$A32),'Výsledková listina'!$O:$O,0),1))</f>
      </c>
      <c r="AY32" s="51">
        <f>IF(ISNA(MATCH(CONCATENATE(AX$4,$A32),'Výsledková listina'!$O:$O,0)),"",INDEX('Výsledková listina'!$P:$P,MATCH(CONCATENATE(AX$4,$A32),'Výsledková listina'!$O:$O,0),1))</f>
      </c>
      <c r="AZ32" s="4"/>
      <c r="BA32" s="107"/>
      <c r="BB32" s="49">
        <f t="shared" si="8"/>
      </c>
      <c r="BC32" s="68"/>
      <c r="BD32" s="17">
        <f>IF(ISNA(MATCH(CONCATENATE(BD$4,$A32),'Výsledková listina'!$O:$O,0)),"",INDEX('Výsledková listina'!$C:$C,MATCH(CONCATENATE(BD$4,$A32),'Výsledková listina'!$O:$O,0),1))</f>
      </c>
      <c r="BE32" s="51">
        <f>IF(ISNA(MATCH(CONCATENATE(BD$4,$A32),'Výsledková listina'!$O:$O,0)),"",INDEX('Výsledková listina'!$P:$P,MATCH(CONCATENATE(BD$4,$A32),'Výsledková listina'!$O:$O,0),1))</f>
      </c>
      <c r="BF32" s="4"/>
      <c r="BG32" s="107"/>
      <c r="BH32" s="49">
        <f t="shared" si="9"/>
      </c>
      <c r="BI32" s="68"/>
      <c r="BJ32" s="17">
        <f>IF(ISNA(MATCH(CONCATENATE(BJ$4,$A32),'Výsledková listina'!$O:$O,0)),"",INDEX('Výsledková listina'!$C:$C,MATCH(CONCATENATE(BJ$4,$A32),'Výsledková listina'!$O:$O,0),1))</f>
      </c>
      <c r="BK32" s="51">
        <f>IF(ISNA(MATCH(CONCATENATE(BJ$4,$A32),'Výsledková listina'!$O:$O,0)),"",INDEX('Výsledková listina'!$P:$P,MATCH(CONCATENATE(BJ$4,$A32),'Výsledková listina'!$O:$O,0),1))</f>
      </c>
      <c r="BL32" s="4"/>
      <c r="BM32" s="49">
        <f t="shared" si="10"/>
      </c>
      <c r="BN32" s="68"/>
      <c r="BO32" s="17">
        <f>IF(ISNA(MATCH(CONCATENATE(BO$4,$A32),'Výsledková listina'!$O:$O,0)),"",INDEX('Výsledková listina'!$C:$C,MATCH(CONCATENATE(BO$4,$A32),'Výsledková listina'!$O:$O,0),1))</f>
      </c>
      <c r="BP32" s="51">
        <f>IF(ISNA(MATCH(CONCATENATE(BO$4,$A32),'Výsledková listina'!$O:$O,0)),"",INDEX('Výsledková listina'!$P:$P,MATCH(CONCATENATE(BO$4,$A32),'Výsledková listina'!$O:$O,0),1))</f>
      </c>
      <c r="BQ32" s="4"/>
      <c r="BR32" s="49">
        <f t="shared" si="11"/>
      </c>
      <c r="BS32" s="68"/>
      <c r="BT32" s="17">
        <f>IF(ISNA(MATCH(CONCATENATE(BT$4,$A32),'Výsledková listina'!$O:$O,0)),"",INDEX('Výsledková listina'!$C:$C,MATCH(CONCATENATE(BT$4,$A32),'Výsledková listina'!$O:$O,0),1))</f>
      </c>
      <c r="BU32" s="51">
        <f>IF(ISNA(MATCH(CONCATENATE(BT$4,$A32),'Výsledková listina'!$O:$O,0)),"",INDEX('Výsledková listina'!$P:$P,MATCH(CONCATENATE(BT$4,$A32),'Výsledková listina'!$O:$O,0),1))</f>
      </c>
      <c r="BV32" s="4"/>
      <c r="BW32" s="49">
        <f t="shared" si="12"/>
      </c>
      <c r="BX32" s="68"/>
      <c r="BY32" s="17">
        <f>IF(ISNA(MATCH(CONCATENATE(BY$4,$A32),'Výsledková listina'!$O:$O,0)),"",INDEX('Výsledková listina'!$C:$C,MATCH(CONCATENATE(BY$4,$A32),'Výsledková listina'!$O:$O,0),1))</f>
      </c>
      <c r="BZ32" s="51">
        <f>IF(ISNA(MATCH(CONCATENATE(BY$4,$A32),'Výsledková listina'!$O:$O,0)),"",INDEX('Výsledková listina'!$P:$P,MATCH(CONCATENATE(BY$4,$A32),'Výsledková listina'!$O:$O,0),1))</f>
      </c>
      <c r="CA32" s="4"/>
      <c r="CB32" s="49">
        <f t="shared" si="13"/>
      </c>
      <c r="CC32" s="68"/>
      <c r="CD32" s="17">
        <f>IF(ISNA(MATCH(CONCATENATE(CD$4,$A32),'Výsledková listina'!$O:$O,0)),"",INDEX('Výsledková listina'!$C:$C,MATCH(CONCATENATE(CD$4,$A32),'Výsledková listina'!$O:$O,0),1))</f>
      </c>
      <c r="CE32" s="51">
        <f>IF(ISNA(MATCH(CONCATENATE(CD$4,$A32),'Výsledková listina'!$O:$O,0)),"",INDEX('Výsledková listina'!$P:$P,MATCH(CONCATENATE(CD$4,$A32),'Výsledková listina'!$O:$O,0),1))</f>
      </c>
      <c r="CF32" s="4"/>
      <c r="CG32" s="49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1">
        <f>IF(ISNA(MATCH(CONCATENATE(B$4,$A33),'Výsledková listina'!$O:$O,0)),"",INDEX('Výsledková listina'!$P:$P,MATCH(CONCATENATE(B$4,$A33),'Výsledková listina'!$O:$O,0),1))</f>
      </c>
      <c r="D33" s="4"/>
      <c r="E33" s="107"/>
      <c r="F33" s="49">
        <f t="shared" si="0"/>
      </c>
      <c r="G33" s="68"/>
      <c r="H33" s="17">
        <f>IF(ISNA(MATCH(CONCATENATE(H$4,$A33),'Výsledková listina'!$O:$O,0)),"",INDEX('Výsledková listina'!$C:$C,MATCH(CONCATENATE(H$4,$A33),'Výsledková listina'!$O:$O,0),1))</f>
      </c>
      <c r="I33" s="51">
        <f>IF(ISNA(MATCH(CONCATENATE(H$4,$A33),'Výsledková listina'!$O:$O,0)),"",INDEX('Výsledková listina'!$P:$P,MATCH(CONCATENATE(H$4,$A33),'Výsledková listina'!$O:$O,0),1))</f>
      </c>
      <c r="J33" s="4"/>
      <c r="K33" s="107"/>
      <c r="L33" s="49">
        <f t="shared" si="1"/>
      </c>
      <c r="M33" s="68"/>
      <c r="N33" s="17">
        <f>IF(ISNA(MATCH(CONCATENATE(N$4,$A33),'Výsledková listina'!$O:$O,0)),"",INDEX('Výsledková listina'!$C:$C,MATCH(CONCATENATE(N$4,$A33),'Výsledková listina'!$O:$O,0),1))</f>
      </c>
      <c r="O33" s="51">
        <f>IF(ISNA(MATCH(CONCATENATE(N$4,$A33),'Výsledková listina'!$O:$O,0)),"",INDEX('Výsledková listina'!$P:$P,MATCH(CONCATENATE(N$4,$A33),'Výsledková listina'!$O:$O,0),1))</f>
      </c>
      <c r="P33" s="4"/>
      <c r="Q33" s="107"/>
      <c r="R33" s="49">
        <f t="shared" si="2"/>
      </c>
      <c r="S33" s="68"/>
      <c r="T33" s="17">
        <f>IF(ISNA(MATCH(CONCATENATE(T$4,$A33),'Výsledková listina'!$O:$O,0)),"",INDEX('Výsledková listina'!$C:$C,MATCH(CONCATENATE(T$4,$A33),'Výsledková listina'!$O:$O,0),1))</f>
      </c>
      <c r="U33" s="51">
        <f>IF(ISNA(MATCH(CONCATENATE(T$4,$A33),'Výsledková listina'!$O:$O,0)),"",INDEX('Výsledková listina'!$P:$P,MATCH(CONCATENATE(T$4,$A33),'Výsledková listina'!$O:$O,0),1))</f>
      </c>
      <c r="V33" s="4"/>
      <c r="W33" s="107"/>
      <c r="X33" s="49">
        <f t="shared" si="3"/>
      </c>
      <c r="Y33" s="68"/>
      <c r="Z33" s="17">
        <f>IF(ISNA(MATCH(CONCATENATE(Z$4,$A33),'Výsledková listina'!$O:$O,0)),"",INDEX('Výsledková listina'!$C:$C,MATCH(CONCATENATE(Z$4,$A33),'Výsledková listina'!$O:$O,0),1))</f>
      </c>
      <c r="AA33" s="51">
        <f>IF(ISNA(MATCH(CONCATENATE(Z$4,$A33),'Výsledková listina'!$O:$O,0)),"",INDEX('Výsledková listina'!$P:$P,MATCH(CONCATENATE(Z$4,$A33),'Výsledková listina'!$O:$O,0),1))</f>
      </c>
      <c r="AB33" s="4"/>
      <c r="AC33" s="107"/>
      <c r="AD33" s="49">
        <f t="shared" si="4"/>
      </c>
      <c r="AE33" s="68"/>
      <c r="AF33" s="17">
        <f>IF(ISNA(MATCH(CONCATENATE(AF$4,$A33),'Výsledková listina'!$O:$O,0)),"",INDEX('Výsledková listina'!$C:$C,MATCH(CONCATENATE(AF$4,$A33),'Výsledková listina'!$O:$O,0),1))</f>
      </c>
      <c r="AG33" s="51">
        <f>IF(ISNA(MATCH(CONCATENATE(AF$4,$A33),'Výsledková listina'!$O:$O,0)),"",INDEX('Výsledková listina'!$P:$P,MATCH(CONCATENATE(AF$4,$A33),'Výsledková listina'!$O:$O,0),1))</f>
      </c>
      <c r="AH33" s="4"/>
      <c r="AI33" s="107"/>
      <c r="AJ33" s="49">
        <f t="shared" si="5"/>
      </c>
      <c r="AK33" s="68"/>
      <c r="AL33" s="17">
        <f>IF(ISNA(MATCH(CONCATENATE(AL$4,$A33),'Výsledková listina'!$O:$O,0)),"",INDEX('Výsledková listina'!$C:$C,MATCH(CONCATENATE(AL$4,$A33),'Výsledková listina'!$O:$O,0),1))</f>
      </c>
      <c r="AM33" s="51">
        <f>IF(ISNA(MATCH(CONCATENATE(AL$4,$A33),'Výsledková listina'!$O:$O,0)),"",INDEX('Výsledková listina'!$P:$P,MATCH(CONCATENATE(AL$4,$A33),'Výsledková listina'!$O:$O,0),1))</f>
      </c>
      <c r="AN33" s="4"/>
      <c r="AO33" s="107"/>
      <c r="AP33" s="49">
        <f t="shared" si="6"/>
      </c>
      <c r="AQ33" s="68"/>
      <c r="AR33" s="17">
        <f>IF(ISNA(MATCH(CONCATENATE(AR$4,$A33),'Výsledková listina'!$O:$O,0)),"",INDEX('Výsledková listina'!$C:$C,MATCH(CONCATENATE(AR$4,$A33),'Výsledková listina'!$O:$O,0),1))</f>
      </c>
      <c r="AS33" s="51">
        <f>IF(ISNA(MATCH(CONCATENATE(AR$4,$A33),'Výsledková listina'!$O:$O,0)),"",INDEX('Výsledková listina'!$P:$P,MATCH(CONCATENATE(AR$4,$A33),'Výsledková listina'!$O:$O,0),1))</f>
      </c>
      <c r="AT33" s="4"/>
      <c r="AU33" s="107"/>
      <c r="AV33" s="49">
        <f t="shared" si="7"/>
      </c>
      <c r="AW33" s="68"/>
      <c r="AX33" s="17">
        <f>IF(ISNA(MATCH(CONCATENATE(AX$4,$A33),'Výsledková listina'!$O:$O,0)),"",INDEX('Výsledková listina'!$C:$C,MATCH(CONCATENATE(AX$4,$A33),'Výsledková listina'!$O:$O,0),1))</f>
      </c>
      <c r="AY33" s="51">
        <f>IF(ISNA(MATCH(CONCATENATE(AX$4,$A33),'Výsledková listina'!$O:$O,0)),"",INDEX('Výsledková listina'!$P:$P,MATCH(CONCATENATE(AX$4,$A33),'Výsledková listina'!$O:$O,0),1))</f>
      </c>
      <c r="AZ33" s="4"/>
      <c r="BA33" s="107"/>
      <c r="BB33" s="49">
        <f t="shared" si="8"/>
      </c>
      <c r="BC33" s="68"/>
      <c r="BD33" s="17">
        <f>IF(ISNA(MATCH(CONCATENATE(BD$4,$A33),'Výsledková listina'!$O:$O,0)),"",INDEX('Výsledková listina'!$C:$C,MATCH(CONCATENATE(BD$4,$A33),'Výsledková listina'!$O:$O,0),1))</f>
      </c>
      <c r="BE33" s="51">
        <f>IF(ISNA(MATCH(CONCATENATE(BD$4,$A33),'Výsledková listina'!$O:$O,0)),"",INDEX('Výsledková listina'!$P:$P,MATCH(CONCATENATE(BD$4,$A33),'Výsledková listina'!$O:$O,0),1))</f>
      </c>
      <c r="BF33" s="4"/>
      <c r="BG33" s="107"/>
      <c r="BH33" s="49">
        <f t="shared" si="9"/>
      </c>
      <c r="BI33" s="68"/>
      <c r="BJ33" s="17">
        <f>IF(ISNA(MATCH(CONCATENATE(BJ$4,$A33),'Výsledková listina'!$O:$O,0)),"",INDEX('Výsledková listina'!$C:$C,MATCH(CONCATENATE(BJ$4,$A33),'Výsledková listina'!$O:$O,0),1))</f>
      </c>
      <c r="BK33" s="51">
        <f>IF(ISNA(MATCH(CONCATENATE(BJ$4,$A33),'Výsledková listina'!$O:$O,0)),"",INDEX('Výsledková listina'!$P:$P,MATCH(CONCATENATE(BJ$4,$A33),'Výsledková listina'!$O:$O,0),1))</f>
      </c>
      <c r="BL33" s="4"/>
      <c r="BM33" s="49">
        <f t="shared" si="10"/>
      </c>
      <c r="BN33" s="68"/>
      <c r="BO33" s="17">
        <f>IF(ISNA(MATCH(CONCATENATE(BO$4,$A33),'Výsledková listina'!$O:$O,0)),"",INDEX('Výsledková listina'!$C:$C,MATCH(CONCATENATE(BO$4,$A33),'Výsledková listina'!$O:$O,0),1))</f>
      </c>
      <c r="BP33" s="51">
        <f>IF(ISNA(MATCH(CONCATENATE(BO$4,$A33),'Výsledková listina'!$O:$O,0)),"",INDEX('Výsledková listina'!$P:$P,MATCH(CONCATENATE(BO$4,$A33),'Výsledková listina'!$O:$O,0),1))</f>
      </c>
      <c r="BQ33" s="4"/>
      <c r="BR33" s="49">
        <f t="shared" si="11"/>
      </c>
      <c r="BS33" s="68"/>
      <c r="BT33" s="17">
        <f>IF(ISNA(MATCH(CONCATENATE(BT$4,$A33),'Výsledková listina'!$O:$O,0)),"",INDEX('Výsledková listina'!$C:$C,MATCH(CONCATENATE(BT$4,$A33),'Výsledková listina'!$O:$O,0),1))</f>
      </c>
      <c r="BU33" s="51">
        <f>IF(ISNA(MATCH(CONCATENATE(BT$4,$A33),'Výsledková listina'!$O:$O,0)),"",INDEX('Výsledková listina'!$P:$P,MATCH(CONCATENATE(BT$4,$A33),'Výsledková listina'!$O:$O,0),1))</f>
      </c>
      <c r="BV33" s="4"/>
      <c r="BW33" s="49">
        <f t="shared" si="12"/>
      </c>
      <c r="BX33" s="68"/>
      <c r="BY33" s="17">
        <f>IF(ISNA(MATCH(CONCATENATE(BY$4,$A33),'Výsledková listina'!$O:$O,0)),"",INDEX('Výsledková listina'!$C:$C,MATCH(CONCATENATE(BY$4,$A33),'Výsledková listina'!$O:$O,0),1))</f>
      </c>
      <c r="BZ33" s="51">
        <f>IF(ISNA(MATCH(CONCATENATE(BY$4,$A33),'Výsledková listina'!$O:$O,0)),"",INDEX('Výsledková listina'!$P:$P,MATCH(CONCATENATE(BY$4,$A33),'Výsledková listina'!$O:$O,0),1))</f>
      </c>
      <c r="CA33" s="4"/>
      <c r="CB33" s="49">
        <f t="shared" si="13"/>
      </c>
      <c r="CC33" s="68"/>
      <c r="CD33" s="17">
        <f>IF(ISNA(MATCH(CONCATENATE(CD$4,$A33),'Výsledková listina'!$O:$O,0)),"",INDEX('Výsledková listina'!$C:$C,MATCH(CONCATENATE(CD$4,$A33),'Výsledková listina'!$O:$O,0),1))</f>
      </c>
      <c r="CE33" s="51">
        <f>IF(ISNA(MATCH(CONCATENATE(CD$4,$A33),'Výsledková listina'!$O:$O,0)),"",INDEX('Výsledková listina'!$P:$P,MATCH(CONCATENATE(CD$4,$A33),'Výsledková listina'!$O:$O,0),1))</f>
      </c>
      <c r="CF33" s="4"/>
      <c r="CG33" s="49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1">
        <f>IF(ISNA(MATCH(CONCATENATE(B$4,$A34),'Výsledková listina'!$O:$O,0)),"",INDEX('Výsledková listina'!$P:$P,MATCH(CONCATENATE(B$4,$A34),'Výsledková listina'!$O:$O,0),1))</f>
      </c>
      <c r="D34" s="4"/>
      <c r="E34" s="107"/>
      <c r="F34" s="49">
        <f t="shared" si="0"/>
      </c>
      <c r="G34" s="68"/>
      <c r="H34" s="17">
        <f>IF(ISNA(MATCH(CONCATENATE(H$4,$A34),'Výsledková listina'!$O:$O,0)),"",INDEX('Výsledková listina'!$C:$C,MATCH(CONCATENATE(H$4,$A34),'Výsledková listina'!$O:$O,0),1))</f>
      </c>
      <c r="I34" s="51">
        <f>IF(ISNA(MATCH(CONCATENATE(H$4,$A34),'Výsledková listina'!$O:$O,0)),"",INDEX('Výsledková listina'!$P:$P,MATCH(CONCATENATE(H$4,$A34),'Výsledková listina'!$O:$O,0),1))</f>
      </c>
      <c r="J34" s="4"/>
      <c r="K34" s="107"/>
      <c r="L34" s="49">
        <f t="shared" si="1"/>
      </c>
      <c r="M34" s="68"/>
      <c r="N34" s="17">
        <f>IF(ISNA(MATCH(CONCATENATE(N$4,$A34),'Výsledková listina'!$O:$O,0)),"",INDEX('Výsledková listina'!$C:$C,MATCH(CONCATENATE(N$4,$A34),'Výsledková listina'!$O:$O,0),1))</f>
      </c>
      <c r="O34" s="51">
        <f>IF(ISNA(MATCH(CONCATENATE(N$4,$A34),'Výsledková listina'!$O:$O,0)),"",INDEX('Výsledková listina'!$P:$P,MATCH(CONCATENATE(N$4,$A34),'Výsledková listina'!$O:$O,0),1))</f>
      </c>
      <c r="P34" s="4"/>
      <c r="Q34" s="107"/>
      <c r="R34" s="49">
        <f t="shared" si="2"/>
      </c>
      <c r="S34" s="68"/>
      <c r="T34" s="17">
        <f>IF(ISNA(MATCH(CONCATENATE(T$4,$A34),'Výsledková listina'!$O:$O,0)),"",INDEX('Výsledková listina'!$C:$C,MATCH(CONCATENATE(T$4,$A34),'Výsledková listina'!$O:$O,0),1))</f>
      </c>
      <c r="U34" s="51">
        <f>IF(ISNA(MATCH(CONCATENATE(T$4,$A34),'Výsledková listina'!$O:$O,0)),"",INDEX('Výsledková listina'!$P:$P,MATCH(CONCATENATE(T$4,$A34),'Výsledková listina'!$O:$O,0),1))</f>
      </c>
      <c r="V34" s="4"/>
      <c r="W34" s="107"/>
      <c r="X34" s="49">
        <f t="shared" si="3"/>
      </c>
      <c r="Y34" s="68"/>
      <c r="Z34" s="17">
        <f>IF(ISNA(MATCH(CONCATENATE(Z$4,$A34),'Výsledková listina'!$O:$O,0)),"",INDEX('Výsledková listina'!$C:$C,MATCH(CONCATENATE(Z$4,$A34),'Výsledková listina'!$O:$O,0),1))</f>
      </c>
      <c r="AA34" s="51">
        <f>IF(ISNA(MATCH(CONCATENATE(Z$4,$A34),'Výsledková listina'!$O:$O,0)),"",INDEX('Výsledková listina'!$P:$P,MATCH(CONCATENATE(Z$4,$A34),'Výsledková listina'!$O:$O,0),1))</f>
      </c>
      <c r="AB34" s="4"/>
      <c r="AC34" s="107"/>
      <c r="AD34" s="49">
        <f t="shared" si="4"/>
      </c>
      <c r="AE34" s="68"/>
      <c r="AF34" s="17">
        <f>IF(ISNA(MATCH(CONCATENATE(AF$4,$A34),'Výsledková listina'!$O:$O,0)),"",INDEX('Výsledková listina'!$C:$C,MATCH(CONCATENATE(AF$4,$A34),'Výsledková listina'!$O:$O,0),1))</f>
      </c>
      <c r="AG34" s="51">
        <f>IF(ISNA(MATCH(CONCATENATE(AF$4,$A34),'Výsledková listina'!$O:$O,0)),"",INDEX('Výsledková listina'!$P:$P,MATCH(CONCATENATE(AF$4,$A34),'Výsledková listina'!$O:$O,0),1))</f>
      </c>
      <c r="AH34" s="4"/>
      <c r="AI34" s="107"/>
      <c r="AJ34" s="49">
        <f t="shared" si="5"/>
      </c>
      <c r="AK34" s="68"/>
      <c r="AL34" s="17">
        <f>IF(ISNA(MATCH(CONCATENATE(AL$4,$A34),'Výsledková listina'!$O:$O,0)),"",INDEX('Výsledková listina'!$C:$C,MATCH(CONCATENATE(AL$4,$A34),'Výsledková listina'!$O:$O,0),1))</f>
      </c>
      <c r="AM34" s="51">
        <f>IF(ISNA(MATCH(CONCATENATE(AL$4,$A34),'Výsledková listina'!$O:$O,0)),"",INDEX('Výsledková listina'!$P:$P,MATCH(CONCATENATE(AL$4,$A34),'Výsledková listina'!$O:$O,0),1))</f>
      </c>
      <c r="AN34" s="4"/>
      <c r="AO34" s="107"/>
      <c r="AP34" s="49">
        <f t="shared" si="6"/>
      </c>
      <c r="AQ34" s="68"/>
      <c r="AR34" s="17">
        <f>IF(ISNA(MATCH(CONCATENATE(AR$4,$A34),'Výsledková listina'!$O:$O,0)),"",INDEX('Výsledková listina'!$C:$C,MATCH(CONCATENATE(AR$4,$A34),'Výsledková listina'!$O:$O,0),1))</f>
      </c>
      <c r="AS34" s="51">
        <f>IF(ISNA(MATCH(CONCATENATE(AR$4,$A34),'Výsledková listina'!$O:$O,0)),"",INDEX('Výsledková listina'!$P:$P,MATCH(CONCATENATE(AR$4,$A34),'Výsledková listina'!$O:$O,0),1))</f>
      </c>
      <c r="AT34" s="4"/>
      <c r="AU34" s="107"/>
      <c r="AV34" s="49">
        <f t="shared" si="7"/>
      </c>
      <c r="AW34" s="68"/>
      <c r="AX34" s="17">
        <f>IF(ISNA(MATCH(CONCATENATE(AX$4,$A34),'Výsledková listina'!$O:$O,0)),"",INDEX('Výsledková listina'!$C:$C,MATCH(CONCATENATE(AX$4,$A34),'Výsledková listina'!$O:$O,0),1))</f>
      </c>
      <c r="AY34" s="51">
        <f>IF(ISNA(MATCH(CONCATENATE(AX$4,$A34),'Výsledková listina'!$O:$O,0)),"",INDEX('Výsledková listina'!$P:$P,MATCH(CONCATENATE(AX$4,$A34),'Výsledková listina'!$O:$O,0),1))</f>
      </c>
      <c r="AZ34" s="4"/>
      <c r="BA34" s="107"/>
      <c r="BB34" s="49">
        <f t="shared" si="8"/>
      </c>
      <c r="BC34" s="68"/>
      <c r="BD34" s="17">
        <f>IF(ISNA(MATCH(CONCATENATE(BD$4,$A34),'Výsledková listina'!$O:$O,0)),"",INDEX('Výsledková listina'!$C:$C,MATCH(CONCATENATE(BD$4,$A34),'Výsledková listina'!$O:$O,0),1))</f>
      </c>
      <c r="BE34" s="51">
        <f>IF(ISNA(MATCH(CONCATENATE(BD$4,$A34),'Výsledková listina'!$O:$O,0)),"",INDEX('Výsledková listina'!$P:$P,MATCH(CONCATENATE(BD$4,$A34),'Výsledková listina'!$O:$O,0),1))</f>
      </c>
      <c r="BF34" s="4"/>
      <c r="BG34" s="107"/>
      <c r="BH34" s="49">
        <f t="shared" si="9"/>
      </c>
      <c r="BI34" s="68"/>
      <c r="BJ34" s="17">
        <f>IF(ISNA(MATCH(CONCATENATE(BJ$4,$A34),'Výsledková listina'!$O:$O,0)),"",INDEX('Výsledková listina'!$C:$C,MATCH(CONCATENATE(BJ$4,$A34),'Výsledková listina'!$O:$O,0),1))</f>
      </c>
      <c r="BK34" s="51">
        <f>IF(ISNA(MATCH(CONCATENATE(BJ$4,$A34),'Výsledková listina'!$O:$O,0)),"",INDEX('Výsledková listina'!$P:$P,MATCH(CONCATENATE(BJ$4,$A34),'Výsledková listina'!$O:$O,0),1))</f>
      </c>
      <c r="BL34" s="4"/>
      <c r="BM34" s="49">
        <f t="shared" si="10"/>
      </c>
      <c r="BN34" s="68"/>
      <c r="BO34" s="17">
        <f>IF(ISNA(MATCH(CONCATENATE(BO$4,$A34),'Výsledková listina'!$O:$O,0)),"",INDEX('Výsledková listina'!$C:$C,MATCH(CONCATENATE(BO$4,$A34),'Výsledková listina'!$O:$O,0),1))</f>
      </c>
      <c r="BP34" s="51">
        <f>IF(ISNA(MATCH(CONCATENATE(BO$4,$A34),'Výsledková listina'!$O:$O,0)),"",INDEX('Výsledková listina'!$P:$P,MATCH(CONCATENATE(BO$4,$A34),'Výsledková listina'!$O:$O,0),1))</f>
      </c>
      <c r="BQ34" s="4"/>
      <c r="BR34" s="49">
        <f t="shared" si="11"/>
      </c>
      <c r="BS34" s="68"/>
      <c r="BT34" s="17">
        <f>IF(ISNA(MATCH(CONCATENATE(BT$4,$A34),'Výsledková listina'!$O:$O,0)),"",INDEX('Výsledková listina'!$C:$C,MATCH(CONCATENATE(BT$4,$A34),'Výsledková listina'!$O:$O,0),1))</f>
      </c>
      <c r="BU34" s="51">
        <f>IF(ISNA(MATCH(CONCATENATE(BT$4,$A34),'Výsledková listina'!$O:$O,0)),"",INDEX('Výsledková listina'!$P:$P,MATCH(CONCATENATE(BT$4,$A34),'Výsledková listina'!$O:$O,0),1))</f>
      </c>
      <c r="BV34" s="4"/>
      <c r="BW34" s="49">
        <f t="shared" si="12"/>
      </c>
      <c r="BX34" s="68"/>
      <c r="BY34" s="17">
        <f>IF(ISNA(MATCH(CONCATENATE(BY$4,$A34),'Výsledková listina'!$O:$O,0)),"",INDEX('Výsledková listina'!$C:$C,MATCH(CONCATENATE(BY$4,$A34),'Výsledková listina'!$O:$O,0),1))</f>
      </c>
      <c r="BZ34" s="51">
        <f>IF(ISNA(MATCH(CONCATENATE(BY$4,$A34),'Výsledková listina'!$O:$O,0)),"",INDEX('Výsledková listina'!$P:$P,MATCH(CONCATENATE(BY$4,$A34),'Výsledková listina'!$O:$O,0),1))</f>
      </c>
      <c r="CA34" s="4"/>
      <c r="CB34" s="49">
        <f t="shared" si="13"/>
      </c>
      <c r="CC34" s="68"/>
      <c r="CD34" s="17">
        <f>IF(ISNA(MATCH(CONCATENATE(CD$4,$A34),'Výsledková listina'!$O:$O,0)),"",INDEX('Výsledková listina'!$C:$C,MATCH(CONCATENATE(CD$4,$A34),'Výsledková listina'!$O:$O,0),1))</f>
      </c>
      <c r="CE34" s="51">
        <f>IF(ISNA(MATCH(CONCATENATE(CD$4,$A34),'Výsledková listina'!$O:$O,0)),"",INDEX('Výsledková listina'!$P:$P,MATCH(CONCATENATE(CD$4,$A34),'Výsledková listina'!$O:$O,0),1))</f>
      </c>
      <c r="CF34" s="4"/>
      <c r="CG34" s="49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2">
        <f>IF(ISNA(MATCH(CONCATENATE(B$4,$A35),'Výsledková listina'!$O:$O,0)),"",INDEX('Výsledková listina'!$P:$P,MATCH(CONCATENATE(B$4,$A35),'Výsledková listina'!$O:$O,0),1))</f>
      </c>
      <c r="D35" s="7"/>
      <c r="E35" s="108"/>
      <c r="F35" s="49">
        <f t="shared" si="0"/>
      </c>
      <c r="G35" s="69"/>
      <c r="H35" s="18">
        <f>IF(ISNA(MATCH(CONCATENATE(H$4,$A35),'Výsledková listina'!$O:$O,0)),"",INDEX('Výsledková listina'!$C:$C,MATCH(CONCATENATE(H$4,$A35),'Výsledková listina'!$O:$O,0),1))</f>
      </c>
      <c r="I35" s="52">
        <f>IF(ISNA(MATCH(CONCATENATE(H$4,$A35),'Výsledková listina'!$O:$O,0)),"",INDEX('Výsledková listina'!$P:$P,MATCH(CONCATENATE(H$4,$A35),'Výsledková listina'!$O:$O,0),1))</f>
      </c>
      <c r="J35" s="7"/>
      <c r="K35" s="108"/>
      <c r="L35" s="49">
        <f t="shared" si="1"/>
      </c>
      <c r="M35" s="69"/>
      <c r="N35" s="18">
        <f>IF(ISNA(MATCH(CONCATENATE(N$4,$A35),'Výsledková listina'!$O:$O,0)),"",INDEX('Výsledková listina'!$C:$C,MATCH(CONCATENATE(N$4,$A35),'Výsledková listina'!$O:$O,0),1))</f>
      </c>
      <c r="O35" s="52">
        <f>IF(ISNA(MATCH(CONCATENATE(N$4,$A35),'Výsledková listina'!$O:$O,0)),"",INDEX('Výsledková listina'!$P:$P,MATCH(CONCATENATE(N$4,$A35),'Výsledková listina'!$O:$O,0),1))</f>
      </c>
      <c r="P35" s="7"/>
      <c r="Q35" s="108"/>
      <c r="R35" s="49">
        <f t="shared" si="2"/>
      </c>
      <c r="S35" s="69"/>
      <c r="T35" s="18">
        <f>IF(ISNA(MATCH(CONCATENATE(T$4,$A35),'Výsledková listina'!$O:$O,0)),"",INDEX('Výsledková listina'!$C:$C,MATCH(CONCATENATE(T$4,$A35),'Výsledková listina'!$O:$O,0),1))</f>
      </c>
      <c r="U35" s="52">
        <f>IF(ISNA(MATCH(CONCATENATE(T$4,$A35),'Výsledková listina'!$O:$O,0)),"",INDEX('Výsledková listina'!$P:$P,MATCH(CONCATENATE(T$4,$A35),'Výsledková listina'!$O:$O,0),1))</f>
      </c>
      <c r="V35" s="7"/>
      <c r="W35" s="108"/>
      <c r="X35" s="49">
        <f t="shared" si="3"/>
      </c>
      <c r="Y35" s="69"/>
      <c r="Z35" s="18">
        <f>IF(ISNA(MATCH(CONCATENATE(Z$4,$A35),'Výsledková listina'!$O:$O,0)),"",INDEX('Výsledková listina'!$C:$C,MATCH(CONCATENATE(Z$4,$A35),'Výsledková listina'!$O:$O,0),1))</f>
      </c>
      <c r="AA35" s="52">
        <f>IF(ISNA(MATCH(CONCATENATE(Z$4,$A35),'Výsledková listina'!$O:$O,0)),"",INDEX('Výsledková listina'!$P:$P,MATCH(CONCATENATE(Z$4,$A35),'Výsledková listina'!$O:$O,0),1))</f>
      </c>
      <c r="AB35" s="7"/>
      <c r="AC35" s="108"/>
      <c r="AD35" s="49">
        <f t="shared" si="4"/>
      </c>
      <c r="AE35" s="69"/>
      <c r="AF35" s="18">
        <f>IF(ISNA(MATCH(CONCATENATE(AF$4,$A35),'Výsledková listina'!$O:$O,0)),"",INDEX('Výsledková listina'!$C:$C,MATCH(CONCATENATE(AF$4,$A35),'Výsledková listina'!$O:$O,0),1))</f>
      </c>
      <c r="AG35" s="52">
        <f>IF(ISNA(MATCH(CONCATENATE(AF$4,$A35),'Výsledková listina'!$O:$O,0)),"",INDEX('Výsledková listina'!$P:$P,MATCH(CONCATENATE(AF$4,$A35),'Výsledková listina'!$O:$O,0),1))</f>
      </c>
      <c r="AH35" s="7"/>
      <c r="AI35" s="108"/>
      <c r="AJ35" s="49">
        <f t="shared" si="5"/>
      </c>
      <c r="AK35" s="69"/>
      <c r="AL35" s="18">
        <f>IF(ISNA(MATCH(CONCATENATE(AL$4,$A35),'Výsledková listina'!$O:$O,0)),"",INDEX('Výsledková listina'!$C:$C,MATCH(CONCATENATE(AL$4,$A35),'Výsledková listina'!$O:$O,0),1))</f>
      </c>
      <c r="AM35" s="52">
        <f>IF(ISNA(MATCH(CONCATENATE(AL$4,$A35),'Výsledková listina'!$O:$O,0)),"",INDEX('Výsledková listina'!$P:$P,MATCH(CONCATENATE(AL$4,$A35),'Výsledková listina'!$O:$O,0),1))</f>
      </c>
      <c r="AN35" s="7"/>
      <c r="AO35" s="108"/>
      <c r="AP35" s="49">
        <f t="shared" si="6"/>
      </c>
      <c r="AQ35" s="69"/>
      <c r="AR35" s="18">
        <f>IF(ISNA(MATCH(CONCATENATE(AR$4,$A35),'Výsledková listina'!$O:$O,0)),"",INDEX('Výsledková listina'!$C:$C,MATCH(CONCATENATE(AR$4,$A35),'Výsledková listina'!$O:$O,0),1))</f>
      </c>
      <c r="AS35" s="52">
        <f>IF(ISNA(MATCH(CONCATENATE(AR$4,$A35),'Výsledková listina'!$O:$O,0)),"",INDEX('Výsledková listina'!$P:$P,MATCH(CONCATENATE(AR$4,$A35),'Výsledková listina'!$O:$O,0),1))</f>
      </c>
      <c r="AT35" s="7"/>
      <c r="AU35" s="108"/>
      <c r="AV35" s="49">
        <f t="shared" si="7"/>
      </c>
      <c r="AW35" s="69"/>
      <c r="AX35" s="18">
        <f>IF(ISNA(MATCH(CONCATENATE(AX$4,$A35),'Výsledková listina'!$O:$O,0)),"",INDEX('Výsledková listina'!$C:$C,MATCH(CONCATENATE(AX$4,$A35),'Výsledková listina'!$O:$O,0),1))</f>
      </c>
      <c r="AY35" s="52">
        <f>IF(ISNA(MATCH(CONCATENATE(AX$4,$A35),'Výsledková listina'!$O:$O,0)),"",INDEX('Výsledková listina'!$P:$P,MATCH(CONCATENATE(AX$4,$A35),'Výsledková listina'!$O:$O,0),1))</f>
      </c>
      <c r="AZ35" s="7"/>
      <c r="BA35" s="108"/>
      <c r="BB35" s="49">
        <f t="shared" si="8"/>
      </c>
      <c r="BC35" s="69"/>
      <c r="BD35" s="18">
        <f>IF(ISNA(MATCH(CONCATENATE(BD$4,$A35),'Výsledková listina'!$O:$O,0)),"",INDEX('Výsledková listina'!$C:$C,MATCH(CONCATENATE(BD$4,$A35),'Výsledková listina'!$O:$O,0),1))</f>
      </c>
      <c r="BE35" s="52">
        <f>IF(ISNA(MATCH(CONCATENATE(BD$4,$A35),'Výsledková listina'!$O:$O,0)),"",INDEX('Výsledková listina'!$P:$P,MATCH(CONCATENATE(BD$4,$A35),'Výsledková listina'!$O:$O,0),1))</f>
      </c>
      <c r="BF35" s="7"/>
      <c r="BG35" s="108"/>
      <c r="BH35" s="49">
        <f t="shared" si="9"/>
      </c>
      <c r="BI35" s="69"/>
      <c r="BJ35" s="18">
        <f>IF(ISNA(MATCH(CONCATENATE(BJ$4,$A35),'Výsledková listina'!$O:$O,0)),"",INDEX('Výsledková listina'!$C:$C,MATCH(CONCATENATE(BJ$4,$A35),'Výsledková listina'!$O:$O,0),1))</f>
      </c>
      <c r="BK35" s="52">
        <f>IF(ISNA(MATCH(CONCATENATE(BJ$4,$A35),'Výsledková listina'!$O:$O,0)),"",INDEX('Výsledková listina'!$P:$P,MATCH(CONCATENATE(BJ$4,$A35),'Výsledková listina'!$O:$O,0),1))</f>
      </c>
      <c r="BL35" s="7"/>
      <c r="BM35" s="50">
        <f t="shared" si="10"/>
      </c>
      <c r="BN35" s="69"/>
      <c r="BO35" s="18">
        <f>IF(ISNA(MATCH(CONCATENATE(BO$4,$A35),'Výsledková listina'!$O:$O,0)),"",INDEX('Výsledková listina'!$C:$C,MATCH(CONCATENATE(BO$4,$A35),'Výsledková listina'!$O:$O,0),1))</f>
      </c>
      <c r="BP35" s="52">
        <f>IF(ISNA(MATCH(CONCATENATE(BO$4,$A35),'Výsledková listina'!$O:$O,0)),"",INDEX('Výsledková listina'!$P:$P,MATCH(CONCATENATE(BO$4,$A35),'Výsledková listina'!$O:$O,0),1))</f>
      </c>
      <c r="BQ35" s="7"/>
      <c r="BR35" s="50">
        <f t="shared" si="11"/>
      </c>
      <c r="BS35" s="69"/>
      <c r="BT35" s="18">
        <f>IF(ISNA(MATCH(CONCATENATE(BT$4,$A35),'Výsledková listina'!$O:$O,0)),"",INDEX('Výsledková listina'!$C:$C,MATCH(CONCATENATE(BT$4,$A35),'Výsledková listina'!$O:$O,0),1))</f>
      </c>
      <c r="BU35" s="52">
        <f>IF(ISNA(MATCH(CONCATENATE(BT$4,$A35),'Výsledková listina'!$O:$O,0)),"",INDEX('Výsledková listina'!$P:$P,MATCH(CONCATENATE(BT$4,$A35),'Výsledková listina'!$O:$O,0),1))</f>
      </c>
      <c r="BV35" s="7"/>
      <c r="BW35" s="50">
        <f t="shared" si="12"/>
      </c>
      <c r="BX35" s="69"/>
      <c r="BY35" s="18">
        <f>IF(ISNA(MATCH(CONCATENATE(BY$4,$A35),'Výsledková listina'!$O:$O,0)),"",INDEX('Výsledková listina'!$C:$C,MATCH(CONCATENATE(BY$4,$A35),'Výsledková listina'!$O:$O,0),1))</f>
      </c>
      <c r="BZ35" s="52">
        <f>IF(ISNA(MATCH(CONCATENATE(BY$4,$A35),'Výsledková listina'!$O:$O,0)),"",INDEX('Výsledková listina'!$P:$P,MATCH(CONCATENATE(BY$4,$A35),'Výsledková listina'!$O:$O,0),1))</f>
      </c>
      <c r="CA35" s="7"/>
      <c r="CB35" s="50">
        <f t="shared" si="13"/>
      </c>
      <c r="CC35" s="69"/>
      <c r="CD35" s="18">
        <f>IF(ISNA(MATCH(CONCATENATE(CD$4,$A35),'Výsledková listina'!$O:$O,0)),"",INDEX('Výsledková listina'!$C:$C,MATCH(CONCATENATE(CD$4,$A35),'Výsledková listina'!$O:$O,0),1))</f>
      </c>
      <c r="CE35" s="52">
        <f>IF(ISNA(MATCH(CONCATENATE(CD$4,$A35),'Výsledková listina'!$O:$O,0)),"",INDEX('Výsledková listina'!$P:$P,MATCH(CONCATENATE(CD$4,$A35),'Výsledková listina'!$O:$O,0),1))</f>
      </c>
      <c r="CF35" s="7"/>
      <c r="CG35" s="50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4:BS4"/>
    <mergeCell ref="BT1:BX1"/>
    <mergeCell ref="BT2:BX2"/>
    <mergeCell ref="BT3:BX3"/>
    <mergeCell ref="BT4:BX4"/>
    <mergeCell ref="BO1:BS1"/>
    <mergeCell ref="BO2:BS2"/>
    <mergeCell ref="AX2:BC2"/>
    <mergeCell ref="AL1:AQ1"/>
    <mergeCell ref="AR1:AW1"/>
    <mergeCell ref="AX1:BC1"/>
    <mergeCell ref="BO3:BS3"/>
    <mergeCell ref="AL2:AQ2"/>
    <mergeCell ref="AR2:AW2"/>
    <mergeCell ref="BJ4:BN4"/>
    <mergeCell ref="BD1:BI1"/>
    <mergeCell ref="BD2:BI2"/>
    <mergeCell ref="BJ1:BN1"/>
    <mergeCell ref="BJ2:BN2"/>
    <mergeCell ref="BD4:BI4"/>
    <mergeCell ref="BD3:BI3"/>
    <mergeCell ref="BJ3:BN3"/>
    <mergeCell ref="AF2:AK2"/>
    <mergeCell ref="Z1:AE1"/>
    <mergeCell ref="AF1:AK1"/>
    <mergeCell ref="B1:G1"/>
    <mergeCell ref="B2:G2"/>
    <mergeCell ref="H1:M1"/>
    <mergeCell ref="H2:M2"/>
    <mergeCell ref="A3:A5"/>
    <mergeCell ref="Z2:AE2"/>
    <mergeCell ref="N1:S1"/>
    <mergeCell ref="N2:S2"/>
    <mergeCell ref="T1:Y1"/>
    <mergeCell ref="T2:Y2"/>
    <mergeCell ref="H4:M4"/>
    <mergeCell ref="B4:G4"/>
    <mergeCell ref="B3:G3"/>
    <mergeCell ref="H3:M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  <mergeCell ref="AR4:AW4"/>
    <mergeCell ref="AX3:BC3"/>
    <mergeCell ref="AF3:AK3"/>
    <mergeCell ref="AL3:AQ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1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6" t="str">
        <f>CONCATENATE('Základní list'!$E$3)</f>
        <v>náborový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2:35" ht="12.75">
      <c r="B2" s="257" t="str">
        <f>CONCATENATE("Datum konání: ",'Základní list'!D4," - ",'Základní list'!F4)</f>
        <v>Datum konání: 20.7.2019 - 21.7.2019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2:14" s="39" customFormat="1" ht="18" customHeight="1">
      <c r="B3" s="258" t="s">
        <v>44</v>
      </c>
      <c r="C3" s="259" t="s">
        <v>40</v>
      </c>
      <c r="D3" s="259"/>
      <c r="E3" s="259"/>
      <c r="F3" s="259"/>
      <c r="G3" s="259"/>
      <c r="H3" s="259"/>
      <c r="I3" s="259" t="s">
        <v>41</v>
      </c>
      <c r="J3" s="259"/>
      <c r="K3" s="259"/>
      <c r="L3" s="259"/>
      <c r="M3" s="259"/>
      <c r="N3" s="259"/>
    </row>
    <row r="4" spans="2:14" s="39" customFormat="1" ht="18" customHeight="1">
      <c r="B4" s="258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1</v>
      </c>
      <c r="C5" s="40" t="s">
        <v>56</v>
      </c>
      <c r="D5" s="40">
        <v>1</v>
      </c>
      <c r="E5" s="43">
        <f>INDEX('1. závod'!$A:$CH,$D5+5,INDEX('Základní list'!$B:$B,MATCH($C5,'Základní list'!$A:$A,0),1))</f>
        <v>4480</v>
      </c>
      <c r="F5" s="43">
        <f>INDEX('1. závod'!$A:$CH,$D5+5,INDEX('Základní list'!$B:$B,MATCH($C5,'Základní list'!$A:$A,0),1)+2)</f>
        <v>15</v>
      </c>
      <c r="G5" s="46" t="str">
        <f>INDEX('1. závod'!$A:$CH,$D5+5,INDEX('Základní list'!$B:$B,MATCH($C5,'Základní list'!$A:$A,0),1)-2)</f>
        <v>Petr Fodor, Jiří Hruška</v>
      </c>
      <c r="H5" s="53" t="str">
        <f>INDEX('1. závod'!$A:$CH,$D5+5,INDEX('Základní list'!$B:$B,MATCH($C5,'Základní list'!$A:$A,0),1)-1)</f>
        <v>F.H.Feeder team</v>
      </c>
      <c r="I5" s="40" t="s">
        <v>56</v>
      </c>
      <c r="J5" s="40">
        <v>1</v>
      </c>
      <c r="K5" s="43">
        <f>INDEX('2. závod'!$A:$CH,$J5+5,INDEX('Základní list'!$B:$B,MATCH($I5,'Základní list'!$A:$A,0),1))</f>
        <v>7350</v>
      </c>
      <c r="L5" s="43">
        <f>INDEX('2. závod'!$A:$CH,$J5+5,INDEX('Základní list'!$B:$B,MATCH($I5,'Základní list'!$A:$A,0),1)+2)</f>
        <v>12</v>
      </c>
      <c r="M5" s="46" t="str">
        <f>INDEX('2. závod'!$A:$CH,$J5+5,INDEX('Základní list'!$B:$B,MATCH($I5,'Základní list'!$A:$A,0),1)-2)</f>
        <v>Jan Řezáč st., Jan Řezáč ml.</v>
      </c>
      <c r="N5" s="53" t="str">
        <f>INDEX('2. závod'!$A:$CH,$J5+5,INDEX('Základní list'!$B:$B,MATCH($I5,'Základní list'!$A:$A,0),1)-1)</f>
        <v>Řezka team</v>
      </c>
    </row>
    <row r="6" spans="2:14" ht="31.5" customHeight="1">
      <c r="B6" s="42">
        <v>2</v>
      </c>
      <c r="C6" s="40" t="s">
        <v>56</v>
      </c>
      <c r="D6" s="40">
        <v>2</v>
      </c>
      <c r="E6" s="43">
        <f>INDEX('1. závod'!$A:$CH,$D6+5,INDEX('Základní list'!$B:$B,MATCH($C6,'Základní list'!$A:$A,0),1))</f>
        <v>3510</v>
      </c>
      <c r="F6" s="43">
        <f>INDEX('1. závod'!$A:$CH,$D6+5,INDEX('Základní list'!$B:$B,MATCH($C6,'Základní list'!$A:$A,0),1)+2)</f>
        <v>16</v>
      </c>
      <c r="G6" s="46" t="str">
        <f>INDEX('1. závod'!$A:$CH,$D6+5,INDEX('Základní list'!$B:$B,MATCH($C6,'Základní list'!$A:$A,0),1)-2)</f>
        <v>Marian Nimko, Viktor Pushkar</v>
      </c>
      <c r="H6" s="53" t="str">
        <f>INDEX('1. závod'!$A:$CH,$D6+5,INDEX('Základní list'!$B:$B,MATCH($C6,'Základní list'!$A:$A,0),1)-1)</f>
        <v>Dnister 2 MO Praha Pankrác</v>
      </c>
      <c r="I6" s="40" t="s">
        <v>56</v>
      </c>
      <c r="J6" s="40">
        <v>2</v>
      </c>
      <c r="K6" s="43">
        <f>INDEX('2. závod'!$A:$CH,$J6+5,INDEX('Základní list'!$B:$B,MATCH($I6,'Základní list'!$A:$A,0),1))</f>
        <v>7220</v>
      </c>
      <c r="L6" s="43">
        <f>INDEX('2. závod'!$A:$CH,$J6+5,INDEX('Základní list'!$B:$B,MATCH($I6,'Základní list'!$A:$A,0),1)+2)</f>
        <v>13</v>
      </c>
      <c r="M6" s="46" t="str">
        <f>INDEX('2. závod'!$A:$CH,$J6+5,INDEX('Základní list'!$B:$B,MATCH($I6,'Základní list'!$A:$A,0),1)-2)</f>
        <v>Petr Bromovský, Milan Štěpnička</v>
      </c>
      <c r="N6" s="53">
        <f>INDEX('2. závod'!$A:$CH,$J6+5,INDEX('Základní list'!$B:$B,MATCH($I6,'Základní list'!$A:$A,0),1)-1)</f>
      </c>
    </row>
    <row r="7" spans="2:14" ht="31.5" customHeight="1">
      <c r="B7" s="42">
        <v>3</v>
      </c>
      <c r="C7" s="40" t="s">
        <v>56</v>
      </c>
      <c r="D7" s="40">
        <v>3</v>
      </c>
      <c r="E7" s="43">
        <f>INDEX('1. závod'!$A:$CH,$D7+5,INDEX('Základní list'!$B:$B,MATCH($C7,'Základní list'!$A:$A,0),1))</f>
        <v>4590</v>
      </c>
      <c r="F7" s="43">
        <f>INDEX('1. závod'!$A:$CH,$D7+5,INDEX('Základní list'!$B:$B,MATCH($C7,'Základní list'!$A:$A,0),1)+2)</f>
        <v>14</v>
      </c>
      <c r="G7" s="46" t="str">
        <f>INDEX('1. závod'!$A:$CH,$D7+5,INDEX('Základní list'!$B:$B,MATCH($C7,'Základní list'!$A:$A,0),1)-2)</f>
        <v>Michal Fiala, Stanislav Mareček</v>
      </c>
      <c r="H7" s="53" t="str">
        <f>INDEX('1. závod'!$A:$CH,$D7+5,INDEX('Základní list'!$B:$B,MATCH($C7,'Základní list'!$A:$A,0),1)-1)</f>
        <v>Carabus feeder team</v>
      </c>
      <c r="I7" s="40" t="s">
        <v>56</v>
      </c>
      <c r="J7" s="40">
        <v>3</v>
      </c>
      <c r="K7" s="43">
        <f>INDEX('2. závod'!$A:$CH,$J7+5,INDEX('Základní list'!$B:$B,MATCH($I7,'Základní list'!$A:$A,0),1))</f>
        <v>2020</v>
      </c>
      <c r="L7" s="43">
        <f>INDEX('2. závod'!$A:$CH,$J7+5,INDEX('Základní list'!$B:$B,MATCH($I7,'Základní list'!$A:$A,0),1)+2)</f>
        <v>18</v>
      </c>
      <c r="M7" s="46" t="str">
        <f>INDEX('2. závod'!$A:$CH,$J7+5,INDEX('Základní list'!$B:$B,MATCH($I7,'Základní list'!$A:$A,0),1)-2)</f>
        <v>Roman Zahradník, Tomáš Hubička</v>
      </c>
      <c r="N7" s="53" t="str">
        <f>INDEX('2. závod'!$A:$CH,$J7+5,INDEX('Základní list'!$B:$B,MATCH($I7,'Základní list'!$A:$A,0),1)-1)</f>
        <v>Chyť a mraž</v>
      </c>
    </row>
    <row r="8" spans="2:14" ht="31.5" customHeight="1">
      <c r="B8" s="42">
        <v>4</v>
      </c>
      <c r="C8" s="40" t="s">
        <v>56</v>
      </c>
      <c r="D8" s="40">
        <v>4</v>
      </c>
      <c r="E8" s="43">
        <f>INDEX('1. závod'!$A:$CH,$D8+5,INDEX('Základní list'!$B:$B,MATCH($C8,'Základní list'!$A:$A,0),1))</f>
        <v>5360</v>
      </c>
      <c r="F8" s="43">
        <f>INDEX('1. závod'!$A:$CH,$D8+5,INDEX('Základní list'!$B:$B,MATCH($C8,'Základní list'!$A:$A,0),1)+2)</f>
        <v>13</v>
      </c>
      <c r="G8" s="46" t="str">
        <f>INDEX('1. závod'!$A:$CH,$D8+5,INDEX('Základní list'!$B:$B,MATCH($C8,'Základní list'!$A:$A,0),1)-2)</f>
        <v>Jiří Jirsa, Jiří Hanousek</v>
      </c>
      <c r="H8" s="53" t="str">
        <f>INDEX('1. závod'!$A:$CH,$D8+5,INDEX('Základní list'!$B:$B,MATCH($C8,'Základní list'!$A:$A,0),1)-1)</f>
        <v>HaJi Feeder</v>
      </c>
      <c r="I8" s="40" t="s">
        <v>56</v>
      </c>
      <c r="J8" s="40">
        <v>4</v>
      </c>
      <c r="K8" s="43">
        <f>INDEX('2. závod'!$A:$CH,$J8+5,INDEX('Základní list'!$B:$B,MATCH($I8,'Základní list'!$A:$A,0),1))</f>
        <v>3960</v>
      </c>
      <c r="L8" s="43">
        <f>INDEX('2. závod'!$A:$CH,$J8+5,INDEX('Základní list'!$B:$B,MATCH($I8,'Základní list'!$A:$A,0),1)+2)</f>
        <v>16</v>
      </c>
      <c r="M8" s="46" t="str">
        <f>INDEX('2. závod'!$A:$CH,$J8+5,INDEX('Základní list'!$B:$B,MATCH($I8,'Základní list'!$A:$A,0),1)-2)</f>
        <v>Karel Staněk, Antonín Kunst</v>
      </c>
      <c r="N8" s="53" t="str">
        <f>INDEX('2. závod'!$A:$CH,$J8+5,INDEX('Základní list'!$B:$B,MATCH($I8,'Základní list'!$A:$A,0),1)-1)</f>
        <v>Komíny K+K</v>
      </c>
    </row>
    <row r="9" spans="2:14" ht="31.5" customHeight="1">
      <c r="B9" s="42">
        <v>5</v>
      </c>
      <c r="C9" s="40" t="s">
        <v>56</v>
      </c>
      <c r="D9" s="40">
        <v>5</v>
      </c>
      <c r="E9" s="43">
        <f>INDEX('1. závod'!$A:$CH,$D9+5,INDEX('Základní list'!$B:$B,MATCH($C9,'Základní list'!$A:$A,0),1))</f>
        <v>14370</v>
      </c>
      <c r="F9" s="43">
        <f>INDEX('1. závod'!$A:$CH,$D9+5,INDEX('Základní list'!$B:$B,MATCH($C9,'Základní list'!$A:$A,0),1)+2)</f>
        <v>2</v>
      </c>
      <c r="G9" s="46" t="str">
        <f>INDEX('1. závod'!$A:$CH,$D9+5,INDEX('Základní list'!$B:$B,MATCH($C9,'Základní list'!$A:$A,0),1)-2)</f>
        <v>Martin Raniak, Ivan Peťovský</v>
      </c>
      <c r="H9" s="53" t="str">
        <f>INDEX('1. závod'!$A:$CH,$D9+5,INDEX('Základní list'!$B:$B,MATCH($C9,'Základní list'!$A:$A,0),1)-1)</f>
        <v>Team feeder Vysočina</v>
      </c>
      <c r="I9" s="40" t="s">
        <v>56</v>
      </c>
      <c r="J9" s="40">
        <v>5</v>
      </c>
      <c r="K9" s="43">
        <f>INDEX('2. závod'!$A:$CH,$J9+5,INDEX('Základní list'!$B:$B,MATCH($I9,'Základní list'!$A:$A,0),1))</f>
        <v>10020</v>
      </c>
      <c r="L9" s="43">
        <f>INDEX('2. závod'!$A:$CH,$J9+5,INDEX('Základní list'!$B:$B,MATCH($I9,'Základní list'!$A:$A,0),1)+2)</f>
        <v>9</v>
      </c>
      <c r="M9" s="46" t="str">
        <f>INDEX('2. závod'!$A:$CH,$J9+5,INDEX('Základní list'!$B:$B,MATCH($I9,'Základní list'!$A:$A,0),1)-2)</f>
        <v>Nella Králová, Víťa Král st.</v>
      </c>
      <c r="N9" s="53" t="str">
        <f>INDEX('2. závod'!$A:$CH,$J9+5,INDEX('Základní list'!$B:$B,MATCH($I9,'Základní list'!$A:$A,0),1)-1)</f>
        <v>Feeder team Králící</v>
      </c>
    </row>
    <row r="10" spans="1:14" ht="31.5" customHeight="1">
      <c r="A10" s="88"/>
      <c r="B10" s="42">
        <v>6</v>
      </c>
      <c r="C10" s="40" t="s">
        <v>56</v>
      </c>
      <c r="D10" s="40">
        <v>6</v>
      </c>
      <c r="E10" s="43">
        <f>INDEX('1. závod'!$A:$CH,$D10+5,INDEX('Základní list'!$B:$B,MATCH($C10,'Základní list'!$A:$A,0),1))</f>
        <v>5990</v>
      </c>
      <c r="F10" s="43">
        <f>INDEX('1. závod'!$A:$CH,$D10+5,INDEX('Základní list'!$B:$B,MATCH($C10,'Základní list'!$A:$A,0),1)+2)</f>
        <v>12</v>
      </c>
      <c r="G10" s="46" t="str">
        <f>INDEX('1. závod'!$A:$CH,$D10+5,INDEX('Základní list'!$B:$B,MATCH($C10,'Základní list'!$A:$A,0),1)-2)</f>
        <v>Jan Bank, Josef Urbánek</v>
      </c>
      <c r="H10" s="53" t="str">
        <f>INDEX('1. závod'!$A:$CH,$D10+5,INDEX('Základní list'!$B:$B,MATCH($C10,'Základní list'!$A:$A,0),1)-1)</f>
        <v>Drennan Feeder</v>
      </c>
      <c r="I10" s="40" t="s">
        <v>56</v>
      </c>
      <c r="J10" s="40">
        <v>6</v>
      </c>
      <c r="K10" s="43">
        <f>INDEX('2. závod'!$A:$CH,$J10+5,INDEX('Základní list'!$B:$B,MATCH($I10,'Základní list'!$A:$A,0),1))</f>
        <v>14270</v>
      </c>
      <c r="L10" s="43">
        <f>INDEX('2. závod'!$A:$CH,$J10+5,INDEX('Základní list'!$B:$B,MATCH($I10,'Základní list'!$A:$A,0),1)+2)</f>
        <v>4</v>
      </c>
      <c r="M10" s="46" t="str">
        <f>INDEX('2. závod'!$A:$CH,$J10+5,INDEX('Základní list'!$B:$B,MATCH($I10,'Základní list'!$A:$A,0),1)-2)</f>
        <v>Petr Kabát, František Koubek</v>
      </c>
      <c r="N10" s="53" t="str">
        <f>INDEX('2. závod'!$A:$CH,$J10+5,INDEX('Základní list'!$B:$B,MATCH($I10,'Základní list'!$A:$A,0),1)-1)</f>
        <v>Flagman and Rive feeder team</v>
      </c>
    </row>
    <row r="11" spans="2:14" ht="31.5" customHeight="1">
      <c r="B11" s="42">
        <v>7</v>
      </c>
      <c r="C11" s="40" t="s">
        <v>56</v>
      </c>
      <c r="D11" s="40">
        <v>7</v>
      </c>
      <c r="E11" s="43">
        <f>INDEX('1. závod'!$A:$CH,$D11+5,INDEX('Základní list'!$B:$B,MATCH($C11,'Základní list'!$A:$A,0),1))</f>
        <v>7800</v>
      </c>
      <c r="F11" s="43">
        <f>INDEX('1. závod'!$A:$CH,$D11+5,INDEX('Základní list'!$B:$B,MATCH($C11,'Základní list'!$A:$A,0),1)+2)</f>
        <v>9</v>
      </c>
      <c r="G11" s="46" t="str">
        <f>INDEX('1. závod'!$A:$CH,$D11+5,INDEX('Základní list'!$B:$B,MATCH($C11,'Základní list'!$A:$A,0),1)-2)</f>
        <v>Patrik Semrád, Jakub Lukášek </v>
      </c>
      <c r="H11" s="53" t="str">
        <f>INDEX('1. závod'!$A:$CH,$D11+5,INDEX('Základní list'!$B:$B,MATCH($C11,'Základní list'!$A:$A,0),1)-1)</f>
        <v>Třebechováci</v>
      </c>
      <c r="I11" s="40" t="s">
        <v>56</v>
      </c>
      <c r="J11" s="40">
        <v>7</v>
      </c>
      <c r="K11" s="43">
        <f>INDEX('2. závod'!$A:$CH,$J11+5,INDEX('Základní list'!$B:$B,MATCH($I11,'Základní list'!$A:$A,0),1))</f>
        <v>11390</v>
      </c>
      <c r="L11" s="43">
        <f>INDEX('2. závod'!$A:$CH,$J11+5,INDEX('Základní list'!$B:$B,MATCH($I11,'Základní list'!$A:$A,0),1)+2)</f>
        <v>7</v>
      </c>
      <c r="M11" s="46" t="str">
        <f>INDEX('2. závod'!$A:$CH,$J11+5,INDEX('Základní list'!$B:$B,MATCH($I11,'Základní list'!$A:$A,0),1)-2)</f>
        <v>Jaroslav Buriánek, Petr Reichert</v>
      </c>
      <c r="N11" s="53" t="str">
        <f>INDEX('2. závod'!$A:$CH,$J11+5,INDEX('Základní list'!$B:$B,MATCH($I11,'Základní list'!$A:$A,0),1)-1)</f>
        <v>Barbus Feeder team</v>
      </c>
    </row>
    <row r="12" spans="2:14" ht="31.5" customHeight="1">
      <c r="B12" s="42">
        <v>8</v>
      </c>
      <c r="C12" s="40" t="s">
        <v>56</v>
      </c>
      <c r="D12" s="40">
        <v>8</v>
      </c>
      <c r="E12" s="43">
        <f>INDEX('1. závod'!$A:$CH,$D12+5,INDEX('Základní list'!$B:$B,MATCH($C12,'Základní list'!$A:$A,0),1))</f>
        <v>14510</v>
      </c>
      <c r="F12" s="43">
        <f>INDEX('1. závod'!$A:$CH,$D12+5,INDEX('Základní list'!$B:$B,MATCH($C12,'Základní list'!$A:$A,0),1)+2)</f>
        <v>1</v>
      </c>
      <c r="G12" s="46" t="str">
        <f>INDEX('1. závod'!$A:$CH,$D12+5,INDEX('Základní list'!$B:$B,MATCH($C12,'Základní list'!$A:$A,0),1)-2)</f>
        <v>Jaroslav Peterka, Ladislav Varga</v>
      </c>
      <c r="H12" s="53" t="str">
        <f>INDEX('1. závod'!$A:$CH,$D12+5,INDEX('Základní list'!$B:$B,MATCH($C12,'Základní list'!$A:$A,0),1)-1)</f>
        <v>Wargins feeder team</v>
      </c>
      <c r="I12" s="40" t="s">
        <v>56</v>
      </c>
      <c r="J12" s="40">
        <v>8</v>
      </c>
      <c r="K12" s="43">
        <f>INDEX('2. závod'!$A:$CH,$J12+5,INDEX('Základní list'!$B:$B,MATCH($I12,'Základní list'!$A:$A,0),1))</f>
        <v>10230</v>
      </c>
      <c r="L12" s="43">
        <f>INDEX('2. závod'!$A:$CH,$J12+5,INDEX('Základní list'!$B:$B,MATCH($I12,'Základní list'!$A:$A,0),1)+2)</f>
        <v>8</v>
      </c>
      <c r="M12" s="46" t="str">
        <f>INDEX('2. závod'!$A:$CH,$J12+5,INDEX('Základní list'!$B:$B,MATCH($I12,'Základní list'!$A:$A,0),1)-2)</f>
        <v>Jiří Jirsa, Jiří Hanousek</v>
      </c>
      <c r="N12" s="53" t="str">
        <f>INDEX('2. závod'!$A:$CH,$J12+5,INDEX('Základní list'!$B:$B,MATCH($I12,'Základní list'!$A:$A,0),1)-1)</f>
        <v>HaJi Feeder</v>
      </c>
    </row>
    <row r="13" spans="1:14" ht="31.5" customHeight="1">
      <c r="A13" s="89"/>
      <c r="B13" s="42">
        <v>9</v>
      </c>
      <c r="C13" s="40" t="s">
        <v>56</v>
      </c>
      <c r="D13" s="40">
        <v>9</v>
      </c>
      <c r="E13" s="43">
        <f>INDEX('1. závod'!$A:$CH,$D13+5,INDEX('Základní list'!$B:$B,MATCH($C13,'Základní list'!$A:$A,0),1))</f>
        <v>11870</v>
      </c>
      <c r="F13" s="43">
        <f>INDEX('1. závod'!$A:$CH,$D13+5,INDEX('Základní list'!$B:$B,MATCH($C13,'Základní list'!$A:$A,0),1)+2)</f>
        <v>4</v>
      </c>
      <c r="G13" s="46" t="str">
        <f>INDEX('1. závod'!$A:$CH,$D13+5,INDEX('Základní list'!$B:$B,MATCH($C13,'Základní list'!$A:$A,0),1)-2)</f>
        <v>Petr Ondráček, Jan Tomšík</v>
      </c>
      <c r="H13" s="53" t="str">
        <f>INDEX('1. závod'!$A:$CH,$D13+5,INDEX('Základní list'!$B:$B,MATCH($C13,'Základní list'!$A:$A,0),1)-1)</f>
        <v>Maver Feeder team Moravia B</v>
      </c>
      <c r="I13" s="40" t="s">
        <v>56</v>
      </c>
      <c r="J13" s="40">
        <v>9</v>
      </c>
      <c r="K13" s="43">
        <f>INDEX('2. závod'!$A:$CH,$J13+5,INDEX('Základní list'!$B:$B,MATCH($I13,'Základní list'!$A:$A,0),1))</f>
        <v>13780</v>
      </c>
      <c r="L13" s="43">
        <f>INDEX('2. závod'!$A:$CH,$J13+5,INDEX('Základní list'!$B:$B,MATCH($I13,'Základní list'!$A:$A,0),1)+2)</f>
        <v>5</v>
      </c>
      <c r="M13" s="46" t="str">
        <f>INDEX('2. závod'!$A:$CH,$J13+5,INDEX('Základní list'!$B:$B,MATCH($I13,'Základní list'!$A:$A,0),1)-2)</f>
        <v>Dominik Dvořák, Pavel Mikeš</v>
      </c>
      <c r="N13" s="53" t="str">
        <f>INDEX('2. závod'!$A:$CH,$J13+5,INDEX('Základní list'!$B:$B,MATCH($I13,'Základní list'!$A:$A,0),1)-1)</f>
        <v>DM Feeder Team</v>
      </c>
    </row>
    <row r="14" spans="1:14" ht="31.5" customHeight="1">
      <c r="A14" s="89"/>
      <c r="B14" s="42">
        <v>10</v>
      </c>
      <c r="C14" s="40" t="s">
        <v>56</v>
      </c>
      <c r="D14" s="40">
        <v>10</v>
      </c>
      <c r="E14" s="43">
        <f>INDEX('1. závod'!$A:$CH,$D14+5,INDEX('Základní list'!$B:$B,MATCH($C14,'Základní list'!$A:$A,0),1))</f>
        <v>7770</v>
      </c>
      <c r="F14" s="43">
        <f>INDEX('1. závod'!$A:$CH,$D14+5,INDEX('Základní list'!$B:$B,MATCH($C14,'Základní list'!$A:$A,0),1)+2)</f>
        <v>10</v>
      </c>
      <c r="G14" s="46" t="str">
        <f>INDEX('1. závod'!$A:$CH,$D14+5,INDEX('Základní list'!$B:$B,MATCH($C14,'Základní list'!$A:$A,0),1)-2)</f>
        <v>Lenka Grofová, Milan Špánek</v>
      </c>
      <c r="H14" s="53" t="str">
        <f>INDEX('1. závod'!$A:$CH,$D14+5,INDEX('Základní list'!$B:$B,MATCH($C14,'Základní list'!$A:$A,0),1)-1)</f>
        <v>Kefas FT</v>
      </c>
      <c r="I14" s="40" t="s">
        <v>56</v>
      </c>
      <c r="J14" s="40">
        <v>10</v>
      </c>
      <c r="K14" s="43">
        <f>INDEX('2. závod'!$A:$CH,$J14+5,INDEX('Základní list'!$B:$B,MATCH($I14,'Základní list'!$A:$A,0),1))</f>
        <v>15410</v>
      </c>
      <c r="L14" s="43">
        <f>INDEX('2. závod'!$A:$CH,$J14+5,INDEX('Základní list'!$B:$B,MATCH($I14,'Základní list'!$A:$A,0),1)+2)</f>
        <v>3</v>
      </c>
      <c r="M14" s="46" t="str">
        <f>INDEX('2. závod'!$A:$CH,$J14+5,INDEX('Základní list'!$B:$B,MATCH($I14,'Základní list'!$A:$A,0),1)-2)</f>
        <v>Jiří Ludvík, Rudolf Tichý</v>
      </c>
      <c r="N14" s="53">
        <f>INDEX('2. závod'!$A:$CH,$J14+5,INDEX('Základní list'!$B:$B,MATCH($I14,'Základní list'!$A:$A,0),1)-1)</f>
      </c>
    </row>
    <row r="15" spans="1:14" ht="31.5" customHeight="1">
      <c r="A15" s="90"/>
      <c r="B15" s="42">
        <v>11</v>
      </c>
      <c r="C15" s="40" t="s">
        <v>56</v>
      </c>
      <c r="D15" s="40">
        <v>11</v>
      </c>
      <c r="E15" s="43">
        <f>INDEX('1. závod'!$A:$CH,$D15+5,INDEX('Základní list'!$B:$B,MATCH($C15,'Základní list'!$A:$A,0),1))</f>
        <v>12010</v>
      </c>
      <c r="F15" s="43">
        <f>INDEX('1. závod'!$A:$CH,$D15+5,INDEX('Základní list'!$B:$B,MATCH($C15,'Základní list'!$A:$A,0),1)+2)</f>
        <v>3</v>
      </c>
      <c r="G15" s="46" t="str">
        <f>INDEX('1. závod'!$A:$CH,$D15+5,INDEX('Základní list'!$B:$B,MATCH($C15,'Základní list'!$A:$A,0),1)-2)</f>
        <v>Petr Kabát, František Koubek</v>
      </c>
      <c r="H15" s="53" t="str">
        <f>INDEX('1. závod'!$A:$CH,$D15+5,INDEX('Základní list'!$B:$B,MATCH($C15,'Základní list'!$A:$A,0),1)-1)</f>
        <v>Flagman and Rive feeder team</v>
      </c>
      <c r="I15" s="40" t="s">
        <v>56</v>
      </c>
      <c r="J15" s="40">
        <v>11</v>
      </c>
      <c r="K15" s="43">
        <f>INDEX('2. závod'!$A:$CH,$J15+5,INDEX('Základní list'!$B:$B,MATCH($I15,'Základní list'!$A:$A,0),1))</f>
        <v>19210</v>
      </c>
      <c r="L15" s="43">
        <f>INDEX('2. závod'!$A:$CH,$J15+5,INDEX('Základní list'!$B:$B,MATCH($I15,'Základní list'!$A:$A,0),1)+2)</f>
        <v>1</v>
      </c>
      <c r="M15" s="46" t="str">
        <f>INDEX('2. závod'!$A:$CH,$J15+5,INDEX('Základní list'!$B:$B,MATCH($I15,'Základní list'!$A:$A,0),1)-2)</f>
        <v>Petr Ondráček, Jan Tomšík</v>
      </c>
      <c r="N15" s="53" t="str">
        <f>INDEX('2. závod'!$A:$CH,$J15+5,INDEX('Základní list'!$B:$B,MATCH($I15,'Základní list'!$A:$A,0),1)-1)</f>
        <v>Maver Feeder team Moravia B</v>
      </c>
    </row>
    <row r="16" spans="2:14" ht="31.5" customHeight="1">
      <c r="B16" s="42">
        <v>12</v>
      </c>
      <c r="C16" s="40" t="s">
        <v>56</v>
      </c>
      <c r="D16" s="40">
        <v>12</v>
      </c>
      <c r="E16" s="43">
        <f>INDEX('1. závod'!$A:$CH,$D16+5,INDEX('Základní list'!$B:$B,MATCH($C16,'Základní list'!$A:$A,0),1))</f>
        <v>11860</v>
      </c>
      <c r="F16" s="43">
        <f>INDEX('1. závod'!$A:$CH,$D16+5,INDEX('Základní list'!$B:$B,MATCH($C16,'Základní list'!$A:$A,0),1)+2)</f>
        <v>5</v>
      </c>
      <c r="G16" s="46" t="str">
        <f>INDEX('1. závod'!$A:$CH,$D16+5,INDEX('Základní list'!$B:$B,MATCH($C16,'Základní list'!$A:$A,0),1)-2)</f>
        <v>Jan Prepsl, Patrik Vele</v>
      </c>
      <c r="H16" s="53" t="str">
        <f>INDEX('1. závod'!$A:$CH,$D16+5,INDEX('Základní list'!$B:$B,MATCH($C16,'Základní list'!$A:$A,0),1)-1)</f>
        <v>MO ČRS PRAHA 9 KYJE</v>
      </c>
      <c r="I16" s="40" t="s">
        <v>56</v>
      </c>
      <c r="J16" s="40">
        <v>12</v>
      </c>
      <c r="K16" s="43">
        <f>INDEX('2. závod'!$A:$CH,$J16+5,INDEX('Základní list'!$B:$B,MATCH($I16,'Základní list'!$A:$A,0),1))</f>
        <v>7520</v>
      </c>
      <c r="L16" s="43">
        <f>INDEX('2. závod'!$A:$CH,$J16+5,INDEX('Základní list'!$B:$B,MATCH($I16,'Základní list'!$A:$A,0),1)+2)</f>
        <v>11</v>
      </c>
      <c r="M16" s="46" t="str">
        <f>INDEX('2. závod'!$A:$CH,$J16+5,INDEX('Základní list'!$B:$B,MATCH($I16,'Základní list'!$A:$A,0),1)-2)</f>
        <v>Jan Mareš, Petr Pudil</v>
      </c>
      <c r="N16" s="53" t="str">
        <f>INDEX('2. závod'!$A:$CH,$J16+5,INDEX('Základní list'!$B:$B,MATCH($I16,'Základní list'!$A:$A,0),1)-1)</f>
        <v>PuMa feeder team</v>
      </c>
    </row>
    <row r="17" spans="2:14" ht="31.5" customHeight="1">
      <c r="B17" s="42">
        <v>13</v>
      </c>
      <c r="C17" s="40" t="s">
        <v>56</v>
      </c>
      <c r="D17" s="40">
        <v>13</v>
      </c>
      <c r="E17" s="43">
        <f>INDEX('1. závod'!$A:$CH,$D17+5,INDEX('Základní list'!$B:$B,MATCH($C17,'Základní list'!$A:$A,0),1))</f>
        <v>2460</v>
      </c>
      <c r="F17" s="43">
        <f>INDEX('1. závod'!$A:$CH,$D17+5,INDEX('Základní list'!$B:$B,MATCH($C17,'Základní list'!$A:$A,0),1)+2)</f>
        <v>18</v>
      </c>
      <c r="G17" s="46" t="str">
        <f>INDEX('1. závod'!$A:$CH,$D17+5,INDEX('Základní list'!$B:$B,MATCH($C17,'Základní list'!$A:$A,0),1)-2)</f>
        <v>Vladimír Dědík, Jan Kosprt</v>
      </c>
      <c r="H17" s="53" t="str">
        <f>INDEX('1. závod'!$A:$CH,$D17+5,INDEX('Základní list'!$B:$B,MATCH($C17,'Základní list'!$A:$A,0),1)-1)</f>
        <v>Black Bass</v>
      </c>
      <c r="I17" s="40" t="s">
        <v>56</v>
      </c>
      <c r="J17" s="40">
        <v>13</v>
      </c>
      <c r="K17" s="43">
        <f>INDEX('2. závod'!$A:$CH,$J17+5,INDEX('Základní list'!$B:$B,MATCH($I17,'Základní list'!$A:$A,0),1))</f>
        <v>3910</v>
      </c>
      <c r="L17" s="43">
        <f>INDEX('2. závod'!$A:$CH,$J17+5,INDEX('Základní list'!$B:$B,MATCH($I17,'Základní list'!$A:$A,0),1)+2)</f>
        <v>17</v>
      </c>
      <c r="M17" s="46" t="str">
        <f>INDEX('2. závod'!$A:$CH,$J17+5,INDEX('Základní list'!$B:$B,MATCH($I17,'Základní list'!$A:$A,0),1)-2)</f>
        <v>Jiří Cuhorka, Aleš Cuhorka</v>
      </c>
      <c r="N17" s="53" t="str">
        <f>INDEX('2. závod'!$A:$CH,$J17+5,INDEX('Základní list'!$B:$B,MATCH($I17,'Základní list'!$A:$A,0),1)-1)</f>
        <v>Cukr</v>
      </c>
    </row>
    <row r="18" spans="2:14" ht="31.5" customHeight="1">
      <c r="B18" s="42">
        <v>14</v>
      </c>
      <c r="C18" s="40" t="s">
        <v>56</v>
      </c>
      <c r="D18" s="40">
        <v>14</v>
      </c>
      <c r="E18" s="43">
        <f>INDEX('1. závod'!$A:$CH,$D18+5,INDEX('Základní list'!$B:$B,MATCH($C18,'Základní list'!$A:$A,0),1))</f>
        <v>6700</v>
      </c>
      <c r="F18" s="43">
        <f>INDEX('1. závod'!$A:$CH,$D18+5,INDEX('Základní list'!$B:$B,MATCH($C18,'Základní list'!$A:$A,0),1)+2)</f>
        <v>11</v>
      </c>
      <c r="G18" s="46" t="str">
        <f>INDEX('1. závod'!$A:$CH,$D18+5,INDEX('Základní list'!$B:$B,MATCH($C18,'Základní list'!$A:$A,0),1)-2)</f>
        <v>Petr Poskočil, Jan Tichý</v>
      </c>
      <c r="H18" s="53">
        <f>INDEX('1. závod'!$A:$CH,$D18+5,INDEX('Základní list'!$B:$B,MATCH($C18,'Základní list'!$A:$A,0),1)-1)</f>
      </c>
      <c r="I18" s="40" t="s">
        <v>56</v>
      </c>
      <c r="J18" s="40">
        <v>14</v>
      </c>
      <c r="K18" s="43">
        <f>INDEX('2. závod'!$A:$CH,$J18+5,INDEX('Základní list'!$B:$B,MATCH($I18,'Základní list'!$A:$A,0),1))</f>
        <v>9570</v>
      </c>
      <c r="L18" s="43">
        <f>INDEX('2. závod'!$A:$CH,$J18+5,INDEX('Základní list'!$B:$B,MATCH($I18,'Základní list'!$A:$A,0),1)+2)</f>
        <v>10</v>
      </c>
      <c r="M18" s="46" t="str">
        <f>INDEX('2. závod'!$A:$CH,$J18+5,INDEX('Základní list'!$B:$B,MATCH($I18,'Základní list'!$A:$A,0),1)-2)</f>
        <v>Zdeněk Pecka, Aleš Řípa</v>
      </c>
      <c r="N18" s="53" t="str">
        <f>INDEX('2. závod'!$A:$CH,$J18+5,INDEX('Základní list'!$B:$B,MATCH($I18,'Základní list'!$A:$A,0),1)-1)</f>
        <v>Marcel Van Den Ende team</v>
      </c>
    </row>
    <row r="19" spans="2:14" ht="31.5" customHeight="1">
      <c r="B19" s="42">
        <v>15</v>
      </c>
      <c r="C19" s="40" t="s">
        <v>56</v>
      </c>
      <c r="D19" s="40">
        <v>15</v>
      </c>
      <c r="E19" s="43">
        <f>INDEX('1. závod'!$A:$CH,$D19+5,INDEX('Základní list'!$B:$B,MATCH($C19,'Základní list'!$A:$A,0),1))</f>
        <v>10020</v>
      </c>
      <c r="F19" s="43">
        <f>INDEX('1. závod'!$A:$CH,$D19+5,INDEX('Základní list'!$B:$B,MATCH($C19,'Základní list'!$A:$A,0),1)+2)</f>
        <v>6</v>
      </c>
      <c r="G19" s="46" t="str">
        <f>INDEX('1. závod'!$A:$CH,$D19+5,INDEX('Základní list'!$B:$B,MATCH($C19,'Základní list'!$A:$A,0),1)-2)</f>
        <v>Roman Hladík, Pavel Richter</v>
      </c>
      <c r="H19" s="53" t="str">
        <f>INDEX('1. závod'!$A:$CH,$D19+5,INDEX('Základní list'!$B:$B,MATCH($C19,'Základní list'!$A:$A,0),1)-1)</f>
        <v>Plzeňské Hérečky</v>
      </c>
      <c r="I19" s="40" t="s">
        <v>56</v>
      </c>
      <c r="J19" s="40">
        <v>15</v>
      </c>
      <c r="K19" s="43">
        <f>INDEX('2. závod'!$A:$CH,$J19+5,INDEX('Základní list'!$B:$B,MATCH($I19,'Základní list'!$A:$A,0),1))</f>
        <v>6640</v>
      </c>
      <c r="L19" s="43">
        <f>INDEX('2. závod'!$A:$CH,$J19+5,INDEX('Základní list'!$B:$B,MATCH($I19,'Základní list'!$A:$A,0),1)+2)</f>
        <v>14</v>
      </c>
      <c r="M19" s="46" t="str">
        <f>INDEX('2. závod'!$A:$CH,$J19+5,INDEX('Základní list'!$B:$B,MATCH($I19,'Základní list'!$A:$A,0),1)-2)</f>
        <v>Jiří Klement, Lukáš Rozumný</v>
      </c>
      <c r="N19" s="53" t="str">
        <f>INDEX('2. závod'!$A:$CH,$J19+5,INDEX('Základní list'!$B:$B,MATCH($I19,'Základní list'!$A:$A,0),1)-1)</f>
        <v>VIPA Trabucco B</v>
      </c>
    </row>
    <row r="20" spans="2:14" ht="31.5" customHeight="1">
      <c r="B20" s="42">
        <v>16</v>
      </c>
      <c r="C20" s="40" t="s">
        <v>56</v>
      </c>
      <c r="D20" s="40">
        <v>16</v>
      </c>
      <c r="E20" s="43">
        <f>INDEX('1. závod'!$A:$CH,$D20+5,INDEX('Základní list'!$B:$B,MATCH($C20,'Základní list'!$A:$A,0),1))</f>
        <v>3440</v>
      </c>
      <c r="F20" s="43">
        <f>INDEX('1. závod'!$A:$CH,$D20+5,INDEX('Základní list'!$B:$B,MATCH($C20,'Základní list'!$A:$A,0),1)+2)</f>
        <v>17</v>
      </c>
      <c r="G20" s="46" t="str">
        <f>INDEX('1. závod'!$A:$CH,$D20+5,INDEX('Základní list'!$B:$B,MATCH($C20,'Základní list'!$A:$A,0),1)-2)</f>
        <v>Radek Lang, Josef Šitina</v>
      </c>
      <c r="H20" s="53" t="str">
        <f>INDEX('1. závod'!$A:$CH,$D20+5,INDEX('Základní list'!$B:$B,MATCH($C20,'Základní list'!$A:$A,0),1)-1)</f>
        <v>Na Feeder Cz MO Brandýs nad Labam</v>
      </c>
      <c r="I20" s="40" t="s">
        <v>56</v>
      </c>
      <c r="J20" s="40">
        <v>16</v>
      </c>
      <c r="K20" s="43">
        <f>INDEX('2. závod'!$A:$CH,$J20+5,INDEX('Základní list'!$B:$B,MATCH($I20,'Základní list'!$A:$A,0),1))</f>
        <v>4740</v>
      </c>
      <c r="L20" s="43">
        <f>INDEX('2. závod'!$A:$CH,$J20+5,INDEX('Základní list'!$B:$B,MATCH($I20,'Základní list'!$A:$A,0),1)+2)</f>
        <v>15</v>
      </c>
      <c r="M20" s="46" t="str">
        <f>INDEX('2. závod'!$A:$CH,$J20+5,INDEX('Základní list'!$B:$B,MATCH($I20,'Základní list'!$A:$A,0),1)-2)</f>
        <v>Martin Vondra, Stanislav Vacek</v>
      </c>
      <c r="N20" s="53" t="str">
        <f>INDEX('2. závod'!$A:$CH,$J20+5,INDEX('Základní list'!$B:$B,MATCH($I20,'Základní list'!$A:$A,0),1)-1)</f>
        <v>FT Mechováci</v>
      </c>
    </row>
    <row r="21" spans="2:14" ht="31.5" customHeight="1">
      <c r="B21" s="42">
        <v>17</v>
      </c>
      <c r="C21" s="40" t="s">
        <v>56</v>
      </c>
      <c r="D21" s="40">
        <v>17</v>
      </c>
      <c r="E21" s="43">
        <f>INDEX('1. závod'!$A:$CH,$D21+5,INDEX('Základní list'!$B:$B,MATCH($C21,'Základní list'!$A:$A,0),1))</f>
        <v>8340</v>
      </c>
      <c r="F21" s="43">
        <f>INDEX('1. závod'!$A:$CH,$D21+5,INDEX('Základní list'!$B:$B,MATCH($C21,'Základní list'!$A:$A,0),1)+2)</f>
        <v>8</v>
      </c>
      <c r="G21" s="46" t="str">
        <f>INDEX('1. závod'!$A:$CH,$D21+5,INDEX('Základní list'!$B:$B,MATCH($C21,'Základní list'!$A:$A,0),1)-2)</f>
        <v>Rosta Nerad, Víťa Král ml.</v>
      </c>
      <c r="H21" s="53" t="str">
        <f>INDEX('1. závod'!$A:$CH,$D21+5,INDEX('Základní list'!$B:$B,MATCH($C21,'Základní list'!$A:$A,0),1)-1)</f>
        <v>Černý Král</v>
      </c>
      <c r="I21" s="40" t="s">
        <v>56</v>
      </c>
      <c r="J21" s="40">
        <v>17</v>
      </c>
      <c r="K21" s="43">
        <f>INDEX('2. závod'!$A:$CH,$J21+5,INDEX('Základní list'!$B:$B,MATCH($I21,'Základní list'!$A:$A,0),1))</f>
        <v>18920</v>
      </c>
      <c r="L21" s="43">
        <f>INDEX('2. závod'!$A:$CH,$J21+5,INDEX('Základní list'!$B:$B,MATCH($I21,'Základní list'!$A:$A,0),1)+2)</f>
        <v>2</v>
      </c>
      <c r="M21" s="46" t="str">
        <f>INDEX('2. závod'!$A:$CH,$J21+5,INDEX('Základní list'!$B:$B,MATCH($I21,'Základní list'!$A:$A,0),1)-2)</f>
        <v>Lenka Grofová, Milan Špánek</v>
      </c>
      <c r="N21" s="53" t="str">
        <f>INDEX('2. závod'!$A:$CH,$J21+5,INDEX('Základní list'!$B:$B,MATCH($I21,'Základní list'!$A:$A,0),1)-1)</f>
        <v>Kefas FT</v>
      </c>
    </row>
    <row r="22" spans="2:14" ht="31.5" customHeight="1">
      <c r="B22" s="42">
        <v>18</v>
      </c>
      <c r="C22" s="40" t="s">
        <v>56</v>
      </c>
      <c r="D22" s="40">
        <v>18</v>
      </c>
      <c r="E22" s="43">
        <f>INDEX('1. závod'!$A:$CH,$D22+5,INDEX('Základní list'!$B:$B,MATCH($C22,'Základní list'!$A:$A,0),1))</f>
        <v>8810</v>
      </c>
      <c r="F22" s="43">
        <f>INDEX('1. závod'!$A:$CH,$D22+5,INDEX('Základní list'!$B:$B,MATCH($C22,'Základní list'!$A:$A,0),1)+2)</f>
        <v>7</v>
      </c>
      <c r="G22" s="46" t="str">
        <f>INDEX('1. závod'!$A:$CH,$D22+5,INDEX('Základní list'!$B:$B,MATCH($C22,'Základní list'!$A:$A,0),1)-2)</f>
        <v>Zdeněk Novák, Vladimíra Nováková</v>
      </c>
      <c r="H22" s="53">
        <f>INDEX('1. závod'!$A:$CH,$D22+5,INDEX('Základní list'!$B:$B,MATCH($C22,'Základní list'!$A:$A,0),1)-1)</f>
      </c>
      <c r="I22" s="40" t="s">
        <v>56</v>
      </c>
      <c r="J22" s="40">
        <v>18</v>
      </c>
      <c r="K22" s="43">
        <f>INDEX('2. závod'!$A:$CH,$J22+5,INDEX('Základní list'!$B:$B,MATCH($I22,'Základní list'!$A:$A,0),1))</f>
        <v>13750</v>
      </c>
      <c r="L22" s="43">
        <f>INDEX('2. závod'!$A:$CH,$J22+5,INDEX('Základní list'!$B:$B,MATCH($I22,'Základní list'!$A:$A,0),1)+2)</f>
        <v>6</v>
      </c>
      <c r="M22" s="46" t="str">
        <f>INDEX('2. závod'!$A:$CH,$J22+5,INDEX('Základní list'!$B:$B,MATCH($I22,'Základní list'!$A:$A,0),1)-2)</f>
        <v>Zdeněk Novák, Vladimíra Nováková</v>
      </c>
      <c r="N22" s="53">
        <f>INDEX('2. závod'!$A:$CH,$J22+5,INDEX('Základní list'!$B:$B,MATCH($I22,'Základní list'!$A:$A,0),1)-1)</f>
      </c>
    </row>
    <row r="23" spans="2:14" ht="31.5" customHeight="1">
      <c r="B23" s="42">
        <v>19</v>
      </c>
      <c r="C23" s="40" t="s">
        <v>56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56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2:14" ht="31.5" customHeight="1">
      <c r="B24" s="42">
        <v>20</v>
      </c>
      <c r="C24" s="40" t="s">
        <v>56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56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2:14" ht="31.5" customHeight="1">
      <c r="B25" s="42">
        <v>21</v>
      </c>
      <c r="C25" s="40" t="s">
        <v>57</v>
      </c>
      <c r="D25" s="40">
        <v>1</v>
      </c>
      <c r="E25" s="43">
        <f>INDEX('1. závod'!$A:$CH,$D25+5,INDEX('Základní list'!$B:$B,MATCH($C25,'Základní list'!$A:$A,0),1))</f>
        <v>9540</v>
      </c>
      <c r="F25" s="43">
        <f>INDEX('1. závod'!$A:$CH,$D25+5,INDEX('Základní list'!$B:$B,MATCH($C25,'Základní list'!$A:$A,0),1)+2)</f>
        <v>5</v>
      </c>
      <c r="G25" s="46" t="str">
        <f>INDEX('1. závod'!$A:$CH,$D25+5,INDEX('Základní list'!$B:$B,MATCH($C25,'Základní list'!$A:$A,0),1)-2)</f>
        <v>Tomáš Černý st., Tomáš Černý ml.</v>
      </c>
      <c r="H25" s="53">
        <f>INDEX('1. závod'!$A:$CH,$D25+5,INDEX('Základní list'!$B:$B,MATCH($C25,'Základní list'!$A:$A,0),1)-1)</f>
      </c>
      <c r="I25" s="40" t="s">
        <v>57</v>
      </c>
      <c r="J25" s="40">
        <v>1</v>
      </c>
      <c r="K25" s="43">
        <f>INDEX('2. závod'!$A:$CH,$J25+5,INDEX('Základní list'!$B:$B,MATCH($I25,'Základní list'!$A:$A,0),1))</f>
        <v>15080</v>
      </c>
      <c r="L25" s="43">
        <f>INDEX('2. závod'!$A:$CH,$J25+5,INDEX('Základní list'!$B:$B,MATCH($I25,'Základní list'!$A:$A,0),1)+2)</f>
        <v>2</v>
      </c>
      <c r="M25" s="46" t="str">
        <f>INDEX('2. závod'!$A:$CH,$J25+5,INDEX('Základní list'!$B:$B,MATCH($I25,'Základní list'!$A:$A,0),1)-2)</f>
        <v>Rosta Nerad, Víťa Král ml.</v>
      </c>
      <c r="N25" s="53" t="str">
        <f>INDEX('2. závod'!$A:$CH,$J25+5,INDEX('Základní list'!$B:$B,MATCH($I25,'Základní list'!$A:$A,0),1)-1)</f>
        <v>Černý Král</v>
      </c>
    </row>
    <row r="26" spans="2:14" ht="31.5" customHeight="1">
      <c r="B26" s="42">
        <v>22</v>
      </c>
      <c r="C26" s="40" t="s">
        <v>57</v>
      </c>
      <c r="D26" s="40">
        <v>2</v>
      </c>
      <c r="E26" s="43">
        <f>INDEX('1. závod'!$A:$CH,$D26+5,INDEX('Základní list'!$B:$B,MATCH($C26,'Základní list'!$A:$A,0),1))</f>
        <v>4470</v>
      </c>
      <c r="F26" s="43">
        <f>INDEX('1. závod'!$A:$CH,$D26+5,INDEX('Základní list'!$B:$B,MATCH($C26,'Základní list'!$A:$A,0),1)+2)</f>
        <v>16</v>
      </c>
      <c r="G26" s="46" t="str">
        <f>INDEX('1. závod'!$A:$CH,$D26+5,INDEX('Základní list'!$B:$B,MATCH($C26,'Základní list'!$A:$A,0),1)-2)</f>
        <v>Nella Králová, Víťa Král st.</v>
      </c>
      <c r="H26" s="53" t="str">
        <f>INDEX('1. závod'!$A:$CH,$D26+5,INDEX('Základní list'!$B:$B,MATCH($C26,'Základní list'!$A:$A,0),1)-1)</f>
        <v>Feeder team Králící</v>
      </c>
      <c r="I26" s="40" t="s">
        <v>57</v>
      </c>
      <c r="J26" s="40">
        <v>2</v>
      </c>
      <c r="K26" s="43">
        <f>INDEX('2. závod'!$A:$CH,$J26+5,INDEX('Základní list'!$B:$B,MATCH($I26,'Základní list'!$A:$A,0),1))</f>
        <v>3470</v>
      </c>
      <c r="L26" s="43">
        <f>INDEX('2. závod'!$A:$CH,$J26+5,INDEX('Základní list'!$B:$B,MATCH($I26,'Základní list'!$A:$A,0),1)+2)</f>
        <v>18</v>
      </c>
      <c r="M26" s="46" t="str">
        <f>INDEX('2. závod'!$A:$CH,$J26+5,INDEX('Základní list'!$B:$B,MATCH($I26,'Základní list'!$A:$A,0),1)-2)</f>
        <v>Petr Kuchař, Jan Matouš</v>
      </c>
      <c r="N26" s="53">
        <f>INDEX('2. závod'!$A:$CH,$J26+5,INDEX('Základní list'!$B:$B,MATCH($I26,'Základní list'!$A:$A,0),1)-1)</f>
      </c>
    </row>
    <row r="27" spans="2:14" ht="31.5" customHeight="1">
      <c r="B27" s="42">
        <v>23</v>
      </c>
      <c r="C27" s="40" t="s">
        <v>57</v>
      </c>
      <c r="D27" s="40">
        <v>3</v>
      </c>
      <c r="E27" s="43">
        <f>INDEX('1. závod'!$A:$CH,$D27+5,INDEX('Základní list'!$B:$B,MATCH($C27,'Základní list'!$A:$A,0),1))</f>
        <v>6630</v>
      </c>
      <c r="F27" s="43">
        <f>INDEX('1. závod'!$A:$CH,$D27+5,INDEX('Základní list'!$B:$B,MATCH($C27,'Základní list'!$A:$A,0),1)+2)</f>
        <v>11</v>
      </c>
      <c r="G27" s="46" t="str">
        <f>INDEX('1. závod'!$A:$CH,$D27+5,INDEX('Základní list'!$B:$B,MATCH($C27,'Základní list'!$A:$A,0),1)-2)</f>
        <v>Jaroslav Buriánek, Petr Reichert</v>
      </c>
      <c r="H27" s="53" t="str">
        <f>INDEX('1. závod'!$A:$CH,$D27+5,INDEX('Základní list'!$B:$B,MATCH($C27,'Základní list'!$A:$A,0),1)-1)</f>
        <v>Barbus Feeder team</v>
      </c>
      <c r="I27" s="40" t="s">
        <v>57</v>
      </c>
      <c r="J27" s="40">
        <v>3</v>
      </c>
      <c r="K27" s="43">
        <f>INDEX('2. závod'!$A:$CH,$J27+5,INDEX('Základní list'!$B:$B,MATCH($I27,'Základní list'!$A:$A,0),1))</f>
        <v>3640</v>
      </c>
      <c r="L27" s="43">
        <f>INDEX('2. závod'!$A:$CH,$J27+5,INDEX('Základní list'!$B:$B,MATCH($I27,'Základní list'!$A:$A,0),1)+2)</f>
        <v>17</v>
      </c>
      <c r="M27" s="46" t="str">
        <f>INDEX('2. závod'!$A:$CH,$J27+5,INDEX('Základní list'!$B:$B,MATCH($I27,'Základní list'!$A:$A,0),1)-2)</f>
        <v>Michal Fiala, Stanislav Mareček</v>
      </c>
      <c r="N27" s="53" t="str">
        <f>INDEX('2. závod'!$A:$CH,$J27+5,INDEX('Základní list'!$B:$B,MATCH($I27,'Základní list'!$A:$A,0),1)-1)</f>
        <v>Carabus feeder team</v>
      </c>
    </row>
    <row r="28" spans="1:14" ht="31.5" customHeight="1">
      <c r="A28" s="90"/>
      <c r="B28" s="42">
        <v>24</v>
      </c>
      <c r="C28" s="40" t="s">
        <v>57</v>
      </c>
      <c r="D28" s="40">
        <v>4</v>
      </c>
      <c r="E28" s="43">
        <f>INDEX('1. závod'!$A:$CH,$D28+5,INDEX('Základní list'!$B:$B,MATCH($C28,'Základní list'!$A:$A,0),1))</f>
        <v>13300</v>
      </c>
      <c r="F28" s="43">
        <f>INDEX('1. závod'!$A:$CH,$D28+5,INDEX('Základní list'!$B:$B,MATCH($C28,'Základní list'!$A:$A,0),1)+2)</f>
        <v>2</v>
      </c>
      <c r="G28" s="46" t="str">
        <f>INDEX('1. závod'!$A:$CH,$D28+5,INDEX('Základní list'!$B:$B,MATCH($C28,'Základní list'!$A:$A,0),1)-2)</f>
        <v>Petr Bromovský, Milan Štěpnička</v>
      </c>
      <c r="H28" s="53">
        <f>INDEX('1. závod'!$A:$CH,$D28+5,INDEX('Základní list'!$B:$B,MATCH($C28,'Základní list'!$A:$A,0),1)-1)</f>
      </c>
      <c r="I28" s="40" t="s">
        <v>57</v>
      </c>
      <c r="J28" s="40">
        <v>4</v>
      </c>
      <c r="K28" s="43">
        <f>INDEX('2. závod'!$A:$CH,$J28+5,INDEX('Základní list'!$B:$B,MATCH($I28,'Základní list'!$A:$A,0),1))</f>
        <v>5340</v>
      </c>
      <c r="L28" s="43">
        <f>INDEX('2. závod'!$A:$CH,$J28+5,INDEX('Základní list'!$B:$B,MATCH($I28,'Základní list'!$A:$A,0),1)+2)</f>
        <v>16</v>
      </c>
      <c r="M28" s="46" t="str">
        <f>INDEX('2. závod'!$A:$CH,$J28+5,INDEX('Základní list'!$B:$B,MATCH($I28,'Základní list'!$A:$A,0),1)-2)</f>
        <v>Serhiy Bulak, Oleg Burak</v>
      </c>
      <c r="N28" s="53" t="str">
        <f>INDEX('2. závod'!$A:$CH,$J28+5,INDEX('Základní list'!$B:$B,MATCH($I28,'Základní list'!$A:$A,0),1)-1)</f>
        <v>Dnister 1</v>
      </c>
    </row>
    <row r="29" spans="2:14" ht="31.5" customHeight="1">
      <c r="B29" s="42">
        <v>25</v>
      </c>
      <c r="C29" s="40" t="s">
        <v>57</v>
      </c>
      <c r="D29" s="40">
        <v>5</v>
      </c>
      <c r="E29" s="43">
        <f>INDEX('1. závod'!$A:$CH,$D29+5,INDEX('Základní list'!$B:$B,MATCH($C29,'Základní list'!$A:$A,0),1))</f>
        <v>4185</v>
      </c>
      <c r="F29" s="43">
        <f>INDEX('1. závod'!$A:$CH,$D29+5,INDEX('Základní list'!$B:$B,MATCH($C29,'Základní list'!$A:$A,0),1)+2)</f>
        <v>17</v>
      </c>
      <c r="G29" s="46" t="str">
        <f>INDEX('1. závod'!$A:$CH,$D29+5,INDEX('Základní list'!$B:$B,MATCH($C29,'Základní list'!$A:$A,0),1)-2)</f>
        <v>Josef Valha, Alois Jurkovič</v>
      </c>
      <c r="H29" s="53" t="str">
        <f>INDEX('1. závod'!$A:$CH,$D29+5,INDEX('Základní list'!$B:$B,MATCH($C29,'Základní list'!$A:$A,0),1)-1)</f>
        <v>Egerfish Senior MO Žatec</v>
      </c>
      <c r="I29" s="40" t="s">
        <v>57</v>
      </c>
      <c r="J29" s="40">
        <v>5</v>
      </c>
      <c r="K29" s="43">
        <f>INDEX('2. závod'!$A:$CH,$J29+5,INDEX('Základní list'!$B:$B,MATCH($I29,'Základní list'!$A:$A,0),1))</f>
        <v>10750</v>
      </c>
      <c r="L29" s="43">
        <f>INDEX('2. závod'!$A:$CH,$J29+5,INDEX('Základní list'!$B:$B,MATCH($I29,'Základní list'!$A:$A,0),1)+2)</f>
        <v>7</v>
      </c>
      <c r="M29" s="46" t="str">
        <f>INDEX('2. závod'!$A:$CH,$J29+5,INDEX('Základní list'!$B:$B,MATCH($I29,'Základní list'!$A:$A,0),1)-2)</f>
        <v>Viktor Stříbrský, Michal Soukup</v>
      </c>
      <c r="N29" s="53" t="str">
        <f>INDEX('2. závod'!$A:$CH,$J29+5,INDEX('Základní list'!$B:$B,MATCH($I29,'Základní list'!$A:$A,0),1)-1)</f>
        <v>Ostrá Plzeň</v>
      </c>
    </row>
    <row r="30" spans="2:14" ht="31.5" customHeight="1">
      <c r="B30" s="42">
        <v>26</v>
      </c>
      <c r="C30" s="40" t="s">
        <v>57</v>
      </c>
      <c r="D30" s="40">
        <v>6</v>
      </c>
      <c r="E30" s="43">
        <f>INDEX('1. závod'!$A:$CH,$D30+5,INDEX('Základní list'!$B:$B,MATCH($C30,'Základní list'!$A:$A,0),1))</f>
        <v>5005</v>
      </c>
      <c r="F30" s="43">
        <f>INDEX('1. závod'!$A:$CH,$D30+5,INDEX('Základní list'!$B:$B,MATCH($C30,'Základní list'!$A:$A,0),1)+2)</f>
        <v>14</v>
      </c>
      <c r="G30" s="46" t="str">
        <f>INDEX('1. závod'!$A:$CH,$D30+5,INDEX('Základní list'!$B:$B,MATCH($C30,'Základní list'!$A:$A,0),1)-2)</f>
        <v>Martin Vondra, Stanislav Vacek</v>
      </c>
      <c r="H30" s="53" t="str">
        <f>INDEX('1. závod'!$A:$CH,$D30+5,INDEX('Základní list'!$B:$B,MATCH($C30,'Základní list'!$A:$A,0),1)-1)</f>
        <v>FT Mechováci</v>
      </c>
      <c r="I30" s="40" t="s">
        <v>57</v>
      </c>
      <c r="J30" s="40">
        <v>6</v>
      </c>
      <c r="K30" s="43">
        <f>INDEX('2. závod'!$A:$CH,$J30+5,INDEX('Základní list'!$B:$B,MATCH($I30,'Základní list'!$A:$A,0),1))</f>
        <v>14100</v>
      </c>
      <c r="L30" s="43">
        <f>INDEX('2. závod'!$A:$CH,$J30+5,INDEX('Základní list'!$B:$B,MATCH($I30,'Základní list'!$A:$A,0),1)+2)</f>
        <v>3</v>
      </c>
      <c r="M30" s="46" t="str">
        <f>INDEX('2. závod'!$A:$CH,$J30+5,INDEX('Základní list'!$B:$B,MATCH($I30,'Základní list'!$A:$A,0),1)-2)</f>
        <v>Jan Prepsl, Patrik Vele</v>
      </c>
      <c r="N30" s="53" t="str">
        <f>INDEX('2. závod'!$A:$CH,$J30+5,INDEX('Základní list'!$B:$B,MATCH($I30,'Základní list'!$A:$A,0),1)-1)</f>
        <v>MO ČRS PRAHA 9 KYJE</v>
      </c>
    </row>
    <row r="31" spans="2:14" ht="31.5" customHeight="1">
      <c r="B31" s="42">
        <v>27</v>
      </c>
      <c r="C31" s="40" t="s">
        <v>57</v>
      </c>
      <c r="D31" s="40">
        <v>7</v>
      </c>
      <c r="E31" s="43">
        <f>INDEX('1. závod'!$A:$CH,$D31+5,INDEX('Základní list'!$B:$B,MATCH($C31,'Základní list'!$A:$A,0),1))</f>
        <v>8990</v>
      </c>
      <c r="F31" s="43">
        <f>INDEX('1. závod'!$A:$CH,$D31+5,INDEX('Základní list'!$B:$B,MATCH($C31,'Základní list'!$A:$A,0),1)+2)</f>
        <v>9</v>
      </c>
      <c r="G31" s="46" t="str">
        <f>INDEX('1. závod'!$A:$CH,$D31+5,INDEX('Základní list'!$B:$B,MATCH($C31,'Základní list'!$A:$A,0),1)-2)</f>
        <v>František Herink, Milan Rada</v>
      </c>
      <c r="H31" s="53" t="str">
        <f>INDEX('1. závod'!$A:$CH,$D31+5,INDEX('Základní list'!$B:$B,MATCH($C31,'Základní list'!$A:$A,0),1)-1)</f>
        <v>VIPA Trabucco A</v>
      </c>
      <c r="I31" s="40" t="s">
        <v>57</v>
      </c>
      <c r="J31" s="40">
        <v>7</v>
      </c>
      <c r="K31" s="43">
        <f>INDEX('2. závod'!$A:$CH,$J31+5,INDEX('Základní list'!$B:$B,MATCH($I31,'Základní list'!$A:$A,0),1))</f>
        <v>7620</v>
      </c>
      <c r="L31" s="43">
        <f>INDEX('2. závod'!$A:$CH,$J31+5,INDEX('Základní list'!$B:$B,MATCH($I31,'Základní list'!$A:$A,0),1)+2)</f>
        <v>11</v>
      </c>
      <c r="M31" s="46" t="str">
        <f>INDEX('2. závod'!$A:$CH,$J31+5,INDEX('Základní list'!$B:$B,MATCH($I31,'Základní list'!$A:$A,0),1)-2)</f>
        <v>Patrik Semrád, Jakub Lukášek </v>
      </c>
      <c r="N31" s="53" t="str">
        <f>INDEX('2. závod'!$A:$CH,$J31+5,INDEX('Základní list'!$B:$B,MATCH($I31,'Základní list'!$A:$A,0),1)-1)</f>
        <v>Třebechováci</v>
      </c>
    </row>
    <row r="32" spans="2:14" ht="31.5" customHeight="1">
      <c r="B32" s="42">
        <v>28</v>
      </c>
      <c r="C32" s="40" t="s">
        <v>57</v>
      </c>
      <c r="D32" s="40">
        <v>8</v>
      </c>
      <c r="E32" s="43">
        <f>INDEX('1. závod'!$A:$CH,$D32+5,INDEX('Základní list'!$B:$B,MATCH($C32,'Základní list'!$A:$A,0),1))</f>
        <v>10040</v>
      </c>
      <c r="F32" s="43">
        <f>INDEX('1. závod'!$A:$CH,$D32+5,INDEX('Základní list'!$B:$B,MATCH($C32,'Základní list'!$A:$A,0),1)+2)</f>
        <v>4</v>
      </c>
      <c r="G32" s="46" t="str">
        <f>INDEX('1. závod'!$A:$CH,$D32+5,INDEX('Základní list'!$B:$B,MATCH($C32,'Základní list'!$A:$A,0),1)-2)</f>
        <v>Miroslav Koucký, Andrea Pechalová</v>
      </c>
      <c r="H32" s="53" t="str">
        <f>INDEX('1. závod'!$A:$CH,$D32+5,INDEX('Základní list'!$B:$B,MATCH($C32,'Základní list'!$A:$A,0),1)-1)</f>
        <v>MAVER Feeder team Moravia A</v>
      </c>
      <c r="I32" s="40" t="s">
        <v>57</v>
      </c>
      <c r="J32" s="40">
        <v>8</v>
      </c>
      <c r="K32" s="43">
        <f>INDEX('2. závod'!$A:$CH,$J32+5,INDEX('Základní list'!$B:$B,MATCH($I32,'Základní list'!$A:$A,0),1))</f>
        <v>10540</v>
      </c>
      <c r="L32" s="43">
        <f>INDEX('2. závod'!$A:$CH,$J32+5,INDEX('Základní list'!$B:$B,MATCH($I32,'Základní list'!$A:$A,0),1)+2)</f>
        <v>8</v>
      </c>
      <c r="M32" s="46" t="str">
        <f>INDEX('2. závod'!$A:$CH,$J32+5,INDEX('Základní list'!$B:$B,MATCH($I32,'Základní list'!$A:$A,0),1)-2)</f>
        <v>František Herink, Milan Rada</v>
      </c>
      <c r="N32" s="53" t="str">
        <f>INDEX('2. závod'!$A:$CH,$J32+5,INDEX('Základní list'!$B:$B,MATCH($I32,'Základní list'!$A:$A,0),1)-1)</f>
        <v>VIPA Trabucco A</v>
      </c>
    </row>
    <row r="33" spans="2:14" ht="31.5" customHeight="1">
      <c r="B33" s="42">
        <v>29</v>
      </c>
      <c r="C33" s="40" t="s">
        <v>57</v>
      </c>
      <c r="D33" s="40">
        <v>9</v>
      </c>
      <c r="E33" s="43">
        <f>INDEX('1. závod'!$A:$CH,$D33+5,INDEX('Základní list'!$B:$B,MATCH($C33,'Základní list'!$A:$A,0),1))</f>
        <v>5860</v>
      </c>
      <c r="F33" s="43">
        <f>INDEX('1. závod'!$A:$CH,$D33+5,INDEX('Základní list'!$B:$B,MATCH($C33,'Základní list'!$A:$A,0),1)+2)</f>
        <v>12</v>
      </c>
      <c r="G33" s="46" t="str">
        <f>INDEX('1. závod'!$A:$CH,$D33+5,INDEX('Základní list'!$B:$B,MATCH($C33,'Základní list'!$A:$A,0),1)-2)</f>
        <v>Pavel Sičák, Martin Komora</v>
      </c>
      <c r="H33" s="53" t="str">
        <f>INDEX('1. závod'!$A:$CH,$D33+5,INDEX('Základní list'!$B:$B,MATCH($C33,'Základní list'!$A:$A,0),1)-1)</f>
        <v>Browning team</v>
      </c>
      <c r="I33" s="40" t="s">
        <v>57</v>
      </c>
      <c r="J33" s="40">
        <v>9</v>
      </c>
      <c r="K33" s="43">
        <f>INDEX('2. závod'!$A:$CH,$J33+5,INDEX('Základní list'!$B:$B,MATCH($I33,'Základní list'!$A:$A,0),1))</f>
        <v>6580</v>
      </c>
      <c r="L33" s="43">
        <f>INDEX('2. závod'!$A:$CH,$J33+5,INDEX('Základní list'!$B:$B,MATCH($I33,'Základní list'!$A:$A,0),1)+2)</f>
        <v>14</v>
      </c>
      <c r="M33" s="46" t="str">
        <f>INDEX('2. závod'!$A:$CH,$J33+5,INDEX('Základní list'!$B:$B,MATCH($I33,'Základní list'!$A:$A,0),1)-2)</f>
        <v>Jan Brzobohatý, Jiří Hofta</v>
      </c>
      <c r="N33" s="53">
        <f>INDEX('2. závod'!$A:$CH,$J33+5,INDEX('Základní list'!$B:$B,MATCH($I33,'Základní list'!$A:$A,0),1)-1)</f>
      </c>
    </row>
    <row r="34" spans="2:14" ht="31.5" customHeight="1">
      <c r="B34" s="42">
        <v>30</v>
      </c>
      <c r="C34" s="40" t="s">
        <v>57</v>
      </c>
      <c r="D34" s="40">
        <v>10</v>
      </c>
      <c r="E34" s="43">
        <f>INDEX('1. závod'!$A:$CH,$D34+5,INDEX('Základní list'!$B:$B,MATCH($C34,'Základní list'!$A:$A,0),1))</f>
        <v>13540</v>
      </c>
      <c r="F34" s="43">
        <f>INDEX('1. závod'!$A:$CH,$D34+5,INDEX('Základní list'!$B:$B,MATCH($C34,'Základní list'!$A:$A,0),1)+2)</f>
        <v>1</v>
      </c>
      <c r="G34" s="46" t="str">
        <f>INDEX('1. závod'!$A:$CH,$D34+5,INDEX('Základní list'!$B:$B,MATCH($C34,'Základní list'!$A:$A,0),1)-2)</f>
        <v>Zdeněk Pecka, Aleš Řípa</v>
      </c>
      <c r="H34" s="53" t="str">
        <f>INDEX('1. závod'!$A:$CH,$D34+5,INDEX('Základní list'!$B:$B,MATCH($C34,'Základní list'!$A:$A,0),1)-1)</f>
        <v>Marcel Van Den Ende team</v>
      </c>
      <c r="I34" s="40" t="s">
        <v>57</v>
      </c>
      <c r="J34" s="40">
        <v>10</v>
      </c>
      <c r="K34" s="43">
        <f>INDEX('2. závod'!$A:$CH,$J34+5,INDEX('Základní list'!$B:$B,MATCH($I34,'Základní list'!$A:$A,0),1))</f>
        <v>7120</v>
      </c>
      <c r="L34" s="43">
        <f>INDEX('2. závod'!$A:$CH,$J34+5,INDEX('Základní list'!$B:$B,MATCH($I34,'Základní list'!$A:$A,0),1)+2)</f>
        <v>13</v>
      </c>
      <c r="M34" s="46" t="str">
        <f>INDEX('2. závod'!$A:$CH,$J34+5,INDEX('Základní list'!$B:$B,MATCH($I34,'Základní list'!$A:$A,0),1)-2)</f>
        <v>Radek Lang, Josef Šitina</v>
      </c>
      <c r="N34" s="53" t="str">
        <f>INDEX('2. závod'!$A:$CH,$J34+5,INDEX('Základní list'!$B:$B,MATCH($I34,'Základní list'!$A:$A,0),1)-1)</f>
        <v>Na Feeder Cz MO Brandýs nad Labam</v>
      </c>
    </row>
    <row r="35" spans="2:14" ht="31.5" customHeight="1">
      <c r="B35" s="42">
        <v>31</v>
      </c>
      <c r="C35" s="40" t="s">
        <v>57</v>
      </c>
      <c r="D35" s="40">
        <v>11</v>
      </c>
      <c r="E35" s="43">
        <f>INDEX('1. závod'!$A:$CH,$D35+5,INDEX('Základní list'!$B:$B,MATCH($C35,'Základní list'!$A:$A,0),1))</f>
        <v>9170</v>
      </c>
      <c r="F35" s="43">
        <f>INDEX('1. závod'!$A:$CH,$D35+5,INDEX('Základní list'!$B:$B,MATCH($C35,'Základní list'!$A:$A,0),1)+2)</f>
        <v>7</v>
      </c>
      <c r="G35" s="46" t="str">
        <f>INDEX('1. závod'!$A:$CH,$D35+5,INDEX('Základní list'!$B:$B,MATCH($C35,'Základní list'!$A:$A,0),1)-2)</f>
        <v>Jan Mareš, Petr Pudil</v>
      </c>
      <c r="H35" s="53" t="str">
        <f>INDEX('1. závod'!$A:$CH,$D35+5,INDEX('Základní list'!$B:$B,MATCH($C35,'Základní list'!$A:$A,0),1)-1)</f>
        <v>PuMa feeder team</v>
      </c>
      <c r="I35" s="40" t="s">
        <v>57</v>
      </c>
      <c r="J35" s="40">
        <v>11</v>
      </c>
      <c r="K35" s="43">
        <f>INDEX('2. závod'!$A:$CH,$J35+5,INDEX('Základní list'!$B:$B,MATCH($I35,'Základní list'!$A:$A,0),1))</f>
        <v>7440</v>
      </c>
      <c r="L35" s="43">
        <f>INDEX('2. závod'!$A:$CH,$J35+5,INDEX('Základní list'!$B:$B,MATCH($I35,'Základní list'!$A:$A,0),1)+2)</f>
        <v>12</v>
      </c>
      <c r="M35" s="46" t="str">
        <f>INDEX('2. závod'!$A:$CH,$J35+5,INDEX('Základní list'!$B:$B,MATCH($I35,'Základní list'!$A:$A,0),1)-2)</f>
        <v>Josef Valha, Alois Jurkovič</v>
      </c>
      <c r="N35" s="53" t="str">
        <f>INDEX('2. závod'!$A:$CH,$J35+5,INDEX('Základní list'!$B:$B,MATCH($I35,'Základní list'!$A:$A,0),1)-1)</f>
        <v>Egerfish Senior MO Žatec</v>
      </c>
    </row>
    <row r="36" spans="2:14" ht="31.5" customHeight="1">
      <c r="B36" s="42">
        <v>32</v>
      </c>
      <c r="C36" s="40" t="s">
        <v>57</v>
      </c>
      <c r="D36" s="40">
        <v>12</v>
      </c>
      <c r="E36" s="43">
        <f>INDEX('1. závod'!$A:$CH,$D36+5,INDEX('Základní list'!$B:$B,MATCH($C36,'Základní list'!$A:$A,0),1))</f>
        <v>1155</v>
      </c>
      <c r="F36" s="43">
        <f>INDEX('1. závod'!$A:$CH,$D36+5,INDEX('Základní list'!$B:$B,MATCH($C36,'Základní list'!$A:$A,0),1)+2)</f>
        <v>18</v>
      </c>
      <c r="G36" s="46" t="str">
        <f>INDEX('1. závod'!$A:$CH,$D36+5,INDEX('Základní list'!$B:$B,MATCH($C36,'Základní list'!$A:$A,0),1)-2)</f>
        <v>Radek Štastný, Jan Douša</v>
      </c>
      <c r="H36" s="53" t="str">
        <f>INDEX('1. závod'!$A:$CH,$D36+5,INDEX('Základní list'!$B:$B,MATCH($C36,'Základní list'!$A:$A,0),1)-1)</f>
        <v>Úplně jiný feeder team</v>
      </c>
      <c r="I36" s="40" t="s">
        <v>57</v>
      </c>
      <c r="J36" s="40">
        <v>12</v>
      </c>
      <c r="K36" s="43">
        <f>INDEX('2. závod'!$A:$CH,$J36+5,INDEX('Základní list'!$B:$B,MATCH($I36,'Základní list'!$A:$A,0),1))</f>
        <v>12440</v>
      </c>
      <c r="L36" s="43">
        <f>INDEX('2. závod'!$A:$CH,$J36+5,INDEX('Základní list'!$B:$B,MATCH($I36,'Základní list'!$A:$A,0),1)+2)</f>
        <v>5</v>
      </c>
      <c r="M36" s="46" t="str">
        <f>INDEX('2. závod'!$A:$CH,$J36+5,INDEX('Základní list'!$B:$B,MATCH($I36,'Základní list'!$A:$A,0),1)-2)</f>
        <v>Petr Poskočil, Jan Tichý</v>
      </c>
      <c r="N36" s="53">
        <f>INDEX('2. závod'!$A:$CH,$J36+5,INDEX('Základní list'!$B:$B,MATCH($I36,'Základní list'!$A:$A,0),1)-1)</f>
      </c>
    </row>
    <row r="37" spans="2:14" ht="31.5" customHeight="1">
      <c r="B37" s="42">
        <v>33</v>
      </c>
      <c r="C37" s="40" t="s">
        <v>57</v>
      </c>
      <c r="D37" s="40">
        <v>13</v>
      </c>
      <c r="E37" s="43">
        <f>INDEX('1. závod'!$A:$CH,$D37+5,INDEX('Základní list'!$B:$B,MATCH($C37,'Základní list'!$A:$A,0),1))</f>
        <v>5815</v>
      </c>
      <c r="F37" s="43">
        <f>INDEX('1. závod'!$A:$CH,$D37+5,INDEX('Základní list'!$B:$B,MATCH($C37,'Základní list'!$A:$A,0),1)+2)</f>
        <v>13</v>
      </c>
      <c r="G37" s="46" t="str">
        <f>INDEX('1. závod'!$A:$CH,$D37+5,INDEX('Základní list'!$B:$B,MATCH($C37,'Základní list'!$A:$A,0),1)-2)</f>
        <v>Petr Kuchař, Jan Matouš</v>
      </c>
      <c r="H37" s="53">
        <f>INDEX('1. závod'!$A:$CH,$D37+5,INDEX('Základní list'!$B:$B,MATCH($C37,'Základní list'!$A:$A,0),1)-1)</f>
      </c>
      <c r="I37" s="40" t="s">
        <v>57</v>
      </c>
      <c r="J37" s="40">
        <v>13</v>
      </c>
      <c r="K37" s="43">
        <f>INDEX('2. závod'!$A:$CH,$J37+5,INDEX('Základní list'!$B:$B,MATCH($I37,'Základní list'!$A:$A,0),1))</f>
        <v>16900</v>
      </c>
      <c r="L37" s="43">
        <f>INDEX('2. závod'!$A:$CH,$J37+5,INDEX('Základní list'!$B:$B,MATCH($I37,'Základní list'!$A:$A,0),1)+2)</f>
        <v>1</v>
      </c>
      <c r="M37" s="46" t="str">
        <f>INDEX('2. závod'!$A:$CH,$J37+5,INDEX('Základní list'!$B:$B,MATCH($I37,'Základní list'!$A:$A,0),1)-2)</f>
        <v>Jaroslav Peterka, Ladislav Varga</v>
      </c>
      <c r="N37" s="53" t="str">
        <f>INDEX('2. závod'!$A:$CH,$J37+5,INDEX('Základní list'!$B:$B,MATCH($I37,'Základní list'!$A:$A,0),1)-1)</f>
        <v>Wargins feeder team</v>
      </c>
    </row>
    <row r="38" spans="2:14" ht="31.5" customHeight="1">
      <c r="B38" s="42">
        <v>34</v>
      </c>
      <c r="C38" s="40" t="s">
        <v>57</v>
      </c>
      <c r="D38" s="40">
        <v>14</v>
      </c>
      <c r="E38" s="43">
        <f>INDEX('1. závod'!$A:$CH,$D38+5,INDEX('Základní list'!$B:$B,MATCH($C38,'Základní list'!$A:$A,0),1))</f>
        <v>9060</v>
      </c>
      <c r="F38" s="43">
        <f>INDEX('1. závod'!$A:$CH,$D38+5,INDEX('Základní list'!$B:$B,MATCH($C38,'Základní list'!$A:$A,0),1)+2)</f>
        <v>8</v>
      </c>
      <c r="G38" s="46" t="str">
        <f>INDEX('1. závod'!$A:$CH,$D38+5,INDEX('Základní list'!$B:$B,MATCH($C38,'Základní list'!$A:$A,0),1)-2)</f>
        <v>Lukáš Strnad, Jakub Strnad</v>
      </c>
      <c r="H38" s="53" t="str">
        <f>INDEX('1. závod'!$A:$CH,$D38+5,INDEX('Základní list'!$B:$B,MATCH($C38,'Základní list'!$A:$A,0),1)-1)</f>
        <v>FEEDER BROTHER´s</v>
      </c>
      <c r="I38" s="40" t="s">
        <v>57</v>
      </c>
      <c r="J38" s="40">
        <v>14</v>
      </c>
      <c r="K38" s="43">
        <f>INDEX('2. závod'!$A:$CH,$J38+5,INDEX('Základní list'!$B:$B,MATCH($I38,'Základní list'!$A:$A,0),1))</f>
        <v>6270</v>
      </c>
      <c r="L38" s="43">
        <f>INDEX('2. závod'!$A:$CH,$J38+5,INDEX('Základní list'!$B:$B,MATCH($I38,'Základní list'!$A:$A,0),1)+2)</f>
        <v>15</v>
      </c>
      <c r="M38" s="46" t="str">
        <f>INDEX('2. závod'!$A:$CH,$J38+5,INDEX('Základní list'!$B:$B,MATCH($I38,'Základní list'!$A:$A,0),1)-2)</f>
        <v>Radek Štastný, Jan Douša</v>
      </c>
      <c r="N38" s="53" t="str">
        <f>INDEX('2. závod'!$A:$CH,$J38+5,INDEX('Základní list'!$B:$B,MATCH($I38,'Základní list'!$A:$A,0),1)-1)</f>
        <v>Úplně jiný feeder team</v>
      </c>
    </row>
    <row r="39" spans="2:14" ht="31.5" customHeight="1">
      <c r="B39" s="42">
        <v>35</v>
      </c>
      <c r="C39" s="40" t="s">
        <v>57</v>
      </c>
      <c r="D39" s="40">
        <v>15</v>
      </c>
      <c r="E39" s="43">
        <f>INDEX('1. závod'!$A:$CH,$D39+5,INDEX('Základní list'!$B:$B,MATCH($C39,'Základní list'!$A:$A,0),1))</f>
        <v>9180</v>
      </c>
      <c r="F39" s="43">
        <f>INDEX('1. závod'!$A:$CH,$D39+5,INDEX('Základní list'!$B:$B,MATCH($C39,'Základní list'!$A:$A,0),1)+2)</f>
        <v>6</v>
      </c>
      <c r="G39" s="46" t="str">
        <f>INDEX('1. závod'!$A:$CH,$D39+5,INDEX('Základní list'!$B:$B,MATCH($C39,'Základní list'!$A:$A,0),1)-2)</f>
        <v>Marek Šmitmajer, Jiří Svoboda</v>
      </c>
      <c r="H39" s="53" t="str">
        <f>INDEX('1. závod'!$A:$CH,$D39+5,INDEX('Základní list'!$B:$B,MATCH($C39,'Základní list'!$A:$A,0),1)-1)</f>
        <v>ČRS JČ feeder team</v>
      </c>
      <c r="I39" s="40" t="s">
        <v>57</v>
      </c>
      <c r="J39" s="40">
        <v>15</v>
      </c>
      <c r="K39" s="43">
        <f>INDEX('2. závod'!$A:$CH,$J39+5,INDEX('Základní list'!$B:$B,MATCH($I39,'Základní list'!$A:$A,0),1))</f>
        <v>10440</v>
      </c>
      <c r="L39" s="43">
        <f>INDEX('2. závod'!$A:$CH,$J39+5,INDEX('Základní list'!$B:$B,MATCH($I39,'Základní list'!$A:$A,0),1)+2)</f>
        <v>9</v>
      </c>
      <c r="M39" s="46" t="str">
        <f>INDEX('2. závod'!$A:$CH,$J39+5,INDEX('Základní list'!$B:$B,MATCH($I39,'Základní list'!$A:$A,0),1)-2)</f>
        <v>Pavel Vosáhlo, Jaroslav Svoboda</v>
      </c>
      <c r="N39" s="53" t="str">
        <f>INDEX('2. závod'!$A:$CH,$J39+5,INDEX('Základní list'!$B:$B,MATCH($I39,'Základní list'!$A:$A,0),1)-1)</f>
        <v>LK Baits sever</v>
      </c>
    </row>
    <row r="40" spans="2:14" ht="31.5" customHeight="1">
      <c r="B40" s="42">
        <v>36</v>
      </c>
      <c r="C40" s="40" t="s">
        <v>57</v>
      </c>
      <c r="D40" s="40">
        <v>16</v>
      </c>
      <c r="E40" s="43">
        <f>INDEX('1. závod'!$A:$CH,$D40+5,INDEX('Základní list'!$B:$B,MATCH($C40,'Základní list'!$A:$A,0),1))</f>
        <v>7605</v>
      </c>
      <c r="F40" s="43">
        <f>INDEX('1. závod'!$A:$CH,$D40+5,INDEX('Základní list'!$B:$B,MATCH($C40,'Základní list'!$A:$A,0),1)+2)</f>
        <v>10</v>
      </c>
      <c r="G40" s="46" t="str">
        <f>INDEX('1. závod'!$A:$CH,$D40+5,INDEX('Základní list'!$B:$B,MATCH($C40,'Základní list'!$A:$A,0),1)-2)</f>
        <v>Pavel Vosáhlo, Jaroslav Svoboda</v>
      </c>
      <c r="H40" s="53" t="str">
        <f>INDEX('1. závod'!$A:$CH,$D40+5,INDEX('Základní list'!$B:$B,MATCH($C40,'Základní list'!$A:$A,0),1)-1)</f>
        <v>LK Baits sever</v>
      </c>
      <c r="I40" s="40" t="s">
        <v>57</v>
      </c>
      <c r="J40" s="40">
        <v>16</v>
      </c>
      <c r="K40" s="43">
        <f>INDEX('2. závod'!$A:$CH,$J40+5,INDEX('Základní list'!$B:$B,MATCH($I40,'Základní list'!$A:$A,0),1))</f>
        <v>11140</v>
      </c>
      <c r="L40" s="43">
        <f>INDEX('2. závod'!$A:$CH,$J40+5,INDEX('Základní list'!$B:$B,MATCH($I40,'Základní list'!$A:$A,0),1)+2)</f>
        <v>6</v>
      </c>
      <c r="M40" s="46" t="str">
        <f>INDEX('2. závod'!$A:$CH,$J40+5,INDEX('Základní list'!$B:$B,MATCH($I40,'Základní list'!$A:$A,0),1)-2)</f>
        <v>Marek Šmitmajer, Jiří Svoboda</v>
      </c>
      <c r="N40" s="53" t="str">
        <f>INDEX('2. závod'!$A:$CH,$J40+5,INDEX('Základní list'!$B:$B,MATCH($I40,'Základní list'!$A:$A,0),1)-1)</f>
        <v>ČRS JČ feeder team</v>
      </c>
    </row>
    <row r="41" spans="2:14" ht="31.5" customHeight="1">
      <c r="B41" s="42">
        <v>37</v>
      </c>
      <c r="C41" s="40" t="s">
        <v>57</v>
      </c>
      <c r="D41" s="40">
        <v>17</v>
      </c>
      <c r="E41" s="43">
        <f>INDEX('1. závod'!$A:$CH,$D41+5,INDEX('Základní list'!$B:$B,MATCH($C41,'Základní list'!$A:$A,0),1))</f>
        <v>11240</v>
      </c>
      <c r="F41" s="43">
        <f>INDEX('1. závod'!$A:$CH,$D41+5,INDEX('Základní list'!$B:$B,MATCH($C41,'Základní list'!$A:$A,0),1)+2)</f>
        <v>3</v>
      </c>
      <c r="G41" s="46" t="str">
        <f>INDEX('1. závod'!$A:$CH,$D41+5,INDEX('Základní list'!$B:$B,MATCH($C41,'Základní list'!$A:$A,0),1)-2)</f>
        <v>Jiří Ludvík, Rudolf Tichý</v>
      </c>
      <c r="H41" s="53">
        <f>INDEX('1. závod'!$A:$CH,$D41+5,INDEX('Základní list'!$B:$B,MATCH($C41,'Základní list'!$A:$A,0),1)-1)</f>
      </c>
      <c r="I41" s="40" t="s">
        <v>57</v>
      </c>
      <c r="J41" s="40">
        <v>17</v>
      </c>
      <c r="K41" s="43">
        <f>INDEX('2. závod'!$A:$CH,$J41+5,INDEX('Základní list'!$B:$B,MATCH($I41,'Základní list'!$A:$A,0),1))</f>
        <v>12880</v>
      </c>
      <c r="L41" s="43">
        <f>INDEX('2. závod'!$A:$CH,$J41+5,INDEX('Základní list'!$B:$B,MATCH($I41,'Základní list'!$A:$A,0),1)+2)</f>
        <v>4</v>
      </c>
      <c r="M41" s="46" t="str">
        <f>INDEX('2. závod'!$A:$CH,$J41+5,INDEX('Základní list'!$B:$B,MATCH($I41,'Základní list'!$A:$A,0),1)-2)</f>
        <v>Roman Hladík, Pavel Richter</v>
      </c>
      <c r="N41" s="53" t="str">
        <f>INDEX('2. závod'!$A:$CH,$J41+5,INDEX('Základní list'!$B:$B,MATCH($I41,'Základní list'!$A:$A,0),1)-1)</f>
        <v>Plzeňské Hérečky</v>
      </c>
    </row>
    <row r="42" spans="2:14" ht="31.5" customHeight="1">
      <c r="B42" s="42">
        <v>38</v>
      </c>
      <c r="C42" s="40" t="s">
        <v>57</v>
      </c>
      <c r="D42" s="40">
        <v>18</v>
      </c>
      <c r="E42" s="43">
        <f>INDEX('1. závod'!$A:$CH,$D42+5,INDEX('Základní list'!$B:$B,MATCH($C42,'Základní list'!$A:$A,0),1))</f>
        <v>4870</v>
      </c>
      <c r="F42" s="43">
        <f>INDEX('1. závod'!$A:$CH,$D42+5,INDEX('Základní list'!$B:$B,MATCH($C42,'Základní list'!$A:$A,0),1)+2)</f>
        <v>15</v>
      </c>
      <c r="G42" s="46" t="str">
        <f>INDEX('1. závod'!$A:$CH,$D42+5,INDEX('Základní list'!$B:$B,MATCH($C42,'Základní list'!$A:$A,0),1)-2)</f>
        <v>Roman Baloun ml., Jakub Mergl</v>
      </c>
      <c r="H42" s="53" t="str">
        <f>INDEX('1. závod'!$A:$CH,$D42+5,INDEX('Základní list'!$B:$B,MATCH($C42,'Základní list'!$A:$A,0),1)-1)</f>
        <v>R&amp;K Fedeer Team</v>
      </c>
      <c r="I42" s="40" t="s">
        <v>57</v>
      </c>
      <c r="J42" s="40">
        <v>18</v>
      </c>
      <c r="K42" s="43">
        <f>INDEX('2. závod'!$A:$CH,$J42+5,INDEX('Základní list'!$B:$B,MATCH($I42,'Základní list'!$A:$A,0),1))</f>
        <v>8680</v>
      </c>
      <c r="L42" s="43">
        <f>INDEX('2. závod'!$A:$CH,$J42+5,INDEX('Základní list'!$B:$B,MATCH($I42,'Základní list'!$A:$A,0),1)+2)</f>
        <v>10</v>
      </c>
      <c r="M42" s="46" t="str">
        <f>INDEX('2. závod'!$A:$CH,$J42+5,INDEX('Základní list'!$B:$B,MATCH($I42,'Základní list'!$A:$A,0),1)-2)</f>
        <v>Marian Nimko, Viktor Pushkar</v>
      </c>
      <c r="N42" s="53" t="str">
        <f>INDEX('2. závod'!$A:$CH,$J42+5,INDEX('Základní list'!$B:$B,MATCH($I42,'Základní list'!$A:$A,0),1)-1)</f>
        <v>Dnister 2 MO Praha Pankrác</v>
      </c>
    </row>
    <row r="43" spans="2:14" ht="31.5" customHeight="1">
      <c r="B43" s="42">
        <v>39</v>
      </c>
      <c r="C43" s="40" t="s">
        <v>57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57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40</v>
      </c>
      <c r="C44" s="40" t="s">
        <v>57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57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41</v>
      </c>
      <c r="C45" s="40" t="s">
        <v>58</v>
      </c>
      <c r="D45" s="40">
        <v>1</v>
      </c>
      <c r="E45" s="43">
        <f>INDEX('1. závod'!$A:$CH,$D45+5,INDEX('Základní list'!$B:$B,MATCH($C45,'Základní list'!$A:$A,0),1))</f>
        <v>17040</v>
      </c>
      <c r="F45" s="43">
        <f>INDEX('1. závod'!$A:$CH,$D45+5,INDEX('Základní list'!$B:$B,MATCH($C45,'Základní list'!$A:$A,0),1)+2)</f>
        <v>2</v>
      </c>
      <c r="G45" s="46" t="str">
        <f>INDEX('1. závod'!$A:$CH,$D45+5,INDEX('Základní list'!$B:$B,MATCH($C45,'Základní list'!$A:$A,0),1)-2)</f>
        <v>Pavel Velebný, Milan Štěpnička st.</v>
      </c>
      <c r="H45" s="53">
        <f>INDEX('1. závod'!$A:$CH,$D45+5,INDEX('Základní list'!$B:$B,MATCH($C45,'Základní list'!$A:$A,0),1)-1)</f>
      </c>
      <c r="I45" s="40" t="s">
        <v>58</v>
      </c>
      <c r="J45" s="40">
        <v>1</v>
      </c>
      <c r="K45" s="43">
        <f>INDEX('2. závod'!$A:$CH,$J45+5,INDEX('Základní list'!$B:$B,MATCH($I45,'Základní list'!$A:$A,0),1))</f>
        <v>17540</v>
      </c>
      <c r="L45" s="43">
        <f>INDEX('2. závod'!$A:$CH,$J45+5,INDEX('Základní list'!$B:$B,MATCH($I45,'Základní list'!$A:$A,0),1)+2)</f>
        <v>3</v>
      </c>
      <c r="M45" s="46" t="str">
        <f>INDEX('2. závod'!$A:$CH,$J45+5,INDEX('Základní list'!$B:$B,MATCH($I45,'Základní list'!$A:$A,0),1)-2)</f>
        <v>Radek Štěpnička, Martin Štěpnička</v>
      </c>
      <c r="N45" s="53">
        <f>INDEX('2. závod'!$A:$CH,$J45+5,INDEX('Základní list'!$B:$B,MATCH($I45,'Základní list'!$A:$A,0),1)-1)</f>
      </c>
    </row>
    <row r="46" spans="1:14" ht="31.5" customHeight="1">
      <c r="A46" s="90"/>
      <c r="B46" s="42">
        <v>42</v>
      </c>
      <c r="C46" s="40" t="s">
        <v>58</v>
      </c>
      <c r="D46" s="40">
        <v>2</v>
      </c>
      <c r="E46" s="43">
        <f>INDEX('1. závod'!$A:$CH,$D46+5,INDEX('Základní list'!$B:$B,MATCH($C46,'Základní list'!$A:$A,0),1))</f>
        <v>7700</v>
      </c>
      <c r="F46" s="43">
        <f>INDEX('1. závod'!$A:$CH,$D46+5,INDEX('Základní list'!$B:$B,MATCH($C46,'Základní list'!$A:$A,0),1)+2)</f>
        <v>8</v>
      </c>
      <c r="G46" s="46" t="str">
        <f>INDEX('1. závod'!$A:$CH,$D46+5,INDEX('Základní list'!$B:$B,MATCH($C46,'Základní list'!$A:$A,0),1)-2)</f>
        <v>Jan Řezáč st., Jan Řezáč ml.</v>
      </c>
      <c r="H46" s="53" t="str">
        <f>INDEX('1. závod'!$A:$CH,$D46+5,INDEX('Základní list'!$B:$B,MATCH($C46,'Základní list'!$A:$A,0),1)-1)</f>
        <v>Řezka team</v>
      </c>
      <c r="I46" s="40" t="s">
        <v>58</v>
      </c>
      <c r="J46" s="40">
        <v>2</v>
      </c>
      <c r="K46" s="43">
        <f>INDEX('2. závod'!$A:$CH,$J46+5,INDEX('Základní list'!$B:$B,MATCH($I46,'Základní list'!$A:$A,0),1))</f>
        <v>7640</v>
      </c>
      <c r="L46" s="43">
        <f>INDEX('2. závod'!$A:$CH,$J46+5,INDEX('Základní list'!$B:$B,MATCH($I46,'Základní list'!$A:$A,0),1)+2)</f>
        <v>18</v>
      </c>
      <c r="M46" s="46" t="str">
        <f>INDEX('2. závod'!$A:$CH,$J46+5,INDEX('Základní list'!$B:$B,MATCH($I46,'Základní list'!$A:$A,0),1)-2)</f>
        <v>Karel Plzák, David Sigmund</v>
      </c>
      <c r="N46" s="53">
        <f>INDEX('2. závod'!$A:$CH,$J46+5,INDEX('Základní list'!$B:$B,MATCH($I46,'Základní list'!$A:$A,0),1)-1)</f>
      </c>
    </row>
    <row r="47" spans="2:14" ht="31.5" customHeight="1">
      <c r="B47" s="42">
        <v>43</v>
      </c>
      <c r="C47" s="40" t="s">
        <v>58</v>
      </c>
      <c r="D47" s="40">
        <v>3</v>
      </c>
      <c r="E47" s="43">
        <f>INDEX('1. závod'!$A:$CH,$D47+5,INDEX('Základní list'!$B:$B,MATCH($C47,'Základní list'!$A:$A,0),1))</f>
        <v>15150</v>
      </c>
      <c r="F47" s="43">
        <f>INDEX('1. závod'!$A:$CH,$D47+5,INDEX('Základní list'!$B:$B,MATCH($C47,'Základní list'!$A:$A,0),1)+2)</f>
        <v>3</v>
      </c>
      <c r="G47" s="46" t="str">
        <f>INDEX('1. závod'!$A:$CH,$D47+5,INDEX('Základní list'!$B:$B,MATCH($C47,'Základní list'!$A:$A,0),1)-2)</f>
        <v>Karel Staněk, Antonín Kunst</v>
      </c>
      <c r="H47" s="53" t="str">
        <f>INDEX('1. závod'!$A:$CH,$D47+5,INDEX('Základní list'!$B:$B,MATCH($C47,'Základní list'!$A:$A,0),1)-1)</f>
        <v>Komíny K+K</v>
      </c>
      <c r="I47" s="40" t="s">
        <v>58</v>
      </c>
      <c r="J47" s="40">
        <v>3</v>
      </c>
      <c r="K47" s="43">
        <f>INDEX('2. závod'!$A:$CH,$J47+5,INDEX('Základní list'!$B:$B,MATCH($I47,'Základní list'!$A:$A,0),1))</f>
        <v>11400</v>
      </c>
      <c r="L47" s="43">
        <f>INDEX('2. závod'!$A:$CH,$J47+5,INDEX('Základní list'!$B:$B,MATCH($I47,'Základní list'!$A:$A,0),1)+2)</f>
        <v>9</v>
      </c>
      <c r="M47" s="46" t="str">
        <f>INDEX('2. závod'!$A:$CH,$J47+5,INDEX('Základní list'!$B:$B,MATCH($I47,'Základní list'!$A:$A,0),1)-2)</f>
        <v>Jan Vacek, Martin Vavřina</v>
      </c>
      <c r="N47" s="53" t="str">
        <f>INDEX('2. závod'!$A:$CH,$J47+5,INDEX('Základní list'!$B:$B,MATCH($I47,'Základní list'!$A:$A,0),1)-1)</f>
        <v>LK Baits team</v>
      </c>
    </row>
    <row r="48" spans="2:14" ht="31.5" customHeight="1">
      <c r="B48" s="42">
        <v>44</v>
      </c>
      <c r="C48" s="40" t="s">
        <v>58</v>
      </c>
      <c r="D48" s="40">
        <v>4</v>
      </c>
      <c r="E48" s="43">
        <f>INDEX('1. závod'!$A:$CH,$D48+5,INDEX('Základní list'!$B:$B,MATCH($C48,'Základní list'!$A:$A,0),1))</f>
        <v>1190</v>
      </c>
      <c r="F48" s="43">
        <f>INDEX('1. závod'!$A:$CH,$D48+5,INDEX('Základní list'!$B:$B,MATCH($C48,'Základní list'!$A:$A,0),1)+2)</f>
        <v>18</v>
      </c>
      <c r="G48" s="46" t="str">
        <f>INDEX('1. závod'!$A:$CH,$D48+5,INDEX('Základní list'!$B:$B,MATCH($C48,'Základní list'!$A:$A,0),1)-2)</f>
        <v>Roman Zahradník, Tomáš Hubička</v>
      </c>
      <c r="H48" s="53" t="str">
        <f>INDEX('1. závod'!$A:$CH,$D48+5,INDEX('Základní list'!$B:$B,MATCH($C48,'Základní list'!$A:$A,0),1)-1)</f>
        <v>Chyť a mraž</v>
      </c>
      <c r="I48" s="40" t="s">
        <v>58</v>
      </c>
      <c r="J48" s="40">
        <v>4</v>
      </c>
      <c r="K48" s="43">
        <f>INDEX('2. závod'!$A:$CH,$J48+5,INDEX('Základní list'!$B:$B,MATCH($I48,'Základní list'!$A:$A,0),1))</f>
        <v>9660</v>
      </c>
      <c r="L48" s="43">
        <f>INDEX('2. závod'!$A:$CH,$J48+5,INDEX('Základní list'!$B:$B,MATCH($I48,'Základní list'!$A:$A,0),1)+2)</f>
        <v>12</v>
      </c>
      <c r="M48" s="46" t="str">
        <f>INDEX('2. závod'!$A:$CH,$J48+5,INDEX('Základní list'!$B:$B,MATCH($I48,'Základní list'!$A:$A,0),1)-2)</f>
        <v>Roman Baloun ml., Jakub Mergl</v>
      </c>
      <c r="N48" s="53" t="str">
        <f>INDEX('2. závod'!$A:$CH,$J48+5,INDEX('Základní list'!$B:$B,MATCH($I48,'Základní list'!$A:$A,0),1)-1)</f>
        <v>R&amp;K Fedeer Team</v>
      </c>
    </row>
    <row r="49" spans="2:14" ht="31.5" customHeight="1">
      <c r="B49" s="42">
        <v>45</v>
      </c>
      <c r="C49" s="40" t="s">
        <v>58</v>
      </c>
      <c r="D49" s="40">
        <v>5</v>
      </c>
      <c r="E49" s="43">
        <f>INDEX('1. závod'!$A:$CH,$D49+5,INDEX('Základní list'!$B:$B,MATCH($C49,'Základní list'!$A:$A,0),1))</f>
        <v>7020</v>
      </c>
      <c r="F49" s="43">
        <f>INDEX('1. závod'!$A:$CH,$D49+5,INDEX('Základní list'!$B:$B,MATCH($C49,'Základní list'!$A:$A,0),1)+2)</f>
        <v>10</v>
      </c>
      <c r="G49" s="46" t="str">
        <f>INDEX('1. závod'!$A:$CH,$D49+5,INDEX('Základní list'!$B:$B,MATCH($C49,'Základní list'!$A:$A,0),1)-2)</f>
        <v>Jan Vacek, Martin Vavřina</v>
      </c>
      <c r="H49" s="53" t="str">
        <f>INDEX('1. závod'!$A:$CH,$D49+5,INDEX('Základní list'!$B:$B,MATCH($C49,'Základní list'!$A:$A,0),1)-1)</f>
        <v>LK Baits team</v>
      </c>
      <c r="I49" s="40" t="s">
        <v>58</v>
      </c>
      <c r="J49" s="40">
        <v>5</v>
      </c>
      <c r="K49" s="43">
        <f>INDEX('2. závod'!$A:$CH,$J49+5,INDEX('Základní list'!$B:$B,MATCH($I49,'Základní list'!$A:$A,0),1))</f>
        <v>8830</v>
      </c>
      <c r="L49" s="43">
        <f>INDEX('2. závod'!$A:$CH,$J49+5,INDEX('Základní list'!$B:$B,MATCH($I49,'Základní list'!$A:$A,0),1)+2)</f>
        <v>15</v>
      </c>
      <c r="M49" s="46" t="str">
        <f>INDEX('2. závod'!$A:$CH,$J49+5,INDEX('Základní list'!$B:$B,MATCH($I49,'Základní list'!$A:$A,0),1)-2)</f>
        <v>Kamil Šerý, Vladimír Vančata</v>
      </c>
      <c r="N49" s="53" t="str">
        <f>INDEX('2. závod'!$A:$CH,$J49+5,INDEX('Základní list'!$B:$B,MATCH($I49,'Základní list'!$A:$A,0),1)-1)</f>
        <v>ŠeVan</v>
      </c>
    </row>
    <row r="50" spans="2:14" ht="31.5" customHeight="1">
      <c r="B50" s="42">
        <v>46</v>
      </c>
      <c r="C50" s="40" t="s">
        <v>58</v>
      </c>
      <c r="D50" s="40">
        <v>6</v>
      </c>
      <c r="E50" s="43">
        <f>INDEX('1. závod'!$A:$CH,$D50+5,INDEX('Základní list'!$B:$B,MATCH($C50,'Základní list'!$A:$A,0),1))</f>
        <v>3120</v>
      </c>
      <c r="F50" s="43">
        <f>INDEX('1. závod'!$A:$CH,$D50+5,INDEX('Základní list'!$B:$B,MATCH($C50,'Základní list'!$A:$A,0),1)+2)</f>
        <v>17</v>
      </c>
      <c r="G50" s="46" t="str">
        <f>INDEX('1. závod'!$A:$CH,$D50+5,INDEX('Základní list'!$B:$B,MATCH($C50,'Základní list'!$A:$A,0),1)-2)</f>
        <v>Jiří Cuhorka, Aleš Cuhorka</v>
      </c>
      <c r="H50" s="53" t="str">
        <f>INDEX('1. závod'!$A:$CH,$D50+5,INDEX('Základní list'!$B:$B,MATCH($C50,'Základní list'!$A:$A,0),1)-1)</f>
        <v>Cukr</v>
      </c>
      <c r="I50" s="40" t="s">
        <v>58</v>
      </c>
      <c r="J50" s="40">
        <v>6</v>
      </c>
      <c r="K50" s="43">
        <f>INDEX('2. závod'!$A:$CH,$J50+5,INDEX('Základní list'!$B:$B,MATCH($I50,'Základní list'!$A:$A,0),1))</f>
        <v>11200</v>
      </c>
      <c r="L50" s="43">
        <f>INDEX('2. závod'!$A:$CH,$J50+5,INDEX('Základní list'!$B:$B,MATCH($I50,'Základní list'!$A:$A,0),1)+2)</f>
        <v>10</v>
      </c>
      <c r="M50" s="46" t="str">
        <f>INDEX('2. závod'!$A:$CH,$J50+5,INDEX('Základní list'!$B:$B,MATCH($I50,'Základní list'!$A:$A,0),1)-2)</f>
        <v>Jan Novák, Jiří Kuba</v>
      </c>
      <c r="N50" s="53">
        <f>INDEX('2. závod'!$A:$CH,$J50+5,INDEX('Základní list'!$B:$B,MATCH($I50,'Základní list'!$A:$A,0),1)-1)</f>
      </c>
    </row>
    <row r="51" spans="2:14" ht="31.5" customHeight="1">
      <c r="B51" s="42">
        <v>47</v>
      </c>
      <c r="C51" s="40" t="s">
        <v>58</v>
      </c>
      <c r="D51" s="40">
        <v>7</v>
      </c>
      <c r="E51" s="43">
        <f>INDEX('1. závod'!$A:$CH,$D51+5,INDEX('Základní list'!$B:$B,MATCH($C51,'Základní list'!$A:$A,0),1))</f>
        <v>6960</v>
      </c>
      <c r="F51" s="43">
        <f>INDEX('1. závod'!$A:$CH,$D51+5,INDEX('Základní list'!$B:$B,MATCH($C51,'Základní list'!$A:$A,0),1)+2)</f>
        <v>11</v>
      </c>
      <c r="G51" s="46" t="str">
        <f>INDEX('1. závod'!$A:$CH,$D51+5,INDEX('Základní list'!$B:$B,MATCH($C51,'Základní list'!$A:$A,0),1)-2)</f>
        <v>Štěpán Bartoň, Jaroslav Stupka</v>
      </c>
      <c r="H51" s="53" t="str">
        <f>INDEX('1. závod'!$A:$CH,$D51+5,INDEX('Základní list'!$B:$B,MATCH($C51,'Základní list'!$A:$A,0),1)-1)</f>
        <v>Feeder team Zelenáči ČRS</v>
      </c>
      <c r="I51" s="40" t="s">
        <v>58</v>
      </c>
      <c r="J51" s="40">
        <v>7</v>
      </c>
      <c r="K51" s="43">
        <f>INDEX('2. závod'!$A:$CH,$J51+5,INDEX('Základní list'!$B:$B,MATCH($I51,'Základní list'!$A:$A,0),1))</f>
        <v>15510</v>
      </c>
      <c r="L51" s="43">
        <f>INDEX('2. závod'!$A:$CH,$J51+5,INDEX('Základní list'!$B:$B,MATCH($I51,'Základní list'!$A:$A,0),1)+2)</f>
        <v>4</v>
      </c>
      <c r="M51" s="46" t="str">
        <f>INDEX('2. závod'!$A:$CH,$J51+5,INDEX('Základní list'!$B:$B,MATCH($I51,'Základní list'!$A:$A,0),1)-2)</f>
        <v>Štěpán Bartoň, Jaroslav Stupka</v>
      </c>
      <c r="N51" s="53" t="str">
        <f>INDEX('2. závod'!$A:$CH,$J51+5,INDEX('Základní list'!$B:$B,MATCH($I51,'Základní list'!$A:$A,0),1)-1)</f>
        <v>Feeder team Zelenáči ČRS</v>
      </c>
    </row>
    <row r="52" spans="2:14" ht="31.5" customHeight="1">
      <c r="B52" s="42">
        <v>48</v>
      </c>
      <c r="C52" s="40" t="s">
        <v>58</v>
      </c>
      <c r="D52" s="40">
        <v>8</v>
      </c>
      <c r="E52" s="43">
        <f>INDEX('1. závod'!$A:$CH,$D52+5,INDEX('Základní list'!$B:$B,MATCH($C52,'Základní list'!$A:$A,0),1))</f>
        <v>4330</v>
      </c>
      <c r="F52" s="43">
        <f>INDEX('1. závod'!$A:$CH,$D52+5,INDEX('Základní list'!$B:$B,MATCH($C52,'Základní list'!$A:$A,0),1)+2)</f>
        <v>16</v>
      </c>
      <c r="G52" s="46" t="str">
        <f>INDEX('1. závod'!$A:$CH,$D52+5,INDEX('Základní list'!$B:$B,MATCH($C52,'Základní list'!$A:$A,0),1)-2)</f>
        <v>Jan Brzobohatý, Jiří Hofta</v>
      </c>
      <c r="H52" s="53">
        <f>INDEX('1. závod'!$A:$CH,$D52+5,INDEX('Základní list'!$B:$B,MATCH($C52,'Základní list'!$A:$A,0),1)-1)</f>
      </c>
      <c r="I52" s="40" t="s">
        <v>58</v>
      </c>
      <c r="J52" s="40">
        <v>8</v>
      </c>
      <c r="K52" s="43">
        <f>INDEX('2. závod'!$A:$CH,$J52+5,INDEX('Základní list'!$B:$B,MATCH($I52,'Základní list'!$A:$A,0),1))</f>
        <v>14470</v>
      </c>
      <c r="L52" s="43">
        <f>INDEX('2. závod'!$A:$CH,$J52+5,INDEX('Základní list'!$B:$B,MATCH($I52,'Základní list'!$A:$A,0),1)+2)</f>
        <v>6</v>
      </c>
      <c r="M52" s="46" t="str">
        <f>INDEX('2. závod'!$A:$CH,$J52+5,INDEX('Základní list'!$B:$B,MATCH($I52,'Základní list'!$A:$A,0),1)-2)</f>
        <v>Míra Radil, Jartoslav Rajdl</v>
      </c>
      <c r="N52" s="53" t="str">
        <f>INDEX('2. závod'!$A:$CH,$J52+5,INDEX('Základní list'!$B:$B,MATCH($I52,'Základní list'!$A:$A,0),1)-1)</f>
        <v>Abramis Feeder team</v>
      </c>
    </row>
    <row r="53" spans="2:14" ht="31.5" customHeight="1">
      <c r="B53" s="42">
        <v>49</v>
      </c>
      <c r="C53" s="40" t="s">
        <v>58</v>
      </c>
      <c r="D53" s="40">
        <v>9</v>
      </c>
      <c r="E53" s="43">
        <f>INDEX('1. závod'!$A:$CH,$D53+5,INDEX('Základní list'!$B:$B,MATCH($C53,'Základní list'!$A:$A,0),1))</f>
        <v>7740</v>
      </c>
      <c r="F53" s="43">
        <f>INDEX('1. závod'!$A:$CH,$D53+5,INDEX('Základní list'!$B:$B,MATCH($C53,'Základní list'!$A:$A,0),1)+2)</f>
        <v>7</v>
      </c>
      <c r="G53" s="46" t="str">
        <f>INDEX('1. závod'!$A:$CH,$D53+5,INDEX('Základní list'!$B:$B,MATCH($C53,'Základní list'!$A:$A,0),1)-2)</f>
        <v>Kamil Šerý, Vladimír Vančata</v>
      </c>
      <c r="H53" s="53" t="str">
        <f>INDEX('1. závod'!$A:$CH,$D53+5,INDEX('Základní list'!$B:$B,MATCH($C53,'Základní list'!$A:$A,0),1)-1)</f>
        <v>ŠeVan</v>
      </c>
      <c r="I53" s="40" t="s">
        <v>58</v>
      </c>
      <c r="J53" s="40">
        <v>9</v>
      </c>
      <c r="K53" s="43">
        <f>INDEX('2. závod'!$A:$CH,$J53+5,INDEX('Základní list'!$B:$B,MATCH($I53,'Základní list'!$A:$A,0),1))</f>
        <v>8310</v>
      </c>
      <c r="L53" s="43">
        <f>INDEX('2. závod'!$A:$CH,$J53+5,INDEX('Základní list'!$B:$B,MATCH($I53,'Základní list'!$A:$A,0),1)+2)</f>
        <v>16</v>
      </c>
      <c r="M53" s="46" t="str">
        <f>INDEX('2. závod'!$A:$CH,$J53+5,INDEX('Základní list'!$B:$B,MATCH($I53,'Základní list'!$A:$A,0),1)-2)</f>
        <v>Miroslav Koucký, Andrea Pechalová</v>
      </c>
      <c r="N53" s="53" t="str">
        <f>INDEX('2. závod'!$A:$CH,$J53+5,INDEX('Základní list'!$B:$B,MATCH($I53,'Základní list'!$A:$A,0),1)-1)</f>
        <v>MAVER Feeder team Moravia A</v>
      </c>
    </row>
    <row r="54" spans="2:14" ht="31.5" customHeight="1">
      <c r="B54" s="42">
        <v>50</v>
      </c>
      <c r="C54" s="40" t="s">
        <v>58</v>
      </c>
      <c r="D54" s="40">
        <v>10</v>
      </c>
      <c r="E54" s="43">
        <f>INDEX('1. závod'!$A:$CH,$D54+5,INDEX('Základní list'!$B:$B,MATCH($C54,'Základní list'!$A:$A,0),1))</f>
        <v>4650</v>
      </c>
      <c r="F54" s="43">
        <f>INDEX('1. závod'!$A:$CH,$D54+5,INDEX('Základní list'!$B:$B,MATCH($C54,'Základní list'!$A:$A,0),1)+2)</f>
        <v>15</v>
      </c>
      <c r="G54" s="46" t="str">
        <f>INDEX('1. závod'!$A:$CH,$D54+5,INDEX('Základní list'!$B:$B,MATCH($C54,'Základní list'!$A:$A,0),1)-2)</f>
        <v>Karel Plzák, David Sigmund</v>
      </c>
      <c r="H54" s="53">
        <f>INDEX('1. závod'!$A:$CH,$D54+5,INDEX('Základní list'!$B:$B,MATCH($C54,'Základní list'!$A:$A,0),1)-1)</f>
      </c>
      <c r="I54" s="40" t="s">
        <v>58</v>
      </c>
      <c r="J54" s="40">
        <v>10</v>
      </c>
      <c r="K54" s="43">
        <f>INDEX('2. závod'!$A:$CH,$J54+5,INDEX('Základní list'!$B:$B,MATCH($I54,'Základní list'!$A:$A,0),1))</f>
        <v>15270</v>
      </c>
      <c r="L54" s="43">
        <f>INDEX('2. závod'!$A:$CH,$J54+5,INDEX('Základní list'!$B:$B,MATCH($I54,'Základní list'!$A:$A,0),1)+2)</f>
        <v>5</v>
      </c>
      <c r="M54" s="46" t="str">
        <f>INDEX('2. závod'!$A:$CH,$J54+5,INDEX('Základní list'!$B:$B,MATCH($I54,'Základní list'!$A:$A,0),1)-2)</f>
        <v>Lukáš Strnad, Jakub Strnad</v>
      </c>
      <c r="N54" s="53" t="str">
        <f>INDEX('2. závod'!$A:$CH,$J54+5,INDEX('Základní list'!$B:$B,MATCH($I54,'Základní list'!$A:$A,0),1)-1)</f>
        <v>FEEDER BROTHER´s</v>
      </c>
    </row>
    <row r="55" spans="2:14" ht="31.5" customHeight="1">
      <c r="B55" s="42">
        <v>51</v>
      </c>
      <c r="C55" s="40" t="s">
        <v>58</v>
      </c>
      <c r="D55" s="40">
        <v>11</v>
      </c>
      <c r="E55" s="43">
        <f>INDEX('1. závod'!$A:$CH,$D55+5,INDEX('Základní list'!$B:$B,MATCH($C55,'Základní list'!$A:$A,0),1))</f>
        <v>13970</v>
      </c>
      <c r="F55" s="43">
        <f>INDEX('1. závod'!$A:$CH,$D55+5,INDEX('Základní list'!$B:$B,MATCH($C55,'Základní list'!$A:$A,0),1)+2)</f>
        <v>4</v>
      </c>
      <c r="G55" s="46" t="str">
        <f>INDEX('1. závod'!$A:$CH,$D55+5,INDEX('Základní list'!$B:$B,MATCH($C55,'Základní list'!$A:$A,0),1)-2)</f>
        <v>Radek Štěpnička, Martin Štěpnička</v>
      </c>
      <c r="H55" s="53">
        <f>INDEX('1. závod'!$A:$CH,$D55+5,INDEX('Základní list'!$B:$B,MATCH($C55,'Základní list'!$A:$A,0),1)-1)</f>
      </c>
      <c r="I55" s="40" t="s">
        <v>58</v>
      </c>
      <c r="J55" s="40">
        <v>11</v>
      </c>
      <c r="K55" s="43">
        <f>INDEX('2. závod'!$A:$CH,$J55+5,INDEX('Základní list'!$B:$B,MATCH($I55,'Základní list'!$A:$A,0),1))</f>
        <v>9430</v>
      </c>
      <c r="L55" s="43">
        <f>INDEX('2. závod'!$A:$CH,$J55+5,INDEX('Základní list'!$B:$B,MATCH($I55,'Základní list'!$A:$A,0),1)+2)</f>
        <v>13</v>
      </c>
      <c r="M55" s="46" t="str">
        <f>INDEX('2. závod'!$A:$CH,$J55+5,INDEX('Základní list'!$B:$B,MATCH($I55,'Základní list'!$A:$A,0),1)-2)</f>
        <v>Pavel Velebný, Milan Štěpnička st.</v>
      </c>
      <c r="N55" s="53">
        <f>INDEX('2. závod'!$A:$CH,$J55+5,INDEX('Základní list'!$B:$B,MATCH($I55,'Základní list'!$A:$A,0),1)-1)</f>
      </c>
    </row>
    <row r="56" spans="2:14" ht="31.5" customHeight="1">
      <c r="B56" s="42">
        <v>52</v>
      </c>
      <c r="C56" s="40" t="s">
        <v>58</v>
      </c>
      <c r="D56" s="40">
        <v>12</v>
      </c>
      <c r="E56" s="43">
        <f>INDEX('1. závod'!$A:$CH,$D56+5,INDEX('Základní list'!$B:$B,MATCH($C56,'Základní list'!$A:$A,0),1))</f>
        <v>7610</v>
      </c>
      <c r="F56" s="43">
        <f>INDEX('1. závod'!$A:$CH,$D56+5,INDEX('Základní list'!$B:$B,MATCH($C56,'Základní list'!$A:$A,0),1)+2)</f>
        <v>9</v>
      </c>
      <c r="G56" s="46" t="str">
        <f>INDEX('1. závod'!$A:$CH,$D56+5,INDEX('Základní list'!$B:$B,MATCH($C56,'Základní list'!$A:$A,0),1)-2)</f>
        <v>Viktor Stříbrský, Michal Soukup</v>
      </c>
      <c r="H56" s="53" t="str">
        <f>INDEX('1. závod'!$A:$CH,$D56+5,INDEX('Základní list'!$B:$B,MATCH($C56,'Základní list'!$A:$A,0),1)-1)</f>
        <v>Ostrá Plzeň</v>
      </c>
      <c r="I56" s="40" t="s">
        <v>58</v>
      </c>
      <c r="J56" s="40">
        <v>12</v>
      </c>
      <c r="K56" s="43">
        <f>INDEX('2. závod'!$A:$CH,$J56+5,INDEX('Základní list'!$B:$B,MATCH($I56,'Základní list'!$A:$A,0),1))</f>
        <v>9140</v>
      </c>
      <c r="L56" s="43">
        <f>INDEX('2. závod'!$A:$CH,$J56+5,INDEX('Základní list'!$B:$B,MATCH($I56,'Základní list'!$A:$A,0),1)+2)</f>
        <v>14</v>
      </c>
      <c r="M56" s="46" t="str">
        <f>INDEX('2. závod'!$A:$CH,$J56+5,INDEX('Základní list'!$B:$B,MATCH($I56,'Základní list'!$A:$A,0),1)-2)</f>
        <v>Petr Fodor, Jiří Hruška</v>
      </c>
      <c r="N56" s="53" t="str">
        <f>INDEX('2. závod'!$A:$CH,$J56+5,INDEX('Základní list'!$B:$B,MATCH($I56,'Základní list'!$A:$A,0),1)-1)</f>
        <v>F.H.Feeder team</v>
      </c>
    </row>
    <row r="57" spans="2:14" ht="31.5" customHeight="1">
      <c r="B57" s="42">
        <v>53</v>
      </c>
      <c r="C57" s="40" t="s">
        <v>58</v>
      </c>
      <c r="D57" s="40">
        <v>13</v>
      </c>
      <c r="E57" s="43">
        <f>INDEX('1. závod'!$A:$CH,$D57+5,INDEX('Základní list'!$B:$B,MATCH($C57,'Základní list'!$A:$A,0),1))</f>
        <v>5370</v>
      </c>
      <c r="F57" s="43">
        <f>INDEX('1. závod'!$A:$CH,$D57+5,INDEX('Základní list'!$B:$B,MATCH($C57,'Základní list'!$A:$A,0),1)+2)</f>
        <v>14</v>
      </c>
      <c r="G57" s="46" t="str">
        <f>INDEX('1. závod'!$A:$CH,$D57+5,INDEX('Základní list'!$B:$B,MATCH($C57,'Základní list'!$A:$A,0),1)-2)</f>
        <v>Serhiy Bulak, Oleg Burak</v>
      </c>
      <c r="H57" s="53" t="str">
        <f>INDEX('1. závod'!$A:$CH,$D57+5,INDEX('Základní list'!$B:$B,MATCH($C57,'Základní list'!$A:$A,0),1)-1)</f>
        <v>Dnister 1</v>
      </c>
      <c r="I57" s="40" t="s">
        <v>58</v>
      </c>
      <c r="J57" s="40">
        <v>13</v>
      </c>
      <c r="K57" s="43">
        <f>INDEX('2. závod'!$A:$CH,$J57+5,INDEX('Základní list'!$B:$B,MATCH($I57,'Základní list'!$A:$A,0),1))</f>
        <v>13680</v>
      </c>
      <c r="L57" s="43">
        <f>INDEX('2. závod'!$A:$CH,$J57+5,INDEX('Základní list'!$B:$B,MATCH($I57,'Základní list'!$A:$A,0),1)+2)</f>
        <v>7</v>
      </c>
      <c r="M57" s="46" t="str">
        <f>INDEX('2. závod'!$A:$CH,$J57+5,INDEX('Základní list'!$B:$B,MATCH($I57,'Základní list'!$A:$A,0),1)-2)</f>
        <v>Martin Raniak, Ivan Peťovský</v>
      </c>
      <c r="N57" s="53" t="str">
        <f>INDEX('2. závod'!$A:$CH,$J57+5,INDEX('Základní list'!$B:$B,MATCH($I57,'Základní list'!$A:$A,0),1)-1)</f>
        <v>Team feeder Vysočina</v>
      </c>
    </row>
    <row r="58" spans="2:14" ht="31.5" customHeight="1">
      <c r="B58" s="42">
        <v>54</v>
      </c>
      <c r="C58" s="40" t="s">
        <v>58</v>
      </c>
      <c r="D58" s="40">
        <v>14</v>
      </c>
      <c r="E58" s="43">
        <f>INDEX('1. závod'!$A:$CH,$D58+5,INDEX('Základní list'!$B:$B,MATCH($C58,'Základní list'!$A:$A,0),1))</f>
        <v>6780</v>
      </c>
      <c r="F58" s="43">
        <f>INDEX('1. závod'!$A:$CH,$D58+5,INDEX('Základní list'!$B:$B,MATCH($C58,'Základní list'!$A:$A,0),1)+2)</f>
        <v>12</v>
      </c>
      <c r="G58" s="46" t="str">
        <f>INDEX('1. závod'!$A:$CH,$D58+5,INDEX('Základní list'!$B:$B,MATCH($C58,'Základní list'!$A:$A,0),1)-2)</f>
        <v>Jiří Klement, Lukáš Rozumný</v>
      </c>
      <c r="H58" s="53" t="str">
        <f>INDEX('1. závod'!$A:$CH,$D58+5,INDEX('Základní list'!$B:$B,MATCH($C58,'Základní list'!$A:$A,0),1)-1)</f>
        <v>VIPA Trabucco B</v>
      </c>
      <c r="I58" s="40" t="s">
        <v>58</v>
      </c>
      <c r="J58" s="40">
        <v>14</v>
      </c>
      <c r="K58" s="43">
        <f>INDEX('2. závod'!$A:$CH,$J58+5,INDEX('Základní list'!$B:$B,MATCH($I58,'Základní list'!$A:$A,0),1))</f>
        <v>17650</v>
      </c>
      <c r="L58" s="43">
        <f>INDEX('2. závod'!$A:$CH,$J58+5,INDEX('Základní list'!$B:$B,MATCH($I58,'Základní list'!$A:$A,0),1)+2)</f>
        <v>2</v>
      </c>
      <c r="M58" s="46" t="str">
        <f>INDEX('2. závod'!$A:$CH,$J58+5,INDEX('Základní list'!$B:$B,MATCH($I58,'Základní list'!$A:$A,0),1)-2)</f>
        <v>Pavel Sičák, Martin Komora</v>
      </c>
      <c r="N58" s="53" t="str">
        <f>INDEX('2. závod'!$A:$CH,$J58+5,INDEX('Základní list'!$B:$B,MATCH($I58,'Základní list'!$A:$A,0),1)-1)</f>
        <v>Browning team</v>
      </c>
    </row>
    <row r="59" spans="2:14" ht="31.5" customHeight="1">
      <c r="B59" s="42">
        <v>55</v>
      </c>
      <c r="C59" s="40" t="s">
        <v>58</v>
      </c>
      <c r="D59" s="40">
        <v>15</v>
      </c>
      <c r="E59" s="43">
        <f>INDEX('1. závod'!$A:$CH,$D59+5,INDEX('Základní list'!$B:$B,MATCH($C59,'Základní list'!$A:$A,0),1))</f>
        <v>5820</v>
      </c>
      <c r="F59" s="43">
        <f>INDEX('1. závod'!$A:$CH,$D59+5,INDEX('Základní list'!$B:$B,MATCH($C59,'Základní list'!$A:$A,0),1)+2)</f>
        <v>13</v>
      </c>
      <c r="G59" s="46" t="str">
        <f>INDEX('1. závod'!$A:$CH,$D59+5,INDEX('Základní list'!$B:$B,MATCH($C59,'Základní list'!$A:$A,0),1)-2)</f>
        <v>Martin Černohlávek, Jan Dušek</v>
      </c>
      <c r="H59" s="53" t="str">
        <f>INDEX('1. závod'!$A:$CH,$D59+5,INDEX('Základní list'!$B:$B,MATCH($C59,'Základní list'!$A:$A,0),1)-1)</f>
        <v>Kotva feeder team HK</v>
      </c>
      <c r="I59" s="40" t="s">
        <v>58</v>
      </c>
      <c r="J59" s="40">
        <v>15</v>
      </c>
      <c r="K59" s="43">
        <f>INDEX('2. závod'!$A:$CH,$J59+5,INDEX('Základní list'!$B:$B,MATCH($I59,'Základní list'!$A:$A,0),1))</f>
        <v>7680</v>
      </c>
      <c r="L59" s="43">
        <f>INDEX('2. závod'!$A:$CH,$J59+5,INDEX('Základní list'!$B:$B,MATCH($I59,'Základní list'!$A:$A,0),1)+2)</f>
        <v>17</v>
      </c>
      <c r="M59" s="46" t="str">
        <f>INDEX('2. závod'!$A:$CH,$J59+5,INDEX('Základní list'!$B:$B,MATCH($I59,'Základní list'!$A:$A,0),1)-2)</f>
        <v>Jan Bank, Josef Urbánek</v>
      </c>
      <c r="N59" s="53" t="str">
        <f>INDEX('2. závod'!$A:$CH,$J59+5,INDEX('Základní list'!$B:$B,MATCH($I59,'Základní list'!$A:$A,0),1)-1)</f>
        <v>Drennan Feeder</v>
      </c>
    </row>
    <row r="60" spans="2:14" ht="31.5" customHeight="1">
      <c r="B60" s="42">
        <v>56</v>
      </c>
      <c r="C60" s="40" t="s">
        <v>58</v>
      </c>
      <c r="D60" s="40">
        <v>16</v>
      </c>
      <c r="E60" s="43">
        <f>INDEX('1. závod'!$A:$CH,$D60+5,INDEX('Základní list'!$B:$B,MATCH($C60,'Základní list'!$A:$A,0),1))</f>
        <v>12190</v>
      </c>
      <c r="F60" s="43">
        <f>INDEX('1. závod'!$A:$CH,$D60+5,INDEX('Základní list'!$B:$B,MATCH($C60,'Základní list'!$A:$A,0),1)+2)</f>
        <v>6</v>
      </c>
      <c r="G60" s="46" t="str">
        <f>INDEX('1. závod'!$A:$CH,$D60+5,INDEX('Základní list'!$B:$B,MATCH($C60,'Základní list'!$A:$A,0),1)-2)</f>
        <v>Dominik Dvořák, Pavel Mikeš</v>
      </c>
      <c r="H60" s="53" t="str">
        <f>INDEX('1. závod'!$A:$CH,$D60+5,INDEX('Základní list'!$B:$B,MATCH($C60,'Základní list'!$A:$A,0),1)-1)</f>
        <v>DM Feeder Team</v>
      </c>
      <c r="I60" s="40" t="s">
        <v>58</v>
      </c>
      <c r="J60" s="40">
        <v>16</v>
      </c>
      <c r="K60" s="43">
        <f>INDEX('2. závod'!$A:$CH,$J60+5,INDEX('Základní list'!$B:$B,MATCH($I60,'Základní list'!$A:$A,0),1))</f>
        <v>18990</v>
      </c>
      <c r="L60" s="43">
        <f>INDEX('2. závod'!$A:$CH,$J60+5,INDEX('Základní list'!$B:$B,MATCH($I60,'Základní list'!$A:$A,0),1)+2)</f>
        <v>1</v>
      </c>
      <c r="M60" s="46" t="str">
        <f>INDEX('2. závod'!$A:$CH,$J60+5,INDEX('Základní list'!$B:$B,MATCH($I60,'Základní list'!$A:$A,0),1)-2)</f>
        <v>Tomáš Černý st., Tomáš Černý ml.</v>
      </c>
      <c r="N60" s="53">
        <f>INDEX('2. závod'!$A:$CH,$J60+5,INDEX('Základní list'!$B:$B,MATCH($I60,'Základní list'!$A:$A,0),1)-1)</f>
      </c>
    </row>
    <row r="61" spans="2:14" ht="31.5" customHeight="1">
      <c r="B61" s="42">
        <v>57</v>
      </c>
      <c r="C61" s="40" t="s">
        <v>58</v>
      </c>
      <c r="D61" s="40">
        <v>17</v>
      </c>
      <c r="E61" s="43">
        <f>INDEX('1. závod'!$A:$CH,$D61+5,INDEX('Základní list'!$B:$B,MATCH($C61,'Základní list'!$A:$A,0),1))</f>
        <v>12320</v>
      </c>
      <c r="F61" s="43">
        <f>INDEX('1. závod'!$A:$CH,$D61+5,INDEX('Základní list'!$B:$B,MATCH($C61,'Základní list'!$A:$A,0),1)+2)</f>
        <v>5</v>
      </c>
      <c r="G61" s="46" t="str">
        <f>INDEX('1. závod'!$A:$CH,$D61+5,INDEX('Základní list'!$B:$B,MATCH($C61,'Základní list'!$A:$A,0),1)-2)</f>
        <v>Jan Novák, Jiří Kuba</v>
      </c>
      <c r="H61" s="53">
        <f>INDEX('1. závod'!$A:$CH,$D61+5,INDEX('Základní list'!$B:$B,MATCH($C61,'Základní list'!$A:$A,0),1)-1)</f>
      </c>
      <c r="I61" s="40" t="s">
        <v>58</v>
      </c>
      <c r="J61" s="40">
        <v>17</v>
      </c>
      <c r="K61" s="43">
        <f>INDEX('2. závod'!$A:$CH,$J61+5,INDEX('Základní list'!$B:$B,MATCH($I61,'Základní list'!$A:$A,0),1))</f>
        <v>10160</v>
      </c>
      <c r="L61" s="43">
        <f>INDEX('2. závod'!$A:$CH,$J61+5,INDEX('Základní list'!$B:$B,MATCH($I61,'Základní list'!$A:$A,0),1)+2)</f>
        <v>11</v>
      </c>
      <c r="M61" s="46" t="str">
        <f>INDEX('2. závod'!$A:$CH,$J61+5,INDEX('Základní list'!$B:$B,MATCH($I61,'Základní list'!$A:$A,0),1)-2)</f>
        <v>Vladimír Dědík, Jan Kosprt</v>
      </c>
      <c r="N61" s="53" t="str">
        <f>INDEX('2. závod'!$A:$CH,$J61+5,INDEX('Základní list'!$B:$B,MATCH($I61,'Základní list'!$A:$A,0),1)-1)</f>
        <v>Black Bass</v>
      </c>
    </row>
    <row r="62" spans="2:14" ht="31.5" customHeight="1">
      <c r="B62" s="42">
        <v>58</v>
      </c>
      <c r="C62" s="40" t="s">
        <v>58</v>
      </c>
      <c r="D62" s="40">
        <v>18</v>
      </c>
      <c r="E62" s="43">
        <f>INDEX('1. závod'!$A:$CH,$D62+5,INDEX('Základní list'!$B:$B,MATCH($C62,'Základní list'!$A:$A,0),1))</f>
        <v>24690</v>
      </c>
      <c r="F62" s="43">
        <f>INDEX('1. závod'!$A:$CH,$D62+5,INDEX('Základní list'!$B:$B,MATCH($C62,'Základní list'!$A:$A,0),1)+2)</f>
        <v>1</v>
      </c>
      <c r="G62" s="46" t="str">
        <f>INDEX('1. závod'!$A:$CH,$D62+5,INDEX('Základní list'!$B:$B,MATCH($C62,'Základní list'!$A:$A,0),1)-2)</f>
        <v>Míra Radil, Jartoslav Rajdl</v>
      </c>
      <c r="H62" s="53" t="str">
        <f>INDEX('1. závod'!$A:$CH,$D62+5,INDEX('Základní list'!$B:$B,MATCH($C62,'Základní list'!$A:$A,0),1)-1)</f>
        <v>Abramis Feeder team</v>
      </c>
      <c r="I62" s="40" t="s">
        <v>58</v>
      </c>
      <c r="J62" s="40">
        <v>18</v>
      </c>
      <c r="K62" s="43">
        <f>INDEX('2. závod'!$A:$CH,$J62+5,INDEX('Základní list'!$B:$B,MATCH($I62,'Základní list'!$A:$A,0),1))</f>
        <v>11760</v>
      </c>
      <c r="L62" s="43">
        <f>INDEX('2. závod'!$A:$CH,$J62+5,INDEX('Základní list'!$B:$B,MATCH($I62,'Základní list'!$A:$A,0),1)+2)</f>
        <v>8</v>
      </c>
      <c r="M62" s="46" t="str">
        <f>INDEX('2. závod'!$A:$CH,$J62+5,INDEX('Základní list'!$B:$B,MATCH($I62,'Základní list'!$A:$A,0),1)-2)</f>
        <v>Martin Černohlávek, Jan Dušek</v>
      </c>
      <c r="N62" s="53" t="str">
        <f>INDEX('2. závod'!$A:$CH,$J62+5,INDEX('Základní list'!$B:$B,MATCH($I62,'Základní list'!$A:$A,0),1)-1)</f>
        <v>Kotva feeder team HK</v>
      </c>
    </row>
    <row r="63" spans="2:14" ht="31.5" customHeight="1">
      <c r="B63" s="42">
        <v>59</v>
      </c>
      <c r="C63" s="40" t="s">
        <v>58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58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60</v>
      </c>
      <c r="C64" s="40" t="s">
        <v>58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58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1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6" t="str">
        <f>CONCATENATE('Základní list'!$E$3)</f>
        <v>náborový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2:35" ht="12.75">
      <c r="B2" s="257" t="str">
        <f>CONCATENATE("Datum konání: ",'Základní list'!D4," - ",'Základní list'!F4)</f>
        <v>Datum konání: 20.7.2019 - 21.7.2019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2:14" s="39" customFormat="1" ht="18" customHeight="1">
      <c r="B3" s="258" t="s">
        <v>44</v>
      </c>
      <c r="C3" s="259" t="s">
        <v>40</v>
      </c>
      <c r="D3" s="259"/>
      <c r="E3" s="259"/>
      <c r="F3" s="259"/>
      <c r="G3" s="259"/>
      <c r="H3" s="259"/>
      <c r="I3" s="259" t="s">
        <v>41</v>
      </c>
      <c r="J3" s="259"/>
      <c r="K3" s="259"/>
      <c r="L3" s="259"/>
      <c r="M3" s="259"/>
      <c r="N3" s="259"/>
    </row>
    <row r="4" spans="2:14" s="39" customFormat="1" ht="18" customHeight="1">
      <c r="B4" s="258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61</v>
      </c>
      <c r="C5" s="40" t="s">
        <v>59</v>
      </c>
      <c r="D5" s="40">
        <v>1</v>
      </c>
      <c r="E5" s="43">
        <f>INDEX('1. závod'!$A:$CH,$D5+5,INDEX('Základní list'!$B:$B,MATCH($C5,'Základní list'!$A:$A,0),1))</f>
        <v>0</v>
      </c>
      <c r="F5" s="43">
        <f>INDEX('1. závod'!$A:$CH,$D5+5,INDEX('Základní list'!$B:$B,MATCH($C5,'Základní list'!$A:$A,0),1)+2)</f>
      </c>
      <c r="G5" s="46">
        <f>INDEX('1. závod'!$A:$CH,$D5+5,INDEX('Základní list'!$B:$B,MATCH($C5,'Základní list'!$A:$A,0),1)-2)</f>
      </c>
      <c r="H5" s="53">
        <f>INDEX('1. závod'!$A:$CH,$D5+5,INDEX('Základní list'!$B:$B,MATCH($C5,'Základní list'!$A:$A,0),1)-1)</f>
      </c>
      <c r="I5" s="40" t="s">
        <v>59</v>
      </c>
      <c r="J5" s="40">
        <v>1</v>
      </c>
      <c r="K5" s="43">
        <f>INDEX('2. závod'!$A:$CH,$J5+5,INDEX('Základní list'!$B:$B,MATCH($I5,'Základní list'!$A:$A,0),1))</f>
        <v>0</v>
      </c>
      <c r="L5" s="43">
        <f>INDEX('2. závod'!$A:$CH,$J5+5,INDEX('Základní list'!$B:$B,MATCH($I5,'Základní list'!$A:$A,0),1)+2)</f>
      </c>
      <c r="M5" s="46">
        <f>INDEX('2. závod'!$A:$CH,$J5+5,INDEX('Základní list'!$B:$B,MATCH($I5,'Základní list'!$A:$A,0),1)-2)</f>
      </c>
      <c r="N5" s="53">
        <f>INDEX('2. závod'!$A:$CH,$J5+5,INDEX('Základní list'!$B:$B,MATCH($I5,'Základní list'!$A:$A,0),1)-1)</f>
      </c>
    </row>
    <row r="6" spans="2:14" ht="31.5" customHeight="1">
      <c r="B6" s="42">
        <v>62</v>
      </c>
      <c r="C6" s="40" t="s">
        <v>59</v>
      </c>
      <c r="D6" s="40">
        <v>2</v>
      </c>
      <c r="E6" s="43">
        <f>INDEX('1. závod'!$A:$CH,$D6+5,INDEX('Základní list'!$B:$B,MATCH($C6,'Základní list'!$A:$A,0),1))</f>
        <v>0</v>
      </c>
      <c r="F6" s="43">
        <f>INDEX('1. závod'!$A:$CH,$D6+5,INDEX('Základní list'!$B:$B,MATCH($C6,'Základní list'!$A:$A,0),1)+2)</f>
      </c>
      <c r="G6" s="46">
        <f>INDEX('1. závod'!$A:$CH,$D6+5,INDEX('Základní list'!$B:$B,MATCH($C6,'Základní list'!$A:$A,0),1)-2)</f>
      </c>
      <c r="H6" s="53">
        <f>INDEX('1. závod'!$A:$CH,$D6+5,INDEX('Základní list'!$B:$B,MATCH($C6,'Základní list'!$A:$A,0),1)-1)</f>
      </c>
      <c r="I6" s="40" t="s">
        <v>59</v>
      </c>
      <c r="J6" s="40">
        <v>2</v>
      </c>
      <c r="K6" s="43">
        <f>INDEX('2. závod'!$A:$CH,$J6+5,INDEX('Základní list'!$B:$B,MATCH($I6,'Základní list'!$A:$A,0),1))</f>
        <v>0</v>
      </c>
      <c r="L6" s="43">
        <f>INDEX('2. závod'!$A:$CH,$J6+5,INDEX('Základní list'!$B:$B,MATCH($I6,'Základní list'!$A:$A,0),1)+2)</f>
      </c>
      <c r="M6" s="46">
        <f>INDEX('2. závod'!$A:$CH,$J6+5,INDEX('Základní list'!$B:$B,MATCH($I6,'Základní list'!$A:$A,0),1)-2)</f>
      </c>
      <c r="N6" s="53">
        <f>INDEX('2. závod'!$A:$CH,$J6+5,INDEX('Základní list'!$B:$B,MATCH($I6,'Základní list'!$A:$A,0),1)-1)</f>
      </c>
    </row>
    <row r="7" spans="2:14" ht="31.5" customHeight="1">
      <c r="B7" s="42">
        <v>63</v>
      </c>
      <c r="C7" s="40" t="s">
        <v>59</v>
      </c>
      <c r="D7" s="40">
        <v>3</v>
      </c>
      <c r="E7" s="43">
        <f>INDEX('1. závod'!$A:$CH,$D7+5,INDEX('Základní list'!$B:$B,MATCH($C7,'Základní list'!$A:$A,0),1))</f>
        <v>0</v>
      </c>
      <c r="F7" s="43">
        <f>INDEX('1. závod'!$A:$CH,$D7+5,INDEX('Základní list'!$B:$B,MATCH($C7,'Základní list'!$A:$A,0),1)+2)</f>
      </c>
      <c r="G7" s="46">
        <f>INDEX('1. závod'!$A:$CH,$D7+5,INDEX('Základní list'!$B:$B,MATCH($C7,'Základní list'!$A:$A,0),1)-2)</f>
      </c>
      <c r="H7" s="53">
        <f>INDEX('1. závod'!$A:$CH,$D7+5,INDEX('Základní list'!$B:$B,MATCH($C7,'Základní list'!$A:$A,0),1)-1)</f>
      </c>
      <c r="I7" s="40" t="s">
        <v>59</v>
      </c>
      <c r="J7" s="40">
        <v>3</v>
      </c>
      <c r="K7" s="43">
        <f>INDEX('2. závod'!$A:$CH,$J7+5,INDEX('Základní list'!$B:$B,MATCH($I7,'Základní list'!$A:$A,0),1))</f>
        <v>0</v>
      </c>
      <c r="L7" s="43">
        <f>INDEX('2. závod'!$A:$CH,$J7+5,INDEX('Základní list'!$B:$B,MATCH($I7,'Základní list'!$A:$A,0),1)+2)</f>
      </c>
      <c r="M7" s="46">
        <f>INDEX('2. závod'!$A:$CH,$J7+5,INDEX('Základní list'!$B:$B,MATCH($I7,'Základní list'!$A:$A,0),1)-2)</f>
      </c>
      <c r="N7" s="53">
        <f>INDEX('2. závod'!$A:$CH,$J7+5,INDEX('Základní list'!$B:$B,MATCH($I7,'Základní list'!$A:$A,0),1)-1)</f>
      </c>
    </row>
    <row r="8" spans="2:14" ht="31.5" customHeight="1">
      <c r="B8" s="42">
        <v>64</v>
      </c>
      <c r="C8" s="40" t="s">
        <v>59</v>
      </c>
      <c r="D8" s="40">
        <v>4</v>
      </c>
      <c r="E8" s="43">
        <f>INDEX('1. závod'!$A:$CH,$D8+5,INDEX('Základní list'!$B:$B,MATCH($C8,'Základní list'!$A:$A,0),1))</f>
        <v>0</v>
      </c>
      <c r="F8" s="43">
        <f>INDEX('1. závod'!$A:$CH,$D8+5,INDEX('Základní list'!$B:$B,MATCH($C8,'Základní list'!$A:$A,0),1)+2)</f>
      </c>
      <c r="G8" s="46">
        <f>INDEX('1. závod'!$A:$CH,$D8+5,INDEX('Základní list'!$B:$B,MATCH($C8,'Základní list'!$A:$A,0),1)-2)</f>
      </c>
      <c r="H8" s="53">
        <f>INDEX('1. závod'!$A:$CH,$D8+5,INDEX('Základní list'!$B:$B,MATCH($C8,'Základní list'!$A:$A,0),1)-1)</f>
      </c>
      <c r="I8" s="40" t="s">
        <v>59</v>
      </c>
      <c r="J8" s="40">
        <v>4</v>
      </c>
      <c r="K8" s="43">
        <f>INDEX('2. závod'!$A:$CH,$J8+5,INDEX('Základní list'!$B:$B,MATCH($I8,'Základní list'!$A:$A,0),1))</f>
        <v>0</v>
      </c>
      <c r="L8" s="43">
        <f>INDEX('2. závod'!$A:$CH,$J8+5,INDEX('Základní list'!$B:$B,MATCH($I8,'Základní list'!$A:$A,0),1)+2)</f>
      </c>
      <c r="M8" s="46">
        <f>INDEX('2. závod'!$A:$CH,$J8+5,INDEX('Základní list'!$B:$B,MATCH($I8,'Základní list'!$A:$A,0),1)-2)</f>
      </c>
      <c r="N8" s="53">
        <f>INDEX('2. závod'!$A:$CH,$J8+5,INDEX('Základní list'!$B:$B,MATCH($I8,'Základní list'!$A:$A,0),1)-1)</f>
      </c>
    </row>
    <row r="9" spans="2:14" ht="31.5" customHeight="1">
      <c r="B9" s="42">
        <v>65</v>
      </c>
      <c r="C9" s="40" t="s">
        <v>59</v>
      </c>
      <c r="D9" s="40">
        <v>5</v>
      </c>
      <c r="E9" s="43">
        <f>INDEX('1. závod'!$A:$CH,$D9+5,INDEX('Základní list'!$B:$B,MATCH($C9,'Základní list'!$A:$A,0),1))</f>
        <v>0</v>
      </c>
      <c r="F9" s="43">
        <f>INDEX('1. závod'!$A:$CH,$D9+5,INDEX('Základní list'!$B:$B,MATCH($C9,'Základní list'!$A:$A,0),1)+2)</f>
      </c>
      <c r="G9" s="46">
        <f>INDEX('1. závod'!$A:$CH,$D9+5,INDEX('Základní list'!$B:$B,MATCH($C9,'Základní list'!$A:$A,0),1)-2)</f>
      </c>
      <c r="H9" s="53">
        <f>INDEX('1. závod'!$A:$CH,$D9+5,INDEX('Základní list'!$B:$B,MATCH($C9,'Základní list'!$A:$A,0),1)-1)</f>
      </c>
      <c r="I9" s="40" t="s">
        <v>59</v>
      </c>
      <c r="J9" s="40">
        <v>5</v>
      </c>
      <c r="K9" s="43">
        <f>INDEX('2. závod'!$A:$CH,$J9+5,INDEX('Základní list'!$B:$B,MATCH($I9,'Základní list'!$A:$A,0),1))</f>
        <v>0</v>
      </c>
      <c r="L9" s="43">
        <f>INDEX('2. závod'!$A:$CH,$J9+5,INDEX('Základní list'!$B:$B,MATCH($I9,'Základní list'!$A:$A,0),1)+2)</f>
      </c>
      <c r="M9" s="46">
        <f>INDEX('2. závod'!$A:$CH,$J9+5,INDEX('Základní list'!$B:$B,MATCH($I9,'Základní list'!$A:$A,0),1)-2)</f>
      </c>
      <c r="N9" s="53">
        <f>INDEX('2. závod'!$A:$CH,$J9+5,INDEX('Základní list'!$B:$B,MATCH($I9,'Základní list'!$A:$A,0),1)-1)</f>
      </c>
    </row>
    <row r="10" spans="1:14" ht="31.5" customHeight="1">
      <c r="A10" s="88"/>
      <c r="B10" s="42">
        <v>66</v>
      </c>
      <c r="C10" s="40" t="s">
        <v>59</v>
      </c>
      <c r="D10" s="40">
        <v>6</v>
      </c>
      <c r="E10" s="43">
        <f>INDEX('1. závod'!$A:$CH,$D10+5,INDEX('Základní list'!$B:$B,MATCH($C10,'Základní list'!$A:$A,0),1))</f>
        <v>0</v>
      </c>
      <c r="F10" s="43">
        <f>INDEX('1. závod'!$A:$CH,$D10+5,INDEX('Základní list'!$B:$B,MATCH($C10,'Základní list'!$A:$A,0),1)+2)</f>
      </c>
      <c r="G10" s="46">
        <f>INDEX('1. závod'!$A:$CH,$D10+5,INDEX('Základní list'!$B:$B,MATCH($C10,'Základní list'!$A:$A,0),1)-2)</f>
      </c>
      <c r="H10" s="53">
        <f>INDEX('1. závod'!$A:$CH,$D10+5,INDEX('Základní list'!$B:$B,MATCH($C10,'Základní list'!$A:$A,0),1)-1)</f>
      </c>
      <c r="I10" s="40" t="s">
        <v>59</v>
      </c>
      <c r="J10" s="40">
        <v>6</v>
      </c>
      <c r="K10" s="43">
        <f>INDEX('2. závod'!$A:$CH,$J10+5,INDEX('Základní list'!$B:$B,MATCH($I10,'Základní list'!$A:$A,0),1))</f>
        <v>0</v>
      </c>
      <c r="L10" s="43">
        <f>INDEX('2. závod'!$A:$CH,$J10+5,INDEX('Základní list'!$B:$B,MATCH($I10,'Základní list'!$A:$A,0),1)+2)</f>
      </c>
      <c r="M10" s="46">
        <f>INDEX('2. závod'!$A:$CH,$J10+5,INDEX('Základní list'!$B:$B,MATCH($I10,'Základní list'!$A:$A,0),1)-2)</f>
      </c>
      <c r="N10" s="53">
        <f>INDEX('2. závod'!$A:$CH,$J10+5,INDEX('Základní list'!$B:$B,MATCH($I10,'Základní list'!$A:$A,0),1)-1)</f>
      </c>
    </row>
    <row r="11" spans="2:14" ht="31.5" customHeight="1">
      <c r="B11" s="42">
        <v>67</v>
      </c>
      <c r="C11" s="40" t="s">
        <v>59</v>
      </c>
      <c r="D11" s="40">
        <v>7</v>
      </c>
      <c r="E11" s="43">
        <f>INDEX('1. závod'!$A:$CH,$D11+5,INDEX('Základní list'!$B:$B,MATCH($C11,'Základní list'!$A:$A,0),1))</f>
        <v>0</v>
      </c>
      <c r="F11" s="43">
        <f>INDEX('1. závod'!$A:$CH,$D11+5,INDEX('Základní list'!$B:$B,MATCH($C11,'Základní list'!$A:$A,0),1)+2)</f>
      </c>
      <c r="G11" s="46">
        <f>INDEX('1. závod'!$A:$CH,$D11+5,INDEX('Základní list'!$B:$B,MATCH($C11,'Základní list'!$A:$A,0),1)-2)</f>
      </c>
      <c r="H11" s="53">
        <f>INDEX('1. závod'!$A:$CH,$D11+5,INDEX('Základní list'!$B:$B,MATCH($C11,'Základní list'!$A:$A,0),1)-1)</f>
      </c>
      <c r="I11" s="40" t="s">
        <v>59</v>
      </c>
      <c r="J11" s="40">
        <v>7</v>
      </c>
      <c r="K11" s="43">
        <f>INDEX('2. závod'!$A:$CH,$J11+5,INDEX('Základní list'!$B:$B,MATCH($I11,'Základní list'!$A:$A,0),1))</f>
        <v>0</v>
      </c>
      <c r="L11" s="43">
        <f>INDEX('2. závod'!$A:$CH,$J11+5,INDEX('Základní list'!$B:$B,MATCH($I11,'Základní list'!$A:$A,0),1)+2)</f>
      </c>
      <c r="M11" s="46">
        <f>INDEX('2. závod'!$A:$CH,$J11+5,INDEX('Základní list'!$B:$B,MATCH($I11,'Základní list'!$A:$A,0),1)-2)</f>
      </c>
      <c r="N11" s="53">
        <f>INDEX('2. závod'!$A:$CH,$J11+5,INDEX('Základní list'!$B:$B,MATCH($I11,'Základní list'!$A:$A,0),1)-1)</f>
      </c>
    </row>
    <row r="12" spans="2:14" ht="31.5" customHeight="1">
      <c r="B12" s="42">
        <v>68</v>
      </c>
      <c r="C12" s="40" t="s">
        <v>59</v>
      </c>
      <c r="D12" s="40">
        <v>8</v>
      </c>
      <c r="E12" s="43">
        <f>INDEX('1. závod'!$A:$CH,$D12+5,INDEX('Základní list'!$B:$B,MATCH($C12,'Základní list'!$A:$A,0),1))</f>
        <v>0</v>
      </c>
      <c r="F12" s="43">
        <f>INDEX('1. závod'!$A:$CH,$D12+5,INDEX('Základní list'!$B:$B,MATCH($C12,'Základní list'!$A:$A,0),1)+2)</f>
      </c>
      <c r="G12" s="46">
        <f>INDEX('1. závod'!$A:$CH,$D12+5,INDEX('Základní list'!$B:$B,MATCH($C12,'Základní list'!$A:$A,0),1)-2)</f>
      </c>
      <c r="H12" s="53">
        <f>INDEX('1. závod'!$A:$CH,$D12+5,INDEX('Základní list'!$B:$B,MATCH($C12,'Základní list'!$A:$A,0),1)-1)</f>
      </c>
      <c r="I12" s="40" t="s">
        <v>59</v>
      </c>
      <c r="J12" s="40">
        <v>8</v>
      </c>
      <c r="K12" s="43">
        <f>INDEX('2. závod'!$A:$CH,$J12+5,INDEX('Základní list'!$B:$B,MATCH($I12,'Základní list'!$A:$A,0),1))</f>
        <v>0</v>
      </c>
      <c r="L12" s="43">
        <f>INDEX('2. závod'!$A:$CH,$J12+5,INDEX('Základní list'!$B:$B,MATCH($I12,'Základní list'!$A:$A,0),1)+2)</f>
      </c>
      <c r="M12" s="46">
        <f>INDEX('2. závod'!$A:$CH,$J12+5,INDEX('Základní list'!$B:$B,MATCH($I12,'Základní list'!$A:$A,0),1)-2)</f>
      </c>
      <c r="N12" s="53">
        <f>INDEX('2. závod'!$A:$CH,$J12+5,INDEX('Základní list'!$B:$B,MATCH($I12,'Základní list'!$A:$A,0),1)-1)</f>
      </c>
    </row>
    <row r="13" spans="2:14" ht="31.5" customHeight="1">
      <c r="B13" s="42">
        <v>69</v>
      </c>
      <c r="C13" s="40" t="s">
        <v>59</v>
      </c>
      <c r="D13" s="40">
        <v>9</v>
      </c>
      <c r="E13" s="43">
        <f>INDEX('1. závod'!$A:$CH,$D13+5,INDEX('Základní list'!$B:$B,MATCH($C13,'Základní list'!$A:$A,0),1))</f>
        <v>0</v>
      </c>
      <c r="F13" s="43">
        <f>INDEX('1. závod'!$A:$CH,$D13+5,INDEX('Základní list'!$B:$B,MATCH($C13,'Základní list'!$A:$A,0),1)+2)</f>
      </c>
      <c r="G13" s="46">
        <f>INDEX('1. závod'!$A:$CH,$D13+5,INDEX('Základní list'!$B:$B,MATCH($C13,'Základní list'!$A:$A,0),1)-2)</f>
      </c>
      <c r="H13" s="53">
        <f>INDEX('1. závod'!$A:$CH,$D13+5,INDEX('Základní list'!$B:$B,MATCH($C13,'Základní list'!$A:$A,0),1)-1)</f>
      </c>
      <c r="I13" s="40" t="s">
        <v>59</v>
      </c>
      <c r="J13" s="40">
        <v>9</v>
      </c>
      <c r="K13" s="43">
        <f>INDEX('2. závod'!$A:$CH,$J13+5,INDEX('Základní list'!$B:$B,MATCH($I13,'Základní list'!$A:$A,0),1))</f>
        <v>0</v>
      </c>
      <c r="L13" s="43">
        <f>INDEX('2. závod'!$A:$CH,$J13+5,INDEX('Základní list'!$B:$B,MATCH($I13,'Základní list'!$A:$A,0),1)+2)</f>
      </c>
      <c r="M13" s="46">
        <f>INDEX('2. závod'!$A:$CH,$J13+5,INDEX('Základní list'!$B:$B,MATCH($I13,'Základní list'!$A:$A,0),1)-2)</f>
      </c>
      <c r="N13" s="53">
        <f>INDEX('2. závod'!$A:$CH,$J13+5,INDEX('Základní list'!$B:$B,MATCH($I13,'Základní list'!$A:$A,0),1)-1)</f>
      </c>
    </row>
    <row r="14" spans="2:14" ht="31.5" customHeight="1">
      <c r="B14" s="42">
        <v>70</v>
      </c>
      <c r="C14" s="40" t="s">
        <v>59</v>
      </c>
      <c r="D14" s="40">
        <v>10</v>
      </c>
      <c r="E14" s="43">
        <f>INDEX('1. závod'!$A:$CH,$D14+5,INDEX('Základní list'!$B:$B,MATCH($C14,'Základní list'!$A:$A,0),1))</f>
        <v>0</v>
      </c>
      <c r="F14" s="43">
        <f>INDEX('1. závod'!$A:$CH,$D14+5,INDEX('Základní list'!$B:$B,MATCH($C14,'Základní list'!$A:$A,0),1)+2)</f>
      </c>
      <c r="G14" s="46">
        <f>INDEX('1. závod'!$A:$CH,$D14+5,INDEX('Základní list'!$B:$B,MATCH($C14,'Základní list'!$A:$A,0),1)-2)</f>
      </c>
      <c r="H14" s="53">
        <f>INDEX('1. závod'!$A:$CH,$D14+5,INDEX('Základní list'!$B:$B,MATCH($C14,'Základní list'!$A:$A,0),1)-1)</f>
      </c>
      <c r="I14" s="40" t="s">
        <v>59</v>
      </c>
      <c r="J14" s="40">
        <v>10</v>
      </c>
      <c r="K14" s="43">
        <f>INDEX('2. závod'!$A:$CH,$J14+5,INDEX('Základní list'!$B:$B,MATCH($I14,'Základní list'!$A:$A,0),1))</f>
        <v>0</v>
      </c>
      <c r="L14" s="43">
        <f>INDEX('2. závod'!$A:$CH,$J14+5,INDEX('Základní list'!$B:$B,MATCH($I14,'Základní list'!$A:$A,0),1)+2)</f>
      </c>
      <c r="M14" s="46">
        <f>INDEX('2. závod'!$A:$CH,$J14+5,INDEX('Základní list'!$B:$B,MATCH($I14,'Základní list'!$A:$A,0),1)-2)</f>
      </c>
      <c r="N14" s="53">
        <f>INDEX('2. závod'!$A:$CH,$J14+5,INDEX('Základní list'!$B:$B,MATCH($I14,'Základní list'!$A:$A,0),1)-1)</f>
      </c>
    </row>
    <row r="15" spans="2:14" ht="31.5" customHeight="1">
      <c r="B15" s="42">
        <v>71</v>
      </c>
      <c r="C15" s="40" t="s">
        <v>59</v>
      </c>
      <c r="D15" s="40">
        <v>11</v>
      </c>
      <c r="E15" s="43">
        <f>INDEX('1. závod'!$A:$CH,$D15+5,INDEX('Základní list'!$B:$B,MATCH($C15,'Základní list'!$A:$A,0),1))</f>
        <v>0</v>
      </c>
      <c r="F15" s="43">
        <f>INDEX('1. závod'!$A:$CH,$D15+5,INDEX('Základní list'!$B:$B,MATCH($C15,'Základní list'!$A:$A,0),1)+2)</f>
      </c>
      <c r="G15" s="46">
        <f>INDEX('1. závod'!$A:$CH,$D15+5,INDEX('Základní list'!$B:$B,MATCH($C15,'Základní list'!$A:$A,0),1)-2)</f>
      </c>
      <c r="H15" s="53">
        <f>INDEX('1. závod'!$A:$CH,$D15+5,INDEX('Základní list'!$B:$B,MATCH($C15,'Základní list'!$A:$A,0),1)-1)</f>
      </c>
      <c r="I15" s="40" t="s">
        <v>59</v>
      </c>
      <c r="J15" s="40">
        <v>11</v>
      </c>
      <c r="K15" s="43">
        <f>INDEX('2. závod'!$A:$CH,$J15+5,INDEX('Základní list'!$B:$B,MATCH($I15,'Základní list'!$A:$A,0),1))</f>
        <v>0</v>
      </c>
      <c r="L15" s="43">
        <f>INDEX('2. závod'!$A:$CH,$J15+5,INDEX('Základní list'!$B:$B,MATCH($I15,'Základní list'!$A:$A,0),1)+2)</f>
      </c>
      <c r="M15" s="46">
        <f>INDEX('2. závod'!$A:$CH,$J15+5,INDEX('Základní list'!$B:$B,MATCH($I15,'Základní list'!$A:$A,0),1)-2)</f>
      </c>
      <c r="N15" s="53">
        <f>INDEX('2. závod'!$A:$CH,$J15+5,INDEX('Základní list'!$B:$B,MATCH($I15,'Základní list'!$A:$A,0),1)-1)</f>
      </c>
    </row>
    <row r="16" spans="2:14" ht="31.5" customHeight="1">
      <c r="B16" s="42">
        <v>72</v>
      </c>
      <c r="C16" s="40" t="s">
        <v>59</v>
      </c>
      <c r="D16" s="40">
        <v>12</v>
      </c>
      <c r="E16" s="43">
        <f>INDEX('1. závod'!$A:$CH,$D16+5,INDEX('Základní list'!$B:$B,MATCH($C16,'Základní list'!$A:$A,0),1))</f>
        <v>0</v>
      </c>
      <c r="F16" s="43">
        <f>INDEX('1. závod'!$A:$CH,$D16+5,INDEX('Základní list'!$B:$B,MATCH($C16,'Základní list'!$A:$A,0),1)+2)</f>
      </c>
      <c r="G16" s="46">
        <f>INDEX('1. závod'!$A:$CH,$D16+5,INDEX('Základní list'!$B:$B,MATCH($C16,'Základní list'!$A:$A,0),1)-2)</f>
      </c>
      <c r="H16" s="53">
        <f>INDEX('1. závod'!$A:$CH,$D16+5,INDEX('Základní list'!$B:$B,MATCH($C16,'Základní list'!$A:$A,0),1)-1)</f>
      </c>
      <c r="I16" s="40" t="s">
        <v>59</v>
      </c>
      <c r="J16" s="40">
        <v>12</v>
      </c>
      <c r="K16" s="43">
        <f>INDEX('2. závod'!$A:$CH,$J16+5,INDEX('Základní list'!$B:$B,MATCH($I16,'Základní list'!$A:$A,0),1))</f>
        <v>0</v>
      </c>
      <c r="L16" s="43">
        <f>INDEX('2. závod'!$A:$CH,$J16+5,INDEX('Základní list'!$B:$B,MATCH($I16,'Základní list'!$A:$A,0),1)+2)</f>
      </c>
      <c r="M16" s="46">
        <f>INDEX('2. závod'!$A:$CH,$J16+5,INDEX('Základní list'!$B:$B,MATCH($I16,'Základní list'!$A:$A,0),1)-2)</f>
      </c>
      <c r="N16" s="53">
        <f>INDEX('2. závod'!$A:$CH,$J16+5,INDEX('Základní list'!$B:$B,MATCH($I16,'Základní list'!$A:$A,0),1)-1)</f>
      </c>
    </row>
    <row r="17" spans="2:14" ht="31.5" customHeight="1">
      <c r="B17" s="42">
        <v>73</v>
      </c>
      <c r="C17" s="40" t="s">
        <v>59</v>
      </c>
      <c r="D17" s="40">
        <v>13</v>
      </c>
      <c r="E17" s="43">
        <f>INDEX('1. závod'!$A:$CH,$D17+5,INDEX('Základní list'!$B:$B,MATCH($C17,'Základní list'!$A:$A,0),1))</f>
        <v>0</v>
      </c>
      <c r="F17" s="43">
        <f>INDEX('1. závod'!$A:$CH,$D17+5,INDEX('Základní list'!$B:$B,MATCH($C17,'Základní list'!$A:$A,0),1)+2)</f>
      </c>
      <c r="G17" s="46">
        <f>INDEX('1. závod'!$A:$CH,$D17+5,INDEX('Základní list'!$B:$B,MATCH($C17,'Základní list'!$A:$A,0),1)-2)</f>
      </c>
      <c r="H17" s="53">
        <f>INDEX('1. závod'!$A:$CH,$D17+5,INDEX('Základní list'!$B:$B,MATCH($C17,'Základní list'!$A:$A,0),1)-1)</f>
      </c>
      <c r="I17" s="40" t="s">
        <v>59</v>
      </c>
      <c r="J17" s="40">
        <v>13</v>
      </c>
      <c r="K17" s="43">
        <f>INDEX('2. závod'!$A:$CH,$J17+5,INDEX('Základní list'!$B:$B,MATCH($I17,'Základní list'!$A:$A,0),1))</f>
        <v>0</v>
      </c>
      <c r="L17" s="43">
        <f>INDEX('2. závod'!$A:$CH,$J17+5,INDEX('Základní list'!$B:$B,MATCH($I17,'Základní list'!$A:$A,0),1)+2)</f>
      </c>
      <c r="M17" s="46">
        <f>INDEX('2. závod'!$A:$CH,$J17+5,INDEX('Základní list'!$B:$B,MATCH($I17,'Základní list'!$A:$A,0),1)-2)</f>
      </c>
      <c r="N17" s="53">
        <f>INDEX('2. závod'!$A:$CH,$J17+5,INDEX('Základní list'!$B:$B,MATCH($I17,'Základní list'!$A:$A,0),1)-1)</f>
      </c>
    </row>
    <row r="18" spans="2:14" ht="31.5" customHeight="1">
      <c r="B18" s="42">
        <v>74</v>
      </c>
      <c r="C18" s="40" t="s">
        <v>59</v>
      </c>
      <c r="D18" s="40">
        <v>14</v>
      </c>
      <c r="E18" s="43">
        <f>INDEX('1. závod'!$A:$CH,$D18+5,INDEX('Základní list'!$B:$B,MATCH($C18,'Základní list'!$A:$A,0),1))</f>
        <v>0</v>
      </c>
      <c r="F18" s="43">
        <f>INDEX('1. závod'!$A:$CH,$D18+5,INDEX('Základní list'!$B:$B,MATCH($C18,'Základní list'!$A:$A,0),1)+2)</f>
      </c>
      <c r="G18" s="46">
        <f>INDEX('1. závod'!$A:$CH,$D18+5,INDEX('Základní list'!$B:$B,MATCH($C18,'Základní list'!$A:$A,0),1)-2)</f>
      </c>
      <c r="H18" s="53">
        <f>INDEX('1. závod'!$A:$CH,$D18+5,INDEX('Základní list'!$B:$B,MATCH($C18,'Základní list'!$A:$A,0),1)-1)</f>
      </c>
      <c r="I18" s="40" t="s">
        <v>59</v>
      </c>
      <c r="J18" s="40">
        <v>14</v>
      </c>
      <c r="K18" s="43">
        <f>INDEX('2. závod'!$A:$CH,$J18+5,INDEX('Základní list'!$B:$B,MATCH($I18,'Základní list'!$A:$A,0),1))</f>
        <v>0</v>
      </c>
      <c r="L18" s="43">
        <f>INDEX('2. závod'!$A:$CH,$J18+5,INDEX('Základní list'!$B:$B,MATCH($I18,'Základní list'!$A:$A,0),1)+2)</f>
      </c>
      <c r="M18" s="46">
        <f>INDEX('2. závod'!$A:$CH,$J18+5,INDEX('Základní list'!$B:$B,MATCH($I18,'Základní list'!$A:$A,0),1)-2)</f>
      </c>
      <c r="N18" s="53">
        <f>INDEX('2. závod'!$A:$CH,$J18+5,INDEX('Základní list'!$B:$B,MATCH($I18,'Základní list'!$A:$A,0),1)-1)</f>
      </c>
    </row>
    <row r="19" spans="2:14" ht="31.5" customHeight="1">
      <c r="B19" s="42">
        <v>75</v>
      </c>
      <c r="C19" s="40" t="s">
        <v>59</v>
      </c>
      <c r="D19" s="40">
        <v>15</v>
      </c>
      <c r="E19" s="43">
        <f>INDEX('1. závod'!$A:$CH,$D19+5,INDEX('Základní list'!$B:$B,MATCH($C19,'Základní list'!$A:$A,0),1))</f>
        <v>0</v>
      </c>
      <c r="F19" s="43">
        <f>INDEX('1. závod'!$A:$CH,$D19+5,INDEX('Základní list'!$B:$B,MATCH($C19,'Základní list'!$A:$A,0),1)+2)</f>
      </c>
      <c r="G19" s="46">
        <f>INDEX('1. závod'!$A:$CH,$D19+5,INDEX('Základní list'!$B:$B,MATCH($C19,'Základní list'!$A:$A,0),1)-2)</f>
      </c>
      <c r="H19" s="53">
        <f>INDEX('1. závod'!$A:$CH,$D19+5,INDEX('Základní list'!$B:$B,MATCH($C19,'Základní list'!$A:$A,0),1)-1)</f>
      </c>
      <c r="I19" s="40" t="s">
        <v>59</v>
      </c>
      <c r="J19" s="40">
        <v>15</v>
      </c>
      <c r="K19" s="43">
        <f>INDEX('2. závod'!$A:$CH,$J19+5,INDEX('Základní list'!$B:$B,MATCH($I19,'Základní list'!$A:$A,0),1))</f>
        <v>0</v>
      </c>
      <c r="L19" s="43">
        <f>INDEX('2. závod'!$A:$CH,$J19+5,INDEX('Základní list'!$B:$B,MATCH($I19,'Základní list'!$A:$A,0),1)+2)</f>
      </c>
      <c r="M19" s="46">
        <f>INDEX('2. závod'!$A:$CH,$J19+5,INDEX('Základní list'!$B:$B,MATCH($I19,'Základní list'!$A:$A,0),1)-2)</f>
      </c>
      <c r="N19" s="53">
        <f>INDEX('2. závod'!$A:$CH,$J19+5,INDEX('Základní list'!$B:$B,MATCH($I19,'Základní list'!$A:$A,0),1)-1)</f>
      </c>
    </row>
    <row r="20" spans="2:14" ht="31.5" customHeight="1">
      <c r="B20" s="42">
        <v>76</v>
      </c>
      <c r="C20" s="40" t="s">
        <v>59</v>
      </c>
      <c r="D20" s="40">
        <v>16</v>
      </c>
      <c r="E20" s="43">
        <f>INDEX('1. závod'!$A:$CH,$D20+5,INDEX('Základní list'!$B:$B,MATCH($C20,'Základní list'!$A:$A,0),1))</f>
        <v>0</v>
      </c>
      <c r="F20" s="43">
        <f>INDEX('1. závod'!$A:$CH,$D20+5,INDEX('Základní list'!$B:$B,MATCH($C20,'Základní list'!$A:$A,0),1)+2)</f>
      </c>
      <c r="G20" s="46">
        <f>INDEX('1. závod'!$A:$CH,$D20+5,INDEX('Základní list'!$B:$B,MATCH($C20,'Základní list'!$A:$A,0),1)-2)</f>
      </c>
      <c r="H20" s="53">
        <f>INDEX('1. závod'!$A:$CH,$D20+5,INDEX('Základní list'!$B:$B,MATCH($C20,'Základní list'!$A:$A,0),1)-1)</f>
      </c>
      <c r="I20" s="40" t="s">
        <v>59</v>
      </c>
      <c r="J20" s="40">
        <v>16</v>
      </c>
      <c r="K20" s="43">
        <f>INDEX('2. závod'!$A:$CH,$J20+5,INDEX('Základní list'!$B:$B,MATCH($I20,'Základní list'!$A:$A,0),1))</f>
        <v>0</v>
      </c>
      <c r="L20" s="43">
        <f>INDEX('2. závod'!$A:$CH,$J20+5,INDEX('Základní list'!$B:$B,MATCH($I20,'Základní list'!$A:$A,0),1)+2)</f>
      </c>
      <c r="M20" s="46">
        <f>INDEX('2. závod'!$A:$CH,$J20+5,INDEX('Základní list'!$B:$B,MATCH($I20,'Základní list'!$A:$A,0),1)-2)</f>
      </c>
      <c r="N20" s="53">
        <f>INDEX('2. závod'!$A:$CH,$J20+5,INDEX('Základní list'!$B:$B,MATCH($I20,'Základní list'!$A:$A,0),1)-1)</f>
      </c>
    </row>
    <row r="21" spans="2:14" ht="31.5" customHeight="1">
      <c r="B21" s="42">
        <v>77</v>
      </c>
      <c r="C21" s="40" t="s">
        <v>59</v>
      </c>
      <c r="D21" s="40">
        <v>17</v>
      </c>
      <c r="E21" s="43">
        <f>INDEX('1. závod'!$A:$CH,$D21+5,INDEX('Základní list'!$B:$B,MATCH($C21,'Základní list'!$A:$A,0),1))</f>
        <v>0</v>
      </c>
      <c r="F21" s="43">
        <f>INDEX('1. závod'!$A:$CH,$D21+5,INDEX('Základní list'!$B:$B,MATCH($C21,'Základní list'!$A:$A,0),1)+2)</f>
      </c>
      <c r="G21" s="46">
        <f>INDEX('1. závod'!$A:$CH,$D21+5,INDEX('Základní list'!$B:$B,MATCH($C21,'Základní list'!$A:$A,0),1)-2)</f>
      </c>
      <c r="H21" s="53">
        <f>INDEX('1. závod'!$A:$CH,$D21+5,INDEX('Základní list'!$B:$B,MATCH($C21,'Základní list'!$A:$A,0),1)-1)</f>
      </c>
      <c r="I21" s="40" t="s">
        <v>59</v>
      </c>
      <c r="J21" s="40">
        <v>17</v>
      </c>
      <c r="K21" s="43">
        <f>INDEX('2. závod'!$A:$CH,$J21+5,INDEX('Základní list'!$B:$B,MATCH($I21,'Základní list'!$A:$A,0),1))</f>
        <v>0</v>
      </c>
      <c r="L21" s="43">
        <f>INDEX('2. závod'!$A:$CH,$J21+5,INDEX('Základní list'!$B:$B,MATCH($I21,'Základní list'!$A:$A,0),1)+2)</f>
      </c>
      <c r="M21" s="46">
        <f>INDEX('2. závod'!$A:$CH,$J21+5,INDEX('Základní list'!$B:$B,MATCH($I21,'Základní list'!$A:$A,0),1)-2)</f>
      </c>
      <c r="N21" s="53">
        <f>INDEX('2. závod'!$A:$CH,$J21+5,INDEX('Základní list'!$B:$B,MATCH($I21,'Základní list'!$A:$A,0),1)-1)</f>
      </c>
    </row>
    <row r="22" spans="1:14" ht="31.5" customHeight="1">
      <c r="A22" s="89"/>
      <c r="B22" s="42">
        <v>78</v>
      </c>
      <c r="C22" s="40" t="s">
        <v>59</v>
      </c>
      <c r="D22" s="40">
        <v>18</v>
      </c>
      <c r="E22" s="43">
        <f>INDEX('1. závod'!$A:$CH,$D22+5,INDEX('Základní list'!$B:$B,MATCH($C22,'Základní list'!$A:$A,0),1))</f>
        <v>0</v>
      </c>
      <c r="F22" s="43">
        <f>INDEX('1. závod'!$A:$CH,$D22+5,INDEX('Základní list'!$B:$B,MATCH($C22,'Základní list'!$A:$A,0),1)+2)</f>
      </c>
      <c r="G22" s="46">
        <f>INDEX('1. závod'!$A:$CH,$D22+5,INDEX('Základní list'!$B:$B,MATCH($C22,'Základní list'!$A:$A,0),1)-2)</f>
      </c>
      <c r="H22" s="53">
        <f>INDEX('1. závod'!$A:$CH,$D22+5,INDEX('Základní list'!$B:$B,MATCH($C22,'Základní list'!$A:$A,0),1)-1)</f>
      </c>
      <c r="I22" s="40" t="s">
        <v>59</v>
      </c>
      <c r="J22" s="40">
        <v>18</v>
      </c>
      <c r="K22" s="43">
        <f>INDEX('2. závod'!$A:$CH,$J22+5,INDEX('Základní list'!$B:$B,MATCH($I22,'Základní list'!$A:$A,0),1))</f>
        <v>0</v>
      </c>
      <c r="L22" s="43">
        <f>INDEX('2. závod'!$A:$CH,$J22+5,INDEX('Základní list'!$B:$B,MATCH($I22,'Základní list'!$A:$A,0),1)+2)</f>
      </c>
      <c r="M22" s="46">
        <f>INDEX('2. závod'!$A:$CH,$J22+5,INDEX('Základní list'!$B:$B,MATCH($I22,'Základní list'!$A:$A,0),1)-2)</f>
      </c>
      <c r="N22" s="53">
        <f>INDEX('2. závod'!$A:$CH,$J22+5,INDEX('Základní list'!$B:$B,MATCH($I22,'Základní list'!$A:$A,0),1)-1)</f>
      </c>
    </row>
    <row r="23" spans="1:14" ht="31.5" customHeight="1">
      <c r="A23" s="89"/>
      <c r="B23" s="42">
        <v>79</v>
      </c>
      <c r="C23" s="40" t="s">
        <v>59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59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1:14" ht="31.5" customHeight="1">
      <c r="A24" s="89"/>
      <c r="B24" s="42">
        <v>80</v>
      </c>
      <c r="C24" s="40" t="s">
        <v>59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59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1:14" ht="31.5" customHeight="1">
      <c r="A25" s="89"/>
      <c r="B25" s="42">
        <v>81</v>
      </c>
      <c r="C25" s="40" t="s">
        <v>79</v>
      </c>
      <c r="D25" s="40">
        <v>1</v>
      </c>
      <c r="E25" s="43">
        <f>INDEX('1. závod'!$A:$CH,$D25+5,INDEX('Základní list'!$B:$B,MATCH($C25,'Základní list'!$A:$A,0),1))</f>
        <v>0</v>
      </c>
      <c r="F25" s="43">
        <f>INDEX('1. závod'!$A:$CH,$D25+5,INDEX('Základní list'!$B:$B,MATCH($C25,'Základní list'!$A:$A,0),1)+2)</f>
      </c>
      <c r="G25" s="46">
        <f>INDEX('1. závod'!$A:$CH,$D25+5,INDEX('Základní list'!$B:$B,MATCH($C25,'Základní list'!$A:$A,0),1)-2)</f>
      </c>
      <c r="H25" s="53">
        <f>INDEX('1. závod'!$A:$CH,$D25+5,INDEX('Základní list'!$B:$B,MATCH($C25,'Základní list'!$A:$A,0),1)-1)</f>
      </c>
      <c r="I25" s="40" t="s">
        <v>79</v>
      </c>
      <c r="J25" s="40">
        <v>1</v>
      </c>
      <c r="K25" s="43">
        <f>INDEX('2. závod'!$A:$CH,$J25+5,INDEX('Základní list'!$B:$B,MATCH($I25,'Základní list'!$A:$A,0),1))</f>
        <v>0</v>
      </c>
      <c r="L25" s="43">
        <f>INDEX('2. závod'!$A:$CH,$J25+5,INDEX('Základní list'!$B:$B,MATCH($I25,'Základní list'!$A:$A,0),1)+2)</f>
      </c>
      <c r="M25" s="46">
        <f>INDEX('2. závod'!$A:$CH,$J25+5,INDEX('Základní list'!$B:$B,MATCH($I25,'Základní list'!$A:$A,0),1)-2)</f>
      </c>
      <c r="N25" s="53">
        <f>INDEX('2. závod'!$A:$CH,$J25+5,INDEX('Základní list'!$B:$B,MATCH($I25,'Základní list'!$A:$A,0),1)-1)</f>
      </c>
    </row>
    <row r="26" spans="1:14" ht="31.5" customHeight="1">
      <c r="A26" s="90"/>
      <c r="B26" s="42">
        <v>82</v>
      </c>
      <c r="C26" s="40" t="s">
        <v>79</v>
      </c>
      <c r="D26" s="40">
        <v>2</v>
      </c>
      <c r="E26" s="43">
        <f>INDEX('1. závod'!$A:$CH,$D26+5,INDEX('Základní list'!$B:$B,MATCH($C26,'Základní list'!$A:$A,0),1))</f>
        <v>0</v>
      </c>
      <c r="F26" s="43">
        <f>INDEX('1. závod'!$A:$CH,$D26+5,INDEX('Základní list'!$B:$B,MATCH($C26,'Základní list'!$A:$A,0),1)+2)</f>
      </c>
      <c r="G26" s="46">
        <f>INDEX('1. závod'!$A:$CH,$D26+5,INDEX('Základní list'!$B:$B,MATCH($C26,'Základní list'!$A:$A,0),1)-2)</f>
      </c>
      <c r="H26" s="53">
        <f>INDEX('1. závod'!$A:$CH,$D26+5,INDEX('Základní list'!$B:$B,MATCH($C26,'Základní list'!$A:$A,0),1)-1)</f>
      </c>
      <c r="I26" s="40" t="s">
        <v>79</v>
      </c>
      <c r="J26" s="40">
        <v>2</v>
      </c>
      <c r="K26" s="43">
        <f>INDEX('2. závod'!$A:$CH,$J26+5,INDEX('Základní list'!$B:$B,MATCH($I26,'Základní list'!$A:$A,0),1))</f>
        <v>0</v>
      </c>
      <c r="L26" s="43">
        <f>INDEX('2. závod'!$A:$CH,$J26+5,INDEX('Základní list'!$B:$B,MATCH($I26,'Základní list'!$A:$A,0),1)+2)</f>
      </c>
      <c r="M26" s="46">
        <f>INDEX('2. závod'!$A:$CH,$J26+5,INDEX('Základní list'!$B:$B,MATCH($I26,'Základní list'!$A:$A,0),1)-2)</f>
      </c>
      <c r="N26" s="53">
        <f>INDEX('2. závod'!$A:$CH,$J26+5,INDEX('Základní list'!$B:$B,MATCH($I26,'Základní list'!$A:$A,0),1)-1)</f>
      </c>
    </row>
    <row r="27" spans="2:14" ht="31.5" customHeight="1">
      <c r="B27" s="42">
        <v>83</v>
      </c>
      <c r="C27" s="40" t="s">
        <v>79</v>
      </c>
      <c r="D27" s="40">
        <v>3</v>
      </c>
      <c r="E27" s="43">
        <f>INDEX('1. závod'!$A:$CH,$D27+5,INDEX('Základní list'!$B:$B,MATCH($C27,'Základní list'!$A:$A,0),1))</f>
        <v>0</v>
      </c>
      <c r="F27" s="43">
        <f>INDEX('1. závod'!$A:$CH,$D27+5,INDEX('Základní list'!$B:$B,MATCH($C27,'Základní list'!$A:$A,0),1)+2)</f>
      </c>
      <c r="G27" s="46">
        <f>INDEX('1. závod'!$A:$CH,$D27+5,INDEX('Základní list'!$B:$B,MATCH($C27,'Základní list'!$A:$A,0),1)-2)</f>
      </c>
      <c r="H27" s="53">
        <f>INDEX('1. závod'!$A:$CH,$D27+5,INDEX('Základní list'!$B:$B,MATCH($C27,'Základní list'!$A:$A,0),1)-1)</f>
      </c>
      <c r="I27" s="40" t="s">
        <v>79</v>
      </c>
      <c r="J27" s="40">
        <v>3</v>
      </c>
      <c r="K27" s="43">
        <f>INDEX('2. závod'!$A:$CH,$J27+5,INDEX('Základní list'!$B:$B,MATCH($I27,'Základní list'!$A:$A,0),1))</f>
        <v>0</v>
      </c>
      <c r="L27" s="43">
        <f>INDEX('2. závod'!$A:$CH,$J27+5,INDEX('Základní list'!$B:$B,MATCH($I27,'Základní list'!$A:$A,0),1)+2)</f>
      </c>
      <c r="M27" s="46">
        <f>INDEX('2. závod'!$A:$CH,$J27+5,INDEX('Základní list'!$B:$B,MATCH($I27,'Základní list'!$A:$A,0),1)-2)</f>
      </c>
      <c r="N27" s="53">
        <f>INDEX('2. závod'!$A:$CH,$J27+5,INDEX('Základní list'!$B:$B,MATCH($I27,'Základní list'!$A:$A,0),1)-1)</f>
      </c>
    </row>
    <row r="28" spans="2:14" ht="31.5" customHeight="1">
      <c r="B28" s="42">
        <v>84</v>
      </c>
      <c r="C28" s="40" t="s">
        <v>79</v>
      </c>
      <c r="D28" s="40">
        <v>4</v>
      </c>
      <c r="E28" s="43">
        <f>INDEX('1. závod'!$A:$CH,$D28+5,INDEX('Základní list'!$B:$B,MATCH($C28,'Základní list'!$A:$A,0),1))</f>
        <v>0</v>
      </c>
      <c r="F28" s="43">
        <f>INDEX('1. závod'!$A:$CH,$D28+5,INDEX('Základní list'!$B:$B,MATCH($C28,'Základní list'!$A:$A,0),1)+2)</f>
      </c>
      <c r="G28" s="46">
        <f>INDEX('1. závod'!$A:$CH,$D28+5,INDEX('Základní list'!$B:$B,MATCH($C28,'Základní list'!$A:$A,0),1)-2)</f>
      </c>
      <c r="H28" s="53">
        <f>INDEX('1. závod'!$A:$CH,$D28+5,INDEX('Základní list'!$B:$B,MATCH($C28,'Základní list'!$A:$A,0),1)-1)</f>
      </c>
      <c r="I28" s="40" t="s">
        <v>79</v>
      </c>
      <c r="J28" s="40">
        <v>4</v>
      </c>
      <c r="K28" s="43">
        <f>INDEX('2. závod'!$A:$CH,$J28+5,INDEX('Základní list'!$B:$B,MATCH($I28,'Základní list'!$A:$A,0),1))</f>
        <v>0</v>
      </c>
      <c r="L28" s="43">
        <f>INDEX('2. závod'!$A:$CH,$J28+5,INDEX('Základní list'!$B:$B,MATCH($I28,'Základní list'!$A:$A,0),1)+2)</f>
      </c>
      <c r="M28" s="46">
        <f>INDEX('2. závod'!$A:$CH,$J28+5,INDEX('Základní list'!$B:$B,MATCH($I28,'Základní list'!$A:$A,0),1)-2)</f>
      </c>
      <c r="N28" s="53">
        <f>INDEX('2. závod'!$A:$CH,$J28+5,INDEX('Základní list'!$B:$B,MATCH($I28,'Základní list'!$A:$A,0),1)-1)</f>
      </c>
    </row>
    <row r="29" spans="2:14" ht="31.5" customHeight="1">
      <c r="B29" s="42">
        <v>85</v>
      </c>
      <c r="C29" s="40" t="s">
        <v>79</v>
      </c>
      <c r="D29" s="40">
        <v>5</v>
      </c>
      <c r="E29" s="43">
        <f>INDEX('1. závod'!$A:$CH,$D29+5,INDEX('Základní list'!$B:$B,MATCH($C29,'Základní list'!$A:$A,0),1))</f>
        <v>0</v>
      </c>
      <c r="F29" s="43">
        <f>INDEX('1. závod'!$A:$CH,$D29+5,INDEX('Základní list'!$B:$B,MATCH($C29,'Základní list'!$A:$A,0),1)+2)</f>
      </c>
      <c r="G29" s="46">
        <f>INDEX('1. závod'!$A:$CH,$D29+5,INDEX('Základní list'!$B:$B,MATCH($C29,'Základní list'!$A:$A,0),1)-2)</f>
      </c>
      <c r="H29" s="53">
        <f>INDEX('1. závod'!$A:$CH,$D29+5,INDEX('Základní list'!$B:$B,MATCH($C29,'Základní list'!$A:$A,0),1)-1)</f>
      </c>
      <c r="I29" s="40" t="s">
        <v>79</v>
      </c>
      <c r="J29" s="40">
        <v>5</v>
      </c>
      <c r="K29" s="43">
        <f>INDEX('2. závod'!$A:$CH,$J29+5,INDEX('Základní list'!$B:$B,MATCH($I29,'Základní list'!$A:$A,0),1))</f>
        <v>0</v>
      </c>
      <c r="L29" s="43">
        <f>INDEX('2. závod'!$A:$CH,$J29+5,INDEX('Základní list'!$B:$B,MATCH($I29,'Základní list'!$A:$A,0),1)+2)</f>
      </c>
      <c r="M29" s="46">
        <f>INDEX('2. závod'!$A:$CH,$J29+5,INDEX('Základní list'!$B:$B,MATCH($I29,'Základní list'!$A:$A,0),1)-2)</f>
      </c>
      <c r="N29" s="53">
        <f>INDEX('2. závod'!$A:$CH,$J29+5,INDEX('Základní list'!$B:$B,MATCH($I29,'Základní list'!$A:$A,0),1)-1)</f>
      </c>
    </row>
    <row r="30" spans="2:14" ht="31.5" customHeight="1">
      <c r="B30" s="42">
        <v>86</v>
      </c>
      <c r="C30" s="40" t="s">
        <v>79</v>
      </c>
      <c r="D30" s="40">
        <v>6</v>
      </c>
      <c r="E30" s="43">
        <f>INDEX('1. závod'!$A:$CH,$D30+5,INDEX('Základní list'!$B:$B,MATCH($C30,'Základní list'!$A:$A,0),1))</f>
        <v>0</v>
      </c>
      <c r="F30" s="43">
        <f>INDEX('1. závod'!$A:$CH,$D30+5,INDEX('Základní list'!$B:$B,MATCH($C30,'Základní list'!$A:$A,0),1)+2)</f>
      </c>
      <c r="G30" s="46">
        <f>INDEX('1. závod'!$A:$CH,$D30+5,INDEX('Základní list'!$B:$B,MATCH($C30,'Základní list'!$A:$A,0),1)-2)</f>
      </c>
      <c r="H30" s="53">
        <f>INDEX('1. závod'!$A:$CH,$D30+5,INDEX('Základní list'!$B:$B,MATCH($C30,'Základní list'!$A:$A,0),1)-1)</f>
      </c>
      <c r="I30" s="40" t="s">
        <v>79</v>
      </c>
      <c r="J30" s="40">
        <v>6</v>
      </c>
      <c r="K30" s="43">
        <f>INDEX('2. závod'!$A:$CH,$J30+5,INDEX('Základní list'!$B:$B,MATCH($I30,'Základní list'!$A:$A,0),1))</f>
        <v>0</v>
      </c>
      <c r="L30" s="43">
        <f>INDEX('2. závod'!$A:$CH,$J30+5,INDEX('Základní list'!$B:$B,MATCH($I30,'Základní list'!$A:$A,0),1)+2)</f>
      </c>
      <c r="M30" s="46">
        <f>INDEX('2. závod'!$A:$CH,$J30+5,INDEX('Základní list'!$B:$B,MATCH($I30,'Základní list'!$A:$A,0),1)-2)</f>
      </c>
      <c r="N30" s="53">
        <f>INDEX('2. závod'!$A:$CH,$J30+5,INDEX('Základní list'!$B:$B,MATCH($I30,'Základní list'!$A:$A,0),1)-1)</f>
      </c>
    </row>
    <row r="31" spans="2:14" ht="31.5" customHeight="1">
      <c r="B31" s="42">
        <v>87</v>
      </c>
      <c r="C31" s="40" t="s">
        <v>79</v>
      </c>
      <c r="D31" s="40">
        <v>7</v>
      </c>
      <c r="E31" s="43">
        <f>INDEX('1. závod'!$A:$CH,$D31+5,INDEX('Základní list'!$B:$B,MATCH($C31,'Základní list'!$A:$A,0),1))</f>
        <v>0</v>
      </c>
      <c r="F31" s="43">
        <f>INDEX('1. závod'!$A:$CH,$D31+5,INDEX('Základní list'!$B:$B,MATCH($C31,'Základní list'!$A:$A,0),1)+2)</f>
      </c>
      <c r="G31" s="46">
        <f>INDEX('1. závod'!$A:$CH,$D31+5,INDEX('Základní list'!$B:$B,MATCH($C31,'Základní list'!$A:$A,0),1)-2)</f>
      </c>
      <c r="H31" s="53">
        <f>INDEX('1. závod'!$A:$CH,$D31+5,INDEX('Základní list'!$B:$B,MATCH($C31,'Základní list'!$A:$A,0),1)-1)</f>
      </c>
      <c r="I31" s="40" t="s">
        <v>79</v>
      </c>
      <c r="J31" s="40">
        <v>7</v>
      </c>
      <c r="K31" s="43">
        <f>INDEX('2. závod'!$A:$CH,$J31+5,INDEX('Základní list'!$B:$B,MATCH($I31,'Základní list'!$A:$A,0),1))</f>
        <v>0</v>
      </c>
      <c r="L31" s="43">
        <f>INDEX('2. závod'!$A:$CH,$J31+5,INDEX('Základní list'!$B:$B,MATCH($I31,'Základní list'!$A:$A,0),1)+2)</f>
      </c>
      <c r="M31" s="46">
        <f>INDEX('2. závod'!$A:$CH,$J31+5,INDEX('Základní list'!$B:$B,MATCH($I31,'Základní list'!$A:$A,0),1)-2)</f>
      </c>
      <c r="N31" s="53">
        <f>INDEX('2. závod'!$A:$CH,$J31+5,INDEX('Základní list'!$B:$B,MATCH($I31,'Základní list'!$A:$A,0),1)-1)</f>
      </c>
    </row>
    <row r="32" spans="2:14" ht="31.5" customHeight="1">
      <c r="B32" s="42">
        <v>88</v>
      </c>
      <c r="C32" s="40" t="s">
        <v>79</v>
      </c>
      <c r="D32" s="40">
        <v>8</v>
      </c>
      <c r="E32" s="43">
        <f>INDEX('1. závod'!$A:$CH,$D32+5,INDEX('Základní list'!$B:$B,MATCH($C32,'Základní list'!$A:$A,0),1))</f>
        <v>0</v>
      </c>
      <c r="F32" s="43">
        <f>INDEX('1. závod'!$A:$CH,$D32+5,INDEX('Základní list'!$B:$B,MATCH($C32,'Základní list'!$A:$A,0),1)+2)</f>
      </c>
      <c r="G32" s="46">
        <f>INDEX('1. závod'!$A:$CH,$D32+5,INDEX('Základní list'!$B:$B,MATCH($C32,'Základní list'!$A:$A,0),1)-2)</f>
      </c>
      <c r="H32" s="53">
        <f>INDEX('1. závod'!$A:$CH,$D32+5,INDEX('Základní list'!$B:$B,MATCH($C32,'Základní list'!$A:$A,0),1)-1)</f>
      </c>
      <c r="I32" s="40" t="s">
        <v>79</v>
      </c>
      <c r="J32" s="40">
        <v>8</v>
      </c>
      <c r="K32" s="43">
        <f>INDEX('2. závod'!$A:$CH,$J32+5,INDEX('Základní list'!$B:$B,MATCH($I32,'Základní list'!$A:$A,0),1))</f>
        <v>0</v>
      </c>
      <c r="L32" s="43">
        <f>INDEX('2. závod'!$A:$CH,$J32+5,INDEX('Základní list'!$B:$B,MATCH($I32,'Základní list'!$A:$A,0),1)+2)</f>
      </c>
      <c r="M32" s="46">
        <f>INDEX('2. závod'!$A:$CH,$J32+5,INDEX('Základní list'!$B:$B,MATCH($I32,'Základní list'!$A:$A,0),1)-2)</f>
      </c>
      <c r="N32" s="53">
        <f>INDEX('2. závod'!$A:$CH,$J32+5,INDEX('Základní list'!$B:$B,MATCH($I32,'Základní list'!$A:$A,0),1)-1)</f>
      </c>
    </row>
    <row r="33" spans="2:14" ht="31.5" customHeight="1">
      <c r="B33" s="42">
        <v>89</v>
      </c>
      <c r="C33" s="40" t="s">
        <v>79</v>
      </c>
      <c r="D33" s="40">
        <v>9</v>
      </c>
      <c r="E33" s="43">
        <f>INDEX('1. závod'!$A:$CH,$D33+5,INDEX('Základní list'!$B:$B,MATCH($C33,'Základní list'!$A:$A,0),1))</f>
        <v>0</v>
      </c>
      <c r="F33" s="43">
        <f>INDEX('1. závod'!$A:$CH,$D33+5,INDEX('Základní list'!$B:$B,MATCH($C33,'Základní list'!$A:$A,0),1)+2)</f>
      </c>
      <c r="G33" s="46">
        <f>INDEX('1. závod'!$A:$CH,$D33+5,INDEX('Základní list'!$B:$B,MATCH($C33,'Základní list'!$A:$A,0),1)-2)</f>
      </c>
      <c r="H33" s="53">
        <f>INDEX('1. závod'!$A:$CH,$D33+5,INDEX('Základní list'!$B:$B,MATCH($C33,'Základní list'!$A:$A,0),1)-1)</f>
      </c>
      <c r="I33" s="40" t="s">
        <v>79</v>
      </c>
      <c r="J33" s="40">
        <v>9</v>
      </c>
      <c r="K33" s="43">
        <f>INDEX('2. závod'!$A:$CH,$J33+5,INDEX('Základní list'!$B:$B,MATCH($I33,'Základní list'!$A:$A,0),1))</f>
        <v>0</v>
      </c>
      <c r="L33" s="43">
        <f>INDEX('2. závod'!$A:$CH,$J33+5,INDEX('Základní list'!$B:$B,MATCH($I33,'Základní list'!$A:$A,0),1)+2)</f>
      </c>
      <c r="M33" s="46">
        <f>INDEX('2. závod'!$A:$CH,$J33+5,INDEX('Základní list'!$B:$B,MATCH($I33,'Základní list'!$A:$A,0),1)-2)</f>
      </c>
      <c r="N33" s="53">
        <f>INDEX('2. závod'!$A:$CH,$J33+5,INDEX('Základní list'!$B:$B,MATCH($I33,'Základní list'!$A:$A,0),1)-1)</f>
      </c>
    </row>
    <row r="34" spans="2:14" ht="31.5" customHeight="1">
      <c r="B34" s="42">
        <v>90</v>
      </c>
      <c r="C34" s="40" t="s">
        <v>79</v>
      </c>
      <c r="D34" s="40">
        <v>10</v>
      </c>
      <c r="E34" s="43">
        <f>INDEX('1. závod'!$A:$CH,$D34+5,INDEX('Základní list'!$B:$B,MATCH($C34,'Základní list'!$A:$A,0),1))</f>
        <v>0</v>
      </c>
      <c r="F34" s="43">
        <f>INDEX('1. závod'!$A:$CH,$D34+5,INDEX('Základní list'!$B:$B,MATCH($C34,'Základní list'!$A:$A,0),1)+2)</f>
      </c>
      <c r="G34" s="46">
        <f>INDEX('1. závod'!$A:$CH,$D34+5,INDEX('Základní list'!$B:$B,MATCH($C34,'Základní list'!$A:$A,0),1)-2)</f>
      </c>
      <c r="H34" s="53">
        <f>INDEX('1. závod'!$A:$CH,$D34+5,INDEX('Základní list'!$B:$B,MATCH($C34,'Základní list'!$A:$A,0),1)-1)</f>
      </c>
      <c r="I34" s="40" t="s">
        <v>79</v>
      </c>
      <c r="J34" s="40">
        <v>10</v>
      </c>
      <c r="K34" s="43">
        <f>INDEX('2. závod'!$A:$CH,$J34+5,INDEX('Základní list'!$B:$B,MATCH($I34,'Základní list'!$A:$A,0),1))</f>
        <v>0</v>
      </c>
      <c r="L34" s="43">
        <f>INDEX('2. závod'!$A:$CH,$J34+5,INDEX('Základní list'!$B:$B,MATCH($I34,'Základní list'!$A:$A,0),1)+2)</f>
      </c>
      <c r="M34" s="46">
        <f>INDEX('2. závod'!$A:$CH,$J34+5,INDEX('Základní list'!$B:$B,MATCH($I34,'Základní list'!$A:$A,0),1)-2)</f>
      </c>
      <c r="N34" s="53">
        <f>INDEX('2. závod'!$A:$CH,$J34+5,INDEX('Základní list'!$B:$B,MATCH($I34,'Základní list'!$A:$A,0),1)-1)</f>
      </c>
    </row>
    <row r="35" spans="2:14" ht="31.5" customHeight="1">
      <c r="B35" s="42">
        <v>91</v>
      </c>
      <c r="C35" s="40" t="s">
        <v>79</v>
      </c>
      <c r="D35" s="40">
        <v>11</v>
      </c>
      <c r="E35" s="43">
        <f>INDEX('1. závod'!$A:$CH,$D35+5,INDEX('Základní list'!$B:$B,MATCH($C35,'Základní list'!$A:$A,0),1))</f>
        <v>0</v>
      </c>
      <c r="F35" s="43">
        <f>INDEX('1. závod'!$A:$CH,$D35+5,INDEX('Základní list'!$B:$B,MATCH($C35,'Základní list'!$A:$A,0),1)+2)</f>
      </c>
      <c r="G35" s="46">
        <f>INDEX('1. závod'!$A:$CH,$D35+5,INDEX('Základní list'!$B:$B,MATCH($C35,'Základní list'!$A:$A,0),1)-2)</f>
      </c>
      <c r="H35" s="53">
        <f>INDEX('1. závod'!$A:$CH,$D35+5,INDEX('Základní list'!$B:$B,MATCH($C35,'Základní list'!$A:$A,0),1)-1)</f>
      </c>
      <c r="I35" s="40" t="s">
        <v>79</v>
      </c>
      <c r="J35" s="40">
        <v>11</v>
      </c>
      <c r="K35" s="43">
        <f>INDEX('2. závod'!$A:$CH,$J35+5,INDEX('Základní list'!$B:$B,MATCH($I35,'Základní list'!$A:$A,0),1))</f>
        <v>0</v>
      </c>
      <c r="L35" s="43">
        <f>INDEX('2. závod'!$A:$CH,$J35+5,INDEX('Základní list'!$B:$B,MATCH($I35,'Základní list'!$A:$A,0),1)+2)</f>
      </c>
      <c r="M35" s="46">
        <f>INDEX('2. závod'!$A:$CH,$J35+5,INDEX('Základní list'!$B:$B,MATCH($I35,'Základní list'!$A:$A,0),1)-2)</f>
      </c>
      <c r="N35" s="53">
        <f>INDEX('2. závod'!$A:$CH,$J35+5,INDEX('Základní list'!$B:$B,MATCH($I35,'Základní list'!$A:$A,0),1)-1)</f>
      </c>
    </row>
    <row r="36" spans="2:14" ht="31.5" customHeight="1">
      <c r="B36" s="42">
        <v>92</v>
      </c>
      <c r="C36" s="40" t="s">
        <v>79</v>
      </c>
      <c r="D36" s="40">
        <v>12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</c>
      <c r="G36" s="46">
        <f>INDEX('1. závod'!$A:$CH,$D36+5,INDEX('Základní list'!$B:$B,MATCH($C36,'Základní list'!$A:$A,0),1)-2)</f>
      </c>
      <c r="H36" s="53">
        <f>INDEX('1. závod'!$A:$CH,$D36+5,INDEX('Základní list'!$B:$B,MATCH($C36,'Základní list'!$A:$A,0),1)-1)</f>
      </c>
      <c r="I36" s="40" t="s">
        <v>79</v>
      </c>
      <c r="J36" s="40">
        <v>12</v>
      </c>
      <c r="K36" s="43">
        <f>INDEX('2. závod'!$A:$CH,$J36+5,INDEX('Základní list'!$B:$B,MATCH($I36,'Základní list'!$A:$A,0),1))</f>
        <v>0</v>
      </c>
      <c r="L36" s="43">
        <f>INDEX('2. závod'!$A:$CH,$J36+5,INDEX('Základní list'!$B:$B,MATCH($I36,'Základní list'!$A:$A,0),1)+2)</f>
      </c>
      <c r="M36" s="46">
        <f>INDEX('2. závod'!$A:$CH,$J36+5,INDEX('Základní list'!$B:$B,MATCH($I36,'Základní list'!$A:$A,0),1)-2)</f>
      </c>
      <c r="N36" s="53">
        <f>INDEX('2. závod'!$A:$CH,$J36+5,INDEX('Základní list'!$B:$B,MATCH($I36,'Základní list'!$A:$A,0),1)-1)</f>
      </c>
    </row>
    <row r="37" spans="2:14" ht="31.5" customHeight="1">
      <c r="B37" s="42">
        <v>93</v>
      </c>
      <c r="C37" s="40" t="s">
        <v>79</v>
      </c>
      <c r="D37" s="40">
        <v>13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</c>
      <c r="G37" s="46">
        <f>INDEX('1. závod'!$A:$CH,$D37+5,INDEX('Základní list'!$B:$B,MATCH($C37,'Základní list'!$A:$A,0),1)-2)</f>
      </c>
      <c r="H37" s="53">
        <f>INDEX('1. závod'!$A:$CH,$D37+5,INDEX('Základní list'!$B:$B,MATCH($C37,'Základní list'!$A:$A,0),1)-1)</f>
      </c>
      <c r="I37" s="40" t="s">
        <v>79</v>
      </c>
      <c r="J37" s="40">
        <v>13</v>
      </c>
      <c r="K37" s="43">
        <f>INDEX('2. závod'!$A:$CH,$J37+5,INDEX('Základní list'!$B:$B,MATCH($I37,'Základní list'!$A:$A,0),1))</f>
        <v>0</v>
      </c>
      <c r="L37" s="43">
        <f>INDEX('2. závod'!$A:$CH,$J37+5,INDEX('Základní list'!$B:$B,MATCH($I37,'Základní list'!$A:$A,0),1)+2)</f>
      </c>
      <c r="M37" s="46">
        <f>INDEX('2. závod'!$A:$CH,$J37+5,INDEX('Základní list'!$B:$B,MATCH($I37,'Základní list'!$A:$A,0),1)-2)</f>
      </c>
      <c r="N37" s="53">
        <f>INDEX('2. závod'!$A:$CH,$J37+5,INDEX('Základní list'!$B:$B,MATCH($I37,'Základní list'!$A:$A,0),1)-1)</f>
      </c>
    </row>
    <row r="38" spans="2:14" ht="31.5" customHeight="1">
      <c r="B38" s="42">
        <v>94</v>
      </c>
      <c r="C38" s="40" t="s">
        <v>79</v>
      </c>
      <c r="D38" s="40">
        <v>14</v>
      </c>
      <c r="E38" s="43">
        <f>INDEX('1. závod'!$A:$CH,$D38+5,INDEX('Základní list'!$B:$B,MATCH($C38,'Základní list'!$A:$A,0),1))</f>
        <v>0</v>
      </c>
      <c r="F38" s="43">
        <f>INDEX('1. závod'!$A:$CH,$D38+5,INDEX('Základní list'!$B:$B,MATCH($C38,'Základní list'!$A:$A,0),1)+2)</f>
      </c>
      <c r="G38" s="46">
        <f>INDEX('1. závod'!$A:$CH,$D38+5,INDEX('Základní list'!$B:$B,MATCH($C38,'Základní list'!$A:$A,0),1)-2)</f>
      </c>
      <c r="H38" s="53">
        <f>INDEX('1. závod'!$A:$CH,$D38+5,INDEX('Základní list'!$B:$B,MATCH($C38,'Základní list'!$A:$A,0),1)-1)</f>
      </c>
      <c r="I38" s="40" t="s">
        <v>79</v>
      </c>
      <c r="J38" s="40">
        <v>14</v>
      </c>
      <c r="K38" s="43">
        <f>INDEX('2. závod'!$A:$CH,$J38+5,INDEX('Základní list'!$B:$B,MATCH($I38,'Základní list'!$A:$A,0),1))</f>
        <v>0</v>
      </c>
      <c r="L38" s="43">
        <f>INDEX('2. závod'!$A:$CH,$J38+5,INDEX('Základní list'!$B:$B,MATCH($I38,'Základní list'!$A:$A,0),1)+2)</f>
      </c>
      <c r="M38" s="46">
        <f>INDEX('2. závod'!$A:$CH,$J38+5,INDEX('Základní list'!$B:$B,MATCH($I38,'Základní list'!$A:$A,0),1)-2)</f>
      </c>
      <c r="N38" s="53">
        <f>INDEX('2. závod'!$A:$CH,$J38+5,INDEX('Základní list'!$B:$B,MATCH($I38,'Základní list'!$A:$A,0),1)-1)</f>
      </c>
    </row>
    <row r="39" spans="2:14" ht="31.5" customHeight="1">
      <c r="B39" s="42">
        <v>95</v>
      </c>
      <c r="C39" s="40" t="s">
        <v>79</v>
      </c>
      <c r="D39" s="40">
        <v>15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</c>
      <c r="G39" s="46">
        <f>INDEX('1. závod'!$A:$CH,$D39+5,INDEX('Základní list'!$B:$B,MATCH($C39,'Základní list'!$A:$A,0),1)-2)</f>
      </c>
      <c r="H39" s="53">
        <f>INDEX('1. závod'!$A:$CH,$D39+5,INDEX('Základní list'!$B:$B,MATCH($C39,'Základní list'!$A:$A,0),1)-1)</f>
      </c>
      <c r="I39" s="40" t="s">
        <v>79</v>
      </c>
      <c r="J39" s="40">
        <v>15</v>
      </c>
      <c r="K39" s="43">
        <f>INDEX('2. závod'!$A:$CH,$J39+5,INDEX('Základní list'!$B:$B,MATCH($I39,'Základní list'!$A:$A,0),1))</f>
        <v>0</v>
      </c>
      <c r="L39" s="43">
        <f>INDEX('2. závod'!$A:$CH,$J39+5,INDEX('Základní list'!$B:$B,MATCH($I39,'Základní list'!$A:$A,0),1)+2)</f>
      </c>
      <c r="M39" s="46">
        <f>INDEX('2. závod'!$A:$CH,$J39+5,INDEX('Základní list'!$B:$B,MATCH($I39,'Základní list'!$A:$A,0),1)-2)</f>
      </c>
      <c r="N39" s="53">
        <f>INDEX('2. závod'!$A:$CH,$J39+5,INDEX('Základní list'!$B:$B,MATCH($I39,'Základní list'!$A:$A,0),1)-1)</f>
      </c>
    </row>
    <row r="40" spans="2:14" ht="31.5" customHeight="1">
      <c r="B40" s="42">
        <v>96</v>
      </c>
      <c r="C40" s="40" t="s">
        <v>79</v>
      </c>
      <c r="D40" s="40">
        <v>16</v>
      </c>
      <c r="E40" s="43">
        <f>INDEX('1. závod'!$A:$CH,$D40+5,INDEX('Základní list'!$B:$B,MATCH($C40,'Základní list'!$A:$A,0),1))</f>
        <v>0</v>
      </c>
      <c r="F40" s="43">
        <f>INDEX('1. závod'!$A:$CH,$D40+5,INDEX('Základní list'!$B:$B,MATCH($C40,'Základní list'!$A:$A,0),1)+2)</f>
      </c>
      <c r="G40" s="46">
        <f>INDEX('1. závod'!$A:$CH,$D40+5,INDEX('Základní list'!$B:$B,MATCH($C40,'Základní list'!$A:$A,0),1)-2)</f>
      </c>
      <c r="H40" s="53">
        <f>INDEX('1. závod'!$A:$CH,$D40+5,INDEX('Základní list'!$B:$B,MATCH($C40,'Základní list'!$A:$A,0),1)-1)</f>
      </c>
      <c r="I40" s="40" t="s">
        <v>79</v>
      </c>
      <c r="J40" s="40">
        <v>16</v>
      </c>
      <c r="K40" s="43">
        <f>INDEX('2. závod'!$A:$CH,$J40+5,INDEX('Základní list'!$B:$B,MATCH($I40,'Základní list'!$A:$A,0),1))</f>
        <v>0</v>
      </c>
      <c r="L40" s="43">
        <f>INDEX('2. závod'!$A:$CH,$J40+5,INDEX('Základní list'!$B:$B,MATCH($I40,'Základní list'!$A:$A,0),1)+2)</f>
      </c>
      <c r="M40" s="46">
        <f>INDEX('2. závod'!$A:$CH,$J40+5,INDEX('Základní list'!$B:$B,MATCH($I40,'Základní list'!$A:$A,0),1)-2)</f>
      </c>
      <c r="N40" s="53">
        <f>INDEX('2. závod'!$A:$CH,$J40+5,INDEX('Základní list'!$B:$B,MATCH($I40,'Základní list'!$A:$A,0),1)-1)</f>
      </c>
    </row>
    <row r="41" spans="2:14" ht="31.5" customHeight="1">
      <c r="B41" s="42">
        <v>97</v>
      </c>
      <c r="C41" s="40" t="s">
        <v>79</v>
      </c>
      <c r="D41" s="40">
        <v>17</v>
      </c>
      <c r="E41" s="43">
        <f>INDEX('1. závod'!$A:$CH,$D41+5,INDEX('Základní list'!$B:$B,MATCH($C41,'Základní list'!$A:$A,0),1))</f>
        <v>0</v>
      </c>
      <c r="F41" s="43">
        <f>INDEX('1. závod'!$A:$CH,$D41+5,INDEX('Základní list'!$B:$B,MATCH($C41,'Základní list'!$A:$A,0),1)+2)</f>
      </c>
      <c r="G41" s="46">
        <f>INDEX('1. závod'!$A:$CH,$D41+5,INDEX('Základní list'!$B:$B,MATCH($C41,'Základní list'!$A:$A,0),1)-2)</f>
      </c>
      <c r="H41" s="53">
        <f>INDEX('1. závod'!$A:$CH,$D41+5,INDEX('Základní list'!$B:$B,MATCH($C41,'Základní list'!$A:$A,0),1)-1)</f>
      </c>
      <c r="I41" s="40" t="s">
        <v>79</v>
      </c>
      <c r="J41" s="40">
        <v>17</v>
      </c>
      <c r="K41" s="43">
        <f>INDEX('2. závod'!$A:$CH,$J41+5,INDEX('Základní list'!$B:$B,MATCH($I41,'Základní list'!$A:$A,0),1))</f>
        <v>0</v>
      </c>
      <c r="L41" s="43">
        <f>INDEX('2. závod'!$A:$CH,$J41+5,INDEX('Základní list'!$B:$B,MATCH($I41,'Základní list'!$A:$A,0),1)+2)</f>
      </c>
      <c r="M41" s="46">
        <f>INDEX('2. závod'!$A:$CH,$J41+5,INDEX('Základní list'!$B:$B,MATCH($I41,'Základní list'!$A:$A,0),1)-2)</f>
      </c>
      <c r="N41" s="53">
        <f>INDEX('2. závod'!$A:$CH,$J41+5,INDEX('Základní list'!$B:$B,MATCH($I41,'Základní list'!$A:$A,0),1)-1)</f>
      </c>
    </row>
    <row r="42" spans="2:14" ht="31.5" customHeight="1">
      <c r="B42" s="42">
        <v>98</v>
      </c>
      <c r="C42" s="40" t="s">
        <v>79</v>
      </c>
      <c r="D42" s="40">
        <v>18</v>
      </c>
      <c r="E42" s="43">
        <f>INDEX('1. závod'!$A:$CH,$D42+5,INDEX('Základní list'!$B:$B,MATCH($C42,'Základní list'!$A:$A,0),1))</f>
        <v>0</v>
      </c>
      <c r="F42" s="43">
        <f>INDEX('1. závod'!$A:$CH,$D42+5,INDEX('Základní list'!$B:$B,MATCH($C42,'Základní list'!$A:$A,0),1)+2)</f>
      </c>
      <c r="G42" s="46">
        <f>INDEX('1. závod'!$A:$CH,$D42+5,INDEX('Základní list'!$B:$B,MATCH($C42,'Základní list'!$A:$A,0),1)-2)</f>
      </c>
      <c r="H42" s="53">
        <f>INDEX('1. závod'!$A:$CH,$D42+5,INDEX('Základní list'!$B:$B,MATCH($C42,'Základní list'!$A:$A,0),1)-1)</f>
      </c>
      <c r="I42" s="40" t="s">
        <v>79</v>
      </c>
      <c r="J42" s="40">
        <v>18</v>
      </c>
      <c r="K42" s="43">
        <f>INDEX('2. závod'!$A:$CH,$J42+5,INDEX('Základní list'!$B:$B,MATCH($I42,'Základní list'!$A:$A,0),1))</f>
        <v>0</v>
      </c>
      <c r="L42" s="43">
        <f>INDEX('2. závod'!$A:$CH,$J42+5,INDEX('Základní list'!$B:$B,MATCH($I42,'Základní list'!$A:$A,0),1)+2)</f>
      </c>
      <c r="M42" s="46">
        <f>INDEX('2. závod'!$A:$CH,$J42+5,INDEX('Základní list'!$B:$B,MATCH($I42,'Základní list'!$A:$A,0),1)-2)</f>
      </c>
      <c r="N42" s="53">
        <f>INDEX('2. závod'!$A:$CH,$J42+5,INDEX('Základní list'!$B:$B,MATCH($I42,'Základní list'!$A:$A,0),1)-1)</f>
      </c>
    </row>
    <row r="43" spans="2:14" ht="31.5" customHeight="1">
      <c r="B43" s="42">
        <v>99</v>
      </c>
      <c r="C43" s="40" t="s">
        <v>79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79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100</v>
      </c>
      <c r="C44" s="40" t="s">
        <v>79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79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101</v>
      </c>
      <c r="C45" s="40" t="s">
        <v>80</v>
      </c>
      <c r="D45" s="40">
        <v>1</v>
      </c>
      <c r="E45" s="43">
        <f>INDEX('1. závod'!$A:$CH,$D45+5,INDEX('Základní list'!$B:$B,MATCH($C45,'Základní list'!$A:$A,0),1))</f>
        <v>0</v>
      </c>
      <c r="F45" s="43">
        <f>INDEX('1. závod'!$A:$CH,$D45+5,INDEX('Základní list'!$B:$B,MATCH($C45,'Základní list'!$A:$A,0),1)+2)</f>
      </c>
      <c r="G45" s="46">
        <f>INDEX('1. závod'!$A:$CH,$D45+5,INDEX('Základní list'!$B:$B,MATCH($C45,'Základní list'!$A:$A,0),1)-2)</f>
      </c>
      <c r="H45" s="53">
        <f>INDEX('1. závod'!$A:$CH,$D45+5,INDEX('Základní list'!$B:$B,MATCH($C45,'Základní list'!$A:$A,0),1)-1)</f>
      </c>
      <c r="I45" s="40" t="s">
        <v>80</v>
      </c>
      <c r="J45" s="40">
        <v>1</v>
      </c>
      <c r="K45" s="43">
        <f>INDEX('2. závod'!$A:$CH,$J45+5,INDEX('Základní list'!$B:$B,MATCH($I45,'Základní list'!$A:$A,0),1))</f>
        <v>0</v>
      </c>
      <c r="L45" s="43">
        <f>INDEX('2. závod'!$A:$CH,$J45+5,INDEX('Základní list'!$B:$B,MATCH($I45,'Základní list'!$A:$A,0),1)+2)</f>
      </c>
      <c r="M45" s="46">
        <f>INDEX('2. závod'!$A:$CH,$J45+5,INDEX('Základní list'!$B:$B,MATCH($I45,'Základní list'!$A:$A,0),1)-2)</f>
      </c>
      <c r="N45" s="53">
        <f>INDEX('2. závod'!$A:$CH,$J45+5,INDEX('Základní list'!$B:$B,MATCH($I45,'Základní list'!$A:$A,0),1)-1)</f>
      </c>
    </row>
    <row r="46" spans="2:14" ht="31.5" customHeight="1">
      <c r="B46" s="42">
        <v>102</v>
      </c>
      <c r="C46" s="40" t="s">
        <v>80</v>
      </c>
      <c r="D46" s="40">
        <v>2</v>
      </c>
      <c r="E46" s="43">
        <f>INDEX('1. závod'!$A:$CH,$D46+5,INDEX('Základní list'!$B:$B,MATCH($C46,'Základní list'!$A:$A,0),1))</f>
        <v>0</v>
      </c>
      <c r="F46" s="43">
        <f>INDEX('1. závod'!$A:$CH,$D46+5,INDEX('Základní list'!$B:$B,MATCH($C46,'Základní list'!$A:$A,0),1)+2)</f>
      </c>
      <c r="G46" s="46">
        <f>INDEX('1. závod'!$A:$CH,$D46+5,INDEX('Základní list'!$B:$B,MATCH($C46,'Základní list'!$A:$A,0),1)-2)</f>
      </c>
      <c r="H46" s="53">
        <f>INDEX('1. závod'!$A:$CH,$D46+5,INDEX('Základní list'!$B:$B,MATCH($C46,'Základní list'!$A:$A,0),1)-1)</f>
      </c>
      <c r="I46" s="40" t="s">
        <v>80</v>
      </c>
      <c r="J46" s="40">
        <v>2</v>
      </c>
      <c r="K46" s="43">
        <f>INDEX('2. závod'!$A:$CH,$J46+5,INDEX('Základní list'!$B:$B,MATCH($I46,'Základní list'!$A:$A,0),1))</f>
        <v>0</v>
      </c>
      <c r="L46" s="43">
        <f>INDEX('2. závod'!$A:$CH,$J46+5,INDEX('Základní list'!$B:$B,MATCH($I46,'Základní list'!$A:$A,0),1)+2)</f>
      </c>
      <c r="M46" s="46">
        <f>INDEX('2. závod'!$A:$CH,$J46+5,INDEX('Základní list'!$B:$B,MATCH($I46,'Základní list'!$A:$A,0),1)-2)</f>
      </c>
      <c r="N46" s="53">
        <f>INDEX('2. závod'!$A:$CH,$J46+5,INDEX('Základní list'!$B:$B,MATCH($I46,'Základní list'!$A:$A,0),1)-1)</f>
      </c>
    </row>
    <row r="47" spans="2:14" ht="31.5" customHeight="1">
      <c r="B47" s="42">
        <v>103</v>
      </c>
      <c r="C47" s="40" t="s">
        <v>80</v>
      </c>
      <c r="D47" s="40">
        <v>3</v>
      </c>
      <c r="E47" s="43">
        <f>INDEX('1. závod'!$A:$CH,$D47+5,INDEX('Základní list'!$B:$B,MATCH($C47,'Základní list'!$A:$A,0),1))</f>
        <v>0</v>
      </c>
      <c r="F47" s="43">
        <f>INDEX('1. závod'!$A:$CH,$D47+5,INDEX('Základní list'!$B:$B,MATCH($C47,'Základní list'!$A:$A,0),1)+2)</f>
      </c>
      <c r="G47" s="46">
        <f>INDEX('1. závod'!$A:$CH,$D47+5,INDEX('Základní list'!$B:$B,MATCH($C47,'Základní list'!$A:$A,0),1)-2)</f>
      </c>
      <c r="H47" s="53">
        <f>INDEX('1. závod'!$A:$CH,$D47+5,INDEX('Základní list'!$B:$B,MATCH($C47,'Základní list'!$A:$A,0),1)-1)</f>
      </c>
      <c r="I47" s="40" t="s">
        <v>80</v>
      </c>
      <c r="J47" s="40">
        <v>3</v>
      </c>
      <c r="K47" s="43">
        <f>INDEX('2. závod'!$A:$CH,$J47+5,INDEX('Základní list'!$B:$B,MATCH($I47,'Základní list'!$A:$A,0),1))</f>
        <v>0</v>
      </c>
      <c r="L47" s="43">
        <f>INDEX('2. závod'!$A:$CH,$J47+5,INDEX('Základní list'!$B:$B,MATCH($I47,'Základní list'!$A:$A,0),1)+2)</f>
      </c>
      <c r="M47" s="46">
        <f>INDEX('2. závod'!$A:$CH,$J47+5,INDEX('Základní list'!$B:$B,MATCH($I47,'Základní list'!$A:$A,0),1)-2)</f>
      </c>
      <c r="N47" s="53">
        <f>INDEX('2. závod'!$A:$CH,$J47+5,INDEX('Základní list'!$B:$B,MATCH($I47,'Základní list'!$A:$A,0),1)-1)</f>
      </c>
    </row>
    <row r="48" spans="2:14" ht="31.5" customHeight="1">
      <c r="B48" s="42">
        <v>104</v>
      </c>
      <c r="C48" s="40" t="s">
        <v>80</v>
      </c>
      <c r="D48" s="40">
        <v>4</v>
      </c>
      <c r="E48" s="43">
        <f>INDEX('1. závod'!$A:$CH,$D48+5,INDEX('Základní list'!$B:$B,MATCH($C48,'Základní list'!$A:$A,0),1))</f>
        <v>0</v>
      </c>
      <c r="F48" s="43">
        <f>INDEX('1. závod'!$A:$CH,$D48+5,INDEX('Základní list'!$B:$B,MATCH($C48,'Základní list'!$A:$A,0),1)+2)</f>
      </c>
      <c r="G48" s="46">
        <f>INDEX('1. závod'!$A:$CH,$D48+5,INDEX('Základní list'!$B:$B,MATCH($C48,'Základní list'!$A:$A,0),1)-2)</f>
      </c>
      <c r="H48" s="53">
        <f>INDEX('1. závod'!$A:$CH,$D48+5,INDEX('Základní list'!$B:$B,MATCH($C48,'Základní list'!$A:$A,0),1)-1)</f>
      </c>
      <c r="I48" s="40" t="s">
        <v>80</v>
      </c>
      <c r="J48" s="40">
        <v>4</v>
      </c>
      <c r="K48" s="43">
        <f>INDEX('2. závod'!$A:$CH,$J48+5,INDEX('Základní list'!$B:$B,MATCH($I48,'Základní list'!$A:$A,0),1))</f>
        <v>0</v>
      </c>
      <c r="L48" s="43">
        <f>INDEX('2. závod'!$A:$CH,$J48+5,INDEX('Základní list'!$B:$B,MATCH($I48,'Základní list'!$A:$A,0),1)+2)</f>
      </c>
      <c r="M48" s="46">
        <f>INDEX('2. závod'!$A:$CH,$J48+5,INDEX('Základní list'!$B:$B,MATCH($I48,'Základní list'!$A:$A,0),1)-2)</f>
      </c>
      <c r="N48" s="53">
        <f>INDEX('2. závod'!$A:$CH,$J48+5,INDEX('Základní list'!$B:$B,MATCH($I48,'Základní list'!$A:$A,0),1)-1)</f>
      </c>
    </row>
    <row r="49" spans="2:14" ht="31.5" customHeight="1">
      <c r="B49" s="42">
        <v>105</v>
      </c>
      <c r="C49" s="40" t="s">
        <v>80</v>
      </c>
      <c r="D49" s="40">
        <v>5</v>
      </c>
      <c r="E49" s="43">
        <f>INDEX('1. závod'!$A:$CH,$D49+5,INDEX('Základní list'!$B:$B,MATCH($C49,'Základní list'!$A:$A,0),1))</f>
        <v>0</v>
      </c>
      <c r="F49" s="43">
        <f>INDEX('1. závod'!$A:$CH,$D49+5,INDEX('Základní list'!$B:$B,MATCH($C49,'Základní list'!$A:$A,0),1)+2)</f>
      </c>
      <c r="G49" s="46">
        <f>INDEX('1. závod'!$A:$CH,$D49+5,INDEX('Základní list'!$B:$B,MATCH($C49,'Základní list'!$A:$A,0),1)-2)</f>
      </c>
      <c r="H49" s="53">
        <f>INDEX('1. závod'!$A:$CH,$D49+5,INDEX('Základní list'!$B:$B,MATCH($C49,'Základní list'!$A:$A,0),1)-1)</f>
      </c>
      <c r="I49" s="40" t="s">
        <v>80</v>
      </c>
      <c r="J49" s="40">
        <v>5</v>
      </c>
      <c r="K49" s="43">
        <f>INDEX('2. závod'!$A:$CH,$J49+5,INDEX('Základní list'!$B:$B,MATCH($I49,'Základní list'!$A:$A,0),1))</f>
        <v>0</v>
      </c>
      <c r="L49" s="43">
        <f>INDEX('2. závod'!$A:$CH,$J49+5,INDEX('Základní list'!$B:$B,MATCH($I49,'Základní list'!$A:$A,0),1)+2)</f>
      </c>
      <c r="M49" s="46">
        <f>INDEX('2. závod'!$A:$CH,$J49+5,INDEX('Základní list'!$B:$B,MATCH($I49,'Základní list'!$A:$A,0),1)-2)</f>
      </c>
      <c r="N49" s="53">
        <f>INDEX('2. závod'!$A:$CH,$J49+5,INDEX('Základní list'!$B:$B,MATCH($I49,'Základní list'!$A:$A,0),1)-1)</f>
      </c>
    </row>
    <row r="50" spans="2:14" ht="31.5" customHeight="1">
      <c r="B50" s="42">
        <v>106</v>
      </c>
      <c r="C50" s="40" t="s">
        <v>80</v>
      </c>
      <c r="D50" s="40">
        <v>6</v>
      </c>
      <c r="E50" s="43">
        <f>INDEX('1. závod'!$A:$CH,$D50+5,INDEX('Základní list'!$B:$B,MATCH($C50,'Základní list'!$A:$A,0),1))</f>
        <v>0</v>
      </c>
      <c r="F50" s="43">
        <f>INDEX('1. závod'!$A:$CH,$D50+5,INDEX('Základní list'!$B:$B,MATCH($C50,'Základní list'!$A:$A,0),1)+2)</f>
      </c>
      <c r="G50" s="46">
        <f>INDEX('1. závod'!$A:$CH,$D50+5,INDEX('Základní list'!$B:$B,MATCH($C50,'Základní list'!$A:$A,0),1)-2)</f>
      </c>
      <c r="H50" s="53">
        <f>INDEX('1. závod'!$A:$CH,$D50+5,INDEX('Základní list'!$B:$B,MATCH($C50,'Základní list'!$A:$A,0),1)-1)</f>
      </c>
      <c r="I50" s="40" t="s">
        <v>80</v>
      </c>
      <c r="J50" s="40">
        <v>6</v>
      </c>
      <c r="K50" s="43">
        <f>INDEX('2. závod'!$A:$CH,$J50+5,INDEX('Základní list'!$B:$B,MATCH($I50,'Základní list'!$A:$A,0),1))</f>
        <v>0</v>
      </c>
      <c r="L50" s="43">
        <f>INDEX('2. závod'!$A:$CH,$J50+5,INDEX('Základní list'!$B:$B,MATCH($I50,'Základní list'!$A:$A,0),1)+2)</f>
      </c>
      <c r="M50" s="46">
        <f>INDEX('2. závod'!$A:$CH,$J50+5,INDEX('Základní list'!$B:$B,MATCH($I50,'Základní list'!$A:$A,0),1)-2)</f>
      </c>
      <c r="N50" s="53">
        <f>INDEX('2. závod'!$A:$CH,$J50+5,INDEX('Základní list'!$B:$B,MATCH($I50,'Základní list'!$A:$A,0),1)-1)</f>
      </c>
    </row>
    <row r="51" spans="2:14" ht="31.5" customHeight="1">
      <c r="B51" s="42">
        <v>107</v>
      </c>
      <c r="C51" s="40" t="s">
        <v>80</v>
      </c>
      <c r="D51" s="40">
        <v>7</v>
      </c>
      <c r="E51" s="43">
        <f>INDEX('1. závod'!$A:$CH,$D51+5,INDEX('Základní list'!$B:$B,MATCH($C51,'Základní list'!$A:$A,0),1))</f>
        <v>0</v>
      </c>
      <c r="F51" s="43">
        <f>INDEX('1. závod'!$A:$CH,$D51+5,INDEX('Základní list'!$B:$B,MATCH($C51,'Základní list'!$A:$A,0),1)+2)</f>
      </c>
      <c r="G51" s="46">
        <f>INDEX('1. závod'!$A:$CH,$D51+5,INDEX('Základní list'!$B:$B,MATCH($C51,'Základní list'!$A:$A,0),1)-2)</f>
      </c>
      <c r="H51" s="53">
        <f>INDEX('1. závod'!$A:$CH,$D51+5,INDEX('Základní list'!$B:$B,MATCH($C51,'Základní list'!$A:$A,0),1)-1)</f>
      </c>
      <c r="I51" s="40" t="s">
        <v>80</v>
      </c>
      <c r="J51" s="40">
        <v>7</v>
      </c>
      <c r="K51" s="43">
        <f>INDEX('2. závod'!$A:$CH,$J51+5,INDEX('Základní list'!$B:$B,MATCH($I51,'Základní list'!$A:$A,0),1))</f>
        <v>0</v>
      </c>
      <c r="L51" s="43">
        <f>INDEX('2. závod'!$A:$CH,$J51+5,INDEX('Základní list'!$B:$B,MATCH($I51,'Základní list'!$A:$A,0),1)+2)</f>
      </c>
      <c r="M51" s="46">
        <f>INDEX('2. závod'!$A:$CH,$J51+5,INDEX('Základní list'!$B:$B,MATCH($I51,'Základní list'!$A:$A,0),1)-2)</f>
      </c>
      <c r="N51" s="53">
        <f>INDEX('2. závod'!$A:$CH,$J51+5,INDEX('Základní list'!$B:$B,MATCH($I51,'Základní list'!$A:$A,0),1)-1)</f>
      </c>
    </row>
    <row r="52" spans="2:14" ht="31.5" customHeight="1">
      <c r="B52" s="42">
        <v>108</v>
      </c>
      <c r="C52" s="40" t="s">
        <v>80</v>
      </c>
      <c r="D52" s="40">
        <v>8</v>
      </c>
      <c r="E52" s="43">
        <f>INDEX('1. závod'!$A:$CH,$D52+5,INDEX('Základní list'!$B:$B,MATCH($C52,'Základní list'!$A:$A,0),1))</f>
        <v>0</v>
      </c>
      <c r="F52" s="43">
        <f>INDEX('1. závod'!$A:$CH,$D52+5,INDEX('Základní list'!$B:$B,MATCH($C52,'Základní list'!$A:$A,0),1)+2)</f>
      </c>
      <c r="G52" s="46">
        <f>INDEX('1. závod'!$A:$CH,$D52+5,INDEX('Základní list'!$B:$B,MATCH($C52,'Základní list'!$A:$A,0),1)-2)</f>
      </c>
      <c r="H52" s="53">
        <f>INDEX('1. závod'!$A:$CH,$D52+5,INDEX('Základní list'!$B:$B,MATCH($C52,'Základní list'!$A:$A,0),1)-1)</f>
      </c>
      <c r="I52" s="40" t="s">
        <v>80</v>
      </c>
      <c r="J52" s="40">
        <v>8</v>
      </c>
      <c r="K52" s="43">
        <f>INDEX('2. závod'!$A:$CH,$J52+5,INDEX('Základní list'!$B:$B,MATCH($I52,'Základní list'!$A:$A,0),1))</f>
        <v>0</v>
      </c>
      <c r="L52" s="43">
        <f>INDEX('2. závod'!$A:$CH,$J52+5,INDEX('Základní list'!$B:$B,MATCH($I52,'Základní list'!$A:$A,0),1)+2)</f>
      </c>
      <c r="M52" s="46">
        <f>INDEX('2. závod'!$A:$CH,$J52+5,INDEX('Základní list'!$B:$B,MATCH($I52,'Základní list'!$A:$A,0),1)-2)</f>
      </c>
      <c r="N52" s="53">
        <f>INDEX('2. závod'!$A:$CH,$J52+5,INDEX('Základní list'!$B:$B,MATCH($I52,'Základní list'!$A:$A,0),1)-1)</f>
      </c>
    </row>
    <row r="53" spans="2:14" ht="31.5" customHeight="1">
      <c r="B53" s="42">
        <v>109</v>
      </c>
      <c r="C53" s="40" t="s">
        <v>80</v>
      </c>
      <c r="D53" s="40">
        <v>9</v>
      </c>
      <c r="E53" s="43">
        <f>INDEX('1. závod'!$A:$CH,$D53+5,INDEX('Základní list'!$B:$B,MATCH($C53,'Základní list'!$A:$A,0),1))</f>
        <v>0</v>
      </c>
      <c r="F53" s="43">
        <f>INDEX('1. závod'!$A:$CH,$D53+5,INDEX('Základní list'!$B:$B,MATCH($C53,'Základní list'!$A:$A,0),1)+2)</f>
      </c>
      <c r="G53" s="46">
        <f>INDEX('1. závod'!$A:$CH,$D53+5,INDEX('Základní list'!$B:$B,MATCH($C53,'Základní list'!$A:$A,0),1)-2)</f>
      </c>
      <c r="H53" s="53">
        <f>INDEX('1. závod'!$A:$CH,$D53+5,INDEX('Základní list'!$B:$B,MATCH($C53,'Základní list'!$A:$A,0),1)-1)</f>
      </c>
      <c r="I53" s="40" t="s">
        <v>80</v>
      </c>
      <c r="J53" s="40">
        <v>9</v>
      </c>
      <c r="K53" s="43">
        <f>INDEX('2. závod'!$A:$CH,$J53+5,INDEX('Základní list'!$B:$B,MATCH($I53,'Základní list'!$A:$A,0),1))</f>
        <v>0</v>
      </c>
      <c r="L53" s="43">
        <f>INDEX('2. závod'!$A:$CH,$J53+5,INDEX('Základní list'!$B:$B,MATCH($I53,'Základní list'!$A:$A,0),1)+2)</f>
      </c>
      <c r="M53" s="46">
        <f>INDEX('2. závod'!$A:$CH,$J53+5,INDEX('Základní list'!$B:$B,MATCH($I53,'Základní list'!$A:$A,0),1)-2)</f>
      </c>
      <c r="N53" s="53">
        <f>INDEX('2. závod'!$A:$CH,$J53+5,INDEX('Základní list'!$B:$B,MATCH($I53,'Základní list'!$A:$A,0),1)-1)</f>
      </c>
    </row>
    <row r="54" spans="2:14" ht="31.5" customHeight="1">
      <c r="B54" s="42">
        <v>110</v>
      </c>
      <c r="C54" s="40" t="s">
        <v>80</v>
      </c>
      <c r="D54" s="40">
        <v>10</v>
      </c>
      <c r="E54" s="43">
        <f>INDEX('1. závod'!$A:$CH,$D54+5,INDEX('Základní list'!$B:$B,MATCH($C54,'Základní list'!$A:$A,0),1))</f>
        <v>0</v>
      </c>
      <c r="F54" s="43">
        <f>INDEX('1. závod'!$A:$CH,$D54+5,INDEX('Základní list'!$B:$B,MATCH($C54,'Základní list'!$A:$A,0),1)+2)</f>
      </c>
      <c r="G54" s="46">
        <f>INDEX('1. závod'!$A:$CH,$D54+5,INDEX('Základní list'!$B:$B,MATCH($C54,'Základní list'!$A:$A,0),1)-2)</f>
      </c>
      <c r="H54" s="53">
        <f>INDEX('1. závod'!$A:$CH,$D54+5,INDEX('Základní list'!$B:$B,MATCH($C54,'Základní list'!$A:$A,0),1)-1)</f>
      </c>
      <c r="I54" s="40" t="s">
        <v>80</v>
      </c>
      <c r="J54" s="40">
        <v>10</v>
      </c>
      <c r="K54" s="43">
        <f>INDEX('2. závod'!$A:$CH,$J54+5,INDEX('Základní list'!$B:$B,MATCH($I54,'Základní list'!$A:$A,0),1))</f>
        <v>0</v>
      </c>
      <c r="L54" s="43">
        <f>INDEX('2. závod'!$A:$CH,$J54+5,INDEX('Základní list'!$B:$B,MATCH($I54,'Základní list'!$A:$A,0),1)+2)</f>
      </c>
      <c r="M54" s="46">
        <f>INDEX('2. závod'!$A:$CH,$J54+5,INDEX('Základní list'!$B:$B,MATCH($I54,'Základní list'!$A:$A,0),1)-2)</f>
      </c>
      <c r="N54" s="53">
        <f>INDEX('2. závod'!$A:$CH,$J54+5,INDEX('Základní list'!$B:$B,MATCH($I54,'Základní list'!$A:$A,0),1)-1)</f>
      </c>
    </row>
    <row r="55" spans="2:14" ht="31.5" customHeight="1">
      <c r="B55" s="42">
        <v>111</v>
      </c>
      <c r="C55" s="40" t="s">
        <v>80</v>
      </c>
      <c r="D55" s="40">
        <v>11</v>
      </c>
      <c r="E55" s="43">
        <f>INDEX('1. závod'!$A:$CH,$D55+5,INDEX('Základní list'!$B:$B,MATCH($C55,'Základní list'!$A:$A,0),1))</f>
        <v>0</v>
      </c>
      <c r="F55" s="43">
        <f>INDEX('1. závod'!$A:$CH,$D55+5,INDEX('Základní list'!$B:$B,MATCH($C55,'Základní list'!$A:$A,0),1)+2)</f>
      </c>
      <c r="G55" s="46">
        <f>INDEX('1. závod'!$A:$CH,$D55+5,INDEX('Základní list'!$B:$B,MATCH($C55,'Základní list'!$A:$A,0),1)-2)</f>
      </c>
      <c r="H55" s="53">
        <f>INDEX('1. závod'!$A:$CH,$D55+5,INDEX('Základní list'!$B:$B,MATCH($C55,'Základní list'!$A:$A,0),1)-1)</f>
      </c>
      <c r="I55" s="40" t="s">
        <v>80</v>
      </c>
      <c r="J55" s="40">
        <v>11</v>
      </c>
      <c r="K55" s="43">
        <f>INDEX('2. závod'!$A:$CH,$J55+5,INDEX('Základní list'!$B:$B,MATCH($I55,'Základní list'!$A:$A,0),1))</f>
        <v>0</v>
      </c>
      <c r="L55" s="43">
        <f>INDEX('2. závod'!$A:$CH,$J55+5,INDEX('Základní list'!$B:$B,MATCH($I55,'Základní list'!$A:$A,0),1)+2)</f>
      </c>
      <c r="M55" s="46">
        <f>INDEX('2. závod'!$A:$CH,$J55+5,INDEX('Základní list'!$B:$B,MATCH($I55,'Základní list'!$A:$A,0),1)-2)</f>
      </c>
      <c r="N55" s="53">
        <f>INDEX('2. závod'!$A:$CH,$J55+5,INDEX('Základní list'!$B:$B,MATCH($I55,'Základní list'!$A:$A,0),1)-1)</f>
      </c>
    </row>
    <row r="56" spans="2:14" ht="31.5" customHeight="1">
      <c r="B56" s="42">
        <v>112</v>
      </c>
      <c r="C56" s="40" t="s">
        <v>80</v>
      </c>
      <c r="D56" s="40">
        <v>12</v>
      </c>
      <c r="E56" s="43">
        <f>INDEX('1. závod'!$A:$CH,$D56+5,INDEX('Základní list'!$B:$B,MATCH($C56,'Základní list'!$A:$A,0),1))</f>
        <v>0</v>
      </c>
      <c r="F56" s="43">
        <f>INDEX('1. závod'!$A:$CH,$D56+5,INDEX('Základní list'!$B:$B,MATCH($C56,'Základní list'!$A:$A,0),1)+2)</f>
      </c>
      <c r="G56" s="46">
        <f>INDEX('1. závod'!$A:$CH,$D56+5,INDEX('Základní list'!$B:$B,MATCH($C56,'Základní list'!$A:$A,0),1)-2)</f>
      </c>
      <c r="H56" s="53">
        <f>INDEX('1. závod'!$A:$CH,$D56+5,INDEX('Základní list'!$B:$B,MATCH($C56,'Základní list'!$A:$A,0),1)-1)</f>
      </c>
      <c r="I56" s="40" t="s">
        <v>80</v>
      </c>
      <c r="J56" s="40">
        <v>12</v>
      </c>
      <c r="K56" s="43">
        <f>INDEX('2. závod'!$A:$CH,$J56+5,INDEX('Základní list'!$B:$B,MATCH($I56,'Základní list'!$A:$A,0),1))</f>
        <v>0</v>
      </c>
      <c r="L56" s="43">
        <f>INDEX('2. závod'!$A:$CH,$J56+5,INDEX('Základní list'!$B:$B,MATCH($I56,'Základní list'!$A:$A,0),1)+2)</f>
      </c>
      <c r="M56" s="46">
        <f>INDEX('2. závod'!$A:$CH,$J56+5,INDEX('Základní list'!$B:$B,MATCH($I56,'Základní list'!$A:$A,0),1)-2)</f>
      </c>
      <c r="N56" s="53">
        <f>INDEX('2. závod'!$A:$CH,$J56+5,INDEX('Základní list'!$B:$B,MATCH($I56,'Základní list'!$A:$A,0),1)-1)</f>
      </c>
    </row>
    <row r="57" spans="2:14" ht="31.5" customHeight="1">
      <c r="B57" s="42">
        <v>113</v>
      </c>
      <c r="C57" s="40" t="s">
        <v>80</v>
      </c>
      <c r="D57" s="40">
        <v>13</v>
      </c>
      <c r="E57" s="43">
        <f>INDEX('1. závod'!$A:$CH,$D57+5,INDEX('Základní list'!$B:$B,MATCH($C57,'Základní list'!$A:$A,0),1))</f>
        <v>0</v>
      </c>
      <c r="F57" s="43">
        <f>INDEX('1. závod'!$A:$CH,$D57+5,INDEX('Základní list'!$B:$B,MATCH($C57,'Základní list'!$A:$A,0),1)+2)</f>
      </c>
      <c r="G57" s="46">
        <f>INDEX('1. závod'!$A:$CH,$D57+5,INDEX('Základní list'!$B:$B,MATCH($C57,'Základní list'!$A:$A,0),1)-2)</f>
      </c>
      <c r="H57" s="53">
        <f>INDEX('1. závod'!$A:$CH,$D57+5,INDEX('Základní list'!$B:$B,MATCH($C57,'Základní list'!$A:$A,0),1)-1)</f>
      </c>
      <c r="I57" s="40" t="s">
        <v>80</v>
      </c>
      <c r="J57" s="40">
        <v>13</v>
      </c>
      <c r="K57" s="43">
        <f>INDEX('2. závod'!$A:$CH,$J57+5,INDEX('Základní list'!$B:$B,MATCH($I57,'Základní list'!$A:$A,0),1))</f>
        <v>0</v>
      </c>
      <c r="L57" s="43">
        <f>INDEX('2. závod'!$A:$CH,$J57+5,INDEX('Základní list'!$B:$B,MATCH($I57,'Základní list'!$A:$A,0),1)+2)</f>
      </c>
      <c r="M57" s="46">
        <f>INDEX('2. závod'!$A:$CH,$J57+5,INDEX('Základní list'!$B:$B,MATCH($I57,'Základní list'!$A:$A,0),1)-2)</f>
      </c>
      <c r="N57" s="53">
        <f>INDEX('2. závod'!$A:$CH,$J57+5,INDEX('Základní list'!$B:$B,MATCH($I57,'Základní list'!$A:$A,0),1)-1)</f>
      </c>
    </row>
    <row r="58" spans="2:14" ht="31.5" customHeight="1">
      <c r="B58" s="42">
        <v>114</v>
      </c>
      <c r="C58" s="40" t="s">
        <v>80</v>
      </c>
      <c r="D58" s="40">
        <v>14</v>
      </c>
      <c r="E58" s="43">
        <f>INDEX('1. závod'!$A:$CH,$D58+5,INDEX('Základní list'!$B:$B,MATCH($C58,'Základní list'!$A:$A,0),1))</f>
        <v>0</v>
      </c>
      <c r="F58" s="43">
        <f>INDEX('1. závod'!$A:$CH,$D58+5,INDEX('Základní list'!$B:$B,MATCH($C58,'Základní list'!$A:$A,0),1)+2)</f>
      </c>
      <c r="G58" s="46">
        <f>INDEX('1. závod'!$A:$CH,$D58+5,INDEX('Základní list'!$B:$B,MATCH($C58,'Základní list'!$A:$A,0),1)-2)</f>
      </c>
      <c r="H58" s="53">
        <f>INDEX('1. závod'!$A:$CH,$D58+5,INDEX('Základní list'!$B:$B,MATCH($C58,'Základní list'!$A:$A,0),1)-1)</f>
      </c>
      <c r="I58" s="40" t="s">
        <v>80</v>
      </c>
      <c r="J58" s="40">
        <v>14</v>
      </c>
      <c r="K58" s="43">
        <f>INDEX('2. závod'!$A:$CH,$J58+5,INDEX('Základní list'!$B:$B,MATCH($I58,'Základní list'!$A:$A,0),1))</f>
        <v>0</v>
      </c>
      <c r="L58" s="43">
        <f>INDEX('2. závod'!$A:$CH,$J58+5,INDEX('Základní list'!$B:$B,MATCH($I58,'Základní list'!$A:$A,0),1)+2)</f>
      </c>
      <c r="M58" s="46">
        <f>INDEX('2. závod'!$A:$CH,$J58+5,INDEX('Základní list'!$B:$B,MATCH($I58,'Základní list'!$A:$A,0),1)-2)</f>
      </c>
      <c r="N58" s="53">
        <f>INDEX('2. závod'!$A:$CH,$J58+5,INDEX('Základní list'!$B:$B,MATCH($I58,'Základní list'!$A:$A,0),1)-1)</f>
      </c>
    </row>
    <row r="59" spans="2:14" ht="31.5" customHeight="1">
      <c r="B59" s="42">
        <v>115</v>
      </c>
      <c r="C59" s="40" t="s">
        <v>80</v>
      </c>
      <c r="D59" s="40">
        <v>15</v>
      </c>
      <c r="E59" s="43">
        <f>INDEX('1. závod'!$A:$CH,$D59+5,INDEX('Základní list'!$B:$B,MATCH($C59,'Základní list'!$A:$A,0),1))</f>
        <v>0</v>
      </c>
      <c r="F59" s="43">
        <f>INDEX('1. závod'!$A:$CH,$D59+5,INDEX('Základní list'!$B:$B,MATCH($C59,'Základní list'!$A:$A,0),1)+2)</f>
      </c>
      <c r="G59" s="46">
        <f>INDEX('1. závod'!$A:$CH,$D59+5,INDEX('Základní list'!$B:$B,MATCH($C59,'Základní list'!$A:$A,0),1)-2)</f>
      </c>
      <c r="H59" s="53">
        <f>INDEX('1. závod'!$A:$CH,$D59+5,INDEX('Základní list'!$B:$B,MATCH($C59,'Základní list'!$A:$A,0),1)-1)</f>
      </c>
      <c r="I59" s="40" t="s">
        <v>80</v>
      </c>
      <c r="J59" s="40">
        <v>15</v>
      </c>
      <c r="K59" s="43">
        <f>INDEX('2. závod'!$A:$CH,$J59+5,INDEX('Základní list'!$B:$B,MATCH($I59,'Základní list'!$A:$A,0),1))</f>
        <v>0</v>
      </c>
      <c r="L59" s="43">
        <f>INDEX('2. závod'!$A:$CH,$J59+5,INDEX('Základní list'!$B:$B,MATCH($I59,'Základní list'!$A:$A,0),1)+2)</f>
      </c>
      <c r="M59" s="46">
        <f>INDEX('2. závod'!$A:$CH,$J59+5,INDEX('Základní list'!$B:$B,MATCH($I59,'Základní list'!$A:$A,0),1)-2)</f>
      </c>
      <c r="N59" s="53">
        <f>INDEX('2. závod'!$A:$CH,$J59+5,INDEX('Základní list'!$B:$B,MATCH($I59,'Základní list'!$A:$A,0),1)-1)</f>
      </c>
    </row>
    <row r="60" spans="2:14" ht="31.5" customHeight="1">
      <c r="B60" s="42">
        <v>116</v>
      </c>
      <c r="C60" s="40" t="s">
        <v>80</v>
      </c>
      <c r="D60" s="40">
        <v>16</v>
      </c>
      <c r="E60" s="43">
        <f>INDEX('1. závod'!$A:$CH,$D60+5,INDEX('Základní list'!$B:$B,MATCH($C60,'Základní list'!$A:$A,0),1))</f>
        <v>0</v>
      </c>
      <c r="F60" s="43">
        <f>INDEX('1. závod'!$A:$CH,$D60+5,INDEX('Základní list'!$B:$B,MATCH($C60,'Základní list'!$A:$A,0),1)+2)</f>
      </c>
      <c r="G60" s="46">
        <f>INDEX('1. závod'!$A:$CH,$D60+5,INDEX('Základní list'!$B:$B,MATCH($C60,'Základní list'!$A:$A,0),1)-2)</f>
      </c>
      <c r="H60" s="53">
        <f>INDEX('1. závod'!$A:$CH,$D60+5,INDEX('Základní list'!$B:$B,MATCH($C60,'Základní list'!$A:$A,0),1)-1)</f>
      </c>
      <c r="I60" s="40" t="s">
        <v>80</v>
      </c>
      <c r="J60" s="40">
        <v>16</v>
      </c>
      <c r="K60" s="43">
        <f>INDEX('2. závod'!$A:$CH,$J60+5,INDEX('Základní list'!$B:$B,MATCH($I60,'Základní list'!$A:$A,0),1))</f>
        <v>0</v>
      </c>
      <c r="L60" s="43">
        <f>INDEX('2. závod'!$A:$CH,$J60+5,INDEX('Základní list'!$B:$B,MATCH($I60,'Základní list'!$A:$A,0),1)+2)</f>
      </c>
      <c r="M60" s="46">
        <f>INDEX('2. závod'!$A:$CH,$J60+5,INDEX('Základní list'!$B:$B,MATCH($I60,'Základní list'!$A:$A,0),1)-2)</f>
      </c>
      <c r="N60" s="53">
        <f>INDEX('2. závod'!$A:$CH,$J60+5,INDEX('Základní list'!$B:$B,MATCH($I60,'Základní list'!$A:$A,0),1)-1)</f>
      </c>
    </row>
    <row r="61" spans="2:14" ht="31.5" customHeight="1">
      <c r="B61" s="42">
        <v>117</v>
      </c>
      <c r="C61" s="40" t="s">
        <v>80</v>
      </c>
      <c r="D61" s="40">
        <v>17</v>
      </c>
      <c r="E61" s="43">
        <f>INDEX('1. závod'!$A:$CH,$D61+5,INDEX('Základní list'!$B:$B,MATCH($C61,'Základní list'!$A:$A,0),1))</f>
        <v>0</v>
      </c>
      <c r="F61" s="43">
        <f>INDEX('1. závod'!$A:$CH,$D61+5,INDEX('Základní list'!$B:$B,MATCH($C61,'Základní list'!$A:$A,0),1)+2)</f>
      </c>
      <c r="G61" s="46">
        <f>INDEX('1. závod'!$A:$CH,$D61+5,INDEX('Základní list'!$B:$B,MATCH($C61,'Základní list'!$A:$A,0),1)-2)</f>
      </c>
      <c r="H61" s="53">
        <f>INDEX('1. závod'!$A:$CH,$D61+5,INDEX('Základní list'!$B:$B,MATCH($C61,'Základní list'!$A:$A,0),1)-1)</f>
      </c>
      <c r="I61" s="40" t="s">
        <v>80</v>
      </c>
      <c r="J61" s="40">
        <v>17</v>
      </c>
      <c r="K61" s="43">
        <f>INDEX('2. závod'!$A:$CH,$J61+5,INDEX('Základní list'!$B:$B,MATCH($I61,'Základní list'!$A:$A,0),1))</f>
        <v>0</v>
      </c>
      <c r="L61" s="43">
        <f>INDEX('2. závod'!$A:$CH,$J61+5,INDEX('Základní list'!$B:$B,MATCH($I61,'Základní list'!$A:$A,0),1)+2)</f>
      </c>
      <c r="M61" s="46">
        <f>INDEX('2. závod'!$A:$CH,$J61+5,INDEX('Základní list'!$B:$B,MATCH($I61,'Základní list'!$A:$A,0),1)-2)</f>
      </c>
      <c r="N61" s="53">
        <f>INDEX('2. závod'!$A:$CH,$J61+5,INDEX('Základní list'!$B:$B,MATCH($I61,'Základní list'!$A:$A,0),1)-1)</f>
      </c>
    </row>
    <row r="62" spans="2:14" ht="31.5" customHeight="1">
      <c r="B62" s="42">
        <v>118</v>
      </c>
      <c r="C62" s="40" t="s">
        <v>80</v>
      </c>
      <c r="D62" s="40">
        <v>18</v>
      </c>
      <c r="E62" s="43">
        <f>INDEX('1. závod'!$A:$CH,$D62+5,INDEX('Základní list'!$B:$B,MATCH($C62,'Základní list'!$A:$A,0),1))</f>
        <v>0</v>
      </c>
      <c r="F62" s="43">
        <f>INDEX('1. závod'!$A:$CH,$D62+5,INDEX('Základní list'!$B:$B,MATCH($C62,'Základní list'!$A:$A,0),1)+2)</f>
      </c>
      <c r="G62" s="46">
        <f>INDEX('1. závod'!$A:$CH,$D62+5,INDEX('Základní list'!$B:$B,MATCH($C62,'Základní list'!$A:$A,0),1)-2)</f>
      </c>
      <c r="H62" s="53">
        <f>INDEX('1. závod'!$A:$CH,$D62+5,INDEX('Základní list'!$B:$B,MATCH($C62,'Základní list'!$A:$A,0),1)-1)</f>
      </c>
      <c r="I62" s="40" t="s">
        <v>80</v>
      </c>
      <c r="J62" s="40">
        <v>18</v>
      </c>
      <c r="K62" s="43">
        <f>INDEX('2. závod'!$A:$CH,$J62+5,INDEX('Základní list'!$B:$B,MATCH($I62,'Základní list'!$A:$A,0),1))</f>
        <v>0</v>
      </c>
      <c r="L62" s="43">
        <f>INDEX('2. závod'!$A:$CH,$J62+5,INDEX('Základní list'!$B:$B,MATCH($I62,'Základní list'!$A:$A,0),1)+2)</f>
      </c>
      <c r="M62" s="46">
        <f>INDEX('2. závod'!$A:$CH,$J62+5,INDEX('Základní list'!$B:$B,MATCH($I62,'Základní list'!$A:$A,0),1)-2)</f>
      </c>
      <c r="N62" s="53">
        <f>INDEX('2. závod'!$A:$CH,$J62+5,INDEX('Základní list'!$B:$B,MATCH($I62,'Základní list'!$A:$A,0),1)-1)</f>
      </c>
    </row>
    <row r="63" spans="2:14" ht="31.5" customHeight="1">
      <c r="B63" s="42">
        <v>119</v>
      </c>
      <c r="C63" s="40" t="s">
        <v>80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80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120</v>
      </c>
      <c r="C64" s="40" t="s">
        <v>80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80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2019-07-22T07:48:45Z</cp:lastPrinted>
  <dcterms:created xsi:type="dcterms:W3CDTF">2001-02-19T07:45:56Z</dcterms:created>
  <dcterms:modified xsi:type="dcterms:W3CDTF">2019-07-22T07:49:35Z</dcterms:modified>
  <cp:category/>
  <cp:version/>
  <cp:contentType/>
  <cp:contentStatus/>
</cp:coreProperties>
</file>