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0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<sst xmlns="http://schemas.openxmlformats.org/spreadsheetml/2006/main" count="878" uniqueCount="210">
  <si>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</si>
  <si>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</si>
  <si>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</si>
  <si>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</si>
  <si>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</si>
  <si>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</si>
  <si>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</si>
  <si>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</si>
  <si>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</si>
  <si>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</si>
  <si>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</si>
  <si>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</si>
  <si>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</si>
  <si>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</si>
  <si>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</si>
  <si>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</si>
  <si>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</si>
  <si>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</si>
  <si>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</si>
  <si>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</si>
  <si>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</si>
  <si>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</si>
  <si>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</si>
  <si>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</si>
  <si>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</si>
  <si>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</si>
  <si>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</si>
  <si>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</si>
  <si>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</si>
  <si>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</si>
  <si>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</si>
  <si>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</si>
  <si>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</si>
  <si>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</si>
  <si>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</si>
  <si>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</si>
  <si>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</si>
  <si>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</si>
  <si>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</si>
  <si>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</si>
  <si>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</si>
  <si>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</si>
  <si>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</si>
  <si>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</si>
  <si>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</si>
  <si>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</si>
  <si>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</si>
  <si>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</si>
  <si>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</si>
  <si>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</si>
  <si>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</si>
  <si>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</si>
  <si>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</si>
  <si>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</si>
  <si>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</si>
  <si>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</si>
  <si>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</si>
  <si>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</si>
  <si>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</si>
  <si>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</si>
  <si>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</si>
  <si>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</si>
  <si>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</si>
  <si>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</si>
  <si>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</si>
  <si>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</si>
  <si>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</si>
  <si>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</si>
  <si>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</si>
  <si>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</si>
  <si>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</si>
  <si>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</si>
  <si>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</si>
  <si>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</si>
  <si>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</si>
  <si>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</si>
  <si>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</si>
  <si>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</si>
  <si>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</si>
  <si>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</si>
  <si>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</si>
  <si>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</si>
  <si>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</si>
  <si>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</si>
  <si>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</si>
  <si>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</si>
  <si>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</si>
  <si>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</si>
  <si>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</si>
  <si>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</si>
  <si>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</si>
  <si>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</si>
  <si>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</si>
  <si>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</si>
  <si>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</si>
  <si>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</si>
  <si>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</si>
  <si>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</si>
  <si>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</si>
  <si>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</si>
  <si>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</si>
  <si>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</si>
  <si>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</si>
  <si>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</si>
  <si>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</si>
  <si>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</si>
  <si>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</si>
  <si>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</si>
  <si>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</si>
  <si>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</si>
  <si>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</si>
  <si>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</si>
  <si>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</si>
  <si>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</si>
  <si>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</si>
  <si>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</si>
  <si>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</si>
  <si>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</si>
  <si>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</si>
  <si>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Peťovský Ivan</t>
  </si>
  <si>
    <t>Raniak Martin</t>
  </si>
  <si>
    <t>Pečta Radek st.</t>
  </si>
  <si>
    <t>Králová Nella</t>
  </si>
  <si>
    <t>Král Vít ml.</t>
  </si>
  <si>
    <t>Král Vít st.</t>
  </si>
  <si>
    <t>FilákFrantišek</t>
  </si>
  <si>
    <t>Malý Jiří – junior</t>
  </si>
  <si>
    <t>Černý Radek</t>
  </si>
  <si>
    <t>Chadraba Petr</t>
  </si>
  <si>
    <t>Hradil Jakub</t>
  </si>
  <si>
    <t>Koucký Miloslav</t>
  </si>
  <si>
    <t>Stárek Jan</t>
  </si>
  <si>
    <t>Tomšík Jan</t>
  </si>
  <si>
    <t>Vondra Martin</t>
  </si>
  <si>
    <t>Vacek  Stanislav</t>
  </si>
  <si>
    <t>Hruška Jiří</t>
  </si>
  <si>
    <t>Pavel Samlík</t>
  </si>
  <si>
    <t>Pechalová Andrea</t>
  </si>
  <si>
    <t>Priehoda Tomáš</t>
  </si>
  <si>
    <t>Kloupar Jaroslav</t>
  </si>
  <si>
    <t>Kloupar Lubomír</t>
  </si>
  <si>
    <t>Herout Radim</t>
  </si>
  <si>
    <t>Brückner Martin</t>
  </si>
  <si>
    <t>Michal Frič</t>
  </si>
  <si>
    <t xml:space="preserve">Radek Pečta </t>
  </si>
  <si>
    <t>Oliva Vladimír</t>
  </si>
  <si>
    <t>Ondráček Petr</t>
  </si>
  <si>
    <t>Melichar Tomáš</t>
  </si>
  <si>
    <t>Konopásek Josef</t>
  </si>
  <si>
    <t>Janečka Martin</t>
  </si>
  <si>
    <t>Šabata Jakub</t>
  </si>
  <si>
    <t>Nekudová Monika</t>
  </si>
  <si>
    <t>Hanáček František</t>
  </si>
  <si>
    <t>Tomáš Radolf</t>
  </si>
  <si>
    <t>Třebíč</t>
  </si>
  <si>
    <t>Třešť</t>
  </si>
  <si>
    <t>Hovorčovice</t>
  </si>
  <si>
    <t>MO Vsetín ČRS</t>
  </si>
  <si>
    <t>Nové Město na Moravě</t>
  </si>
  <si>
    <t>Slavkov u Brna</t>
  </si>
  <si>
    <t>Domašov nad Bystřicí</t>
  </si>
  <si>
    <t>Vranovice</t>
  </si>
  <si>
    <t>Žďár nad Sázavou</t>
  </si>
  <si>
    <t>Velké Meziříčí</t>
  </si>
  <si>
    <t>Pardubice</t>
  </si>
  <si>
    <t>Hradec Králové</t>
  </si>
  <si>
    <t>Hrušovany na Jevišovkou</t>
  </si>
  <si>
    <t>Oslavany</t>
  </si>
  <si>
    <t>Pohořelice</t>
  </si>
  <si>
    <t>Moravský Krumlov</t>
  </si>
  <si>
    <t>Kovalovice</t>
  </si>
  <si>
    <t>Tovačov</t>
  </si>
  <si>
    <t>Hustopeče</t>
  </si>
  <si>
    <t>6272</t>
  </si>
  <si>
    <t>6877</t>
  </si>
  <si>
    <t>6387</t>
  </si>
  <si>
    <t>6234</t>
  </si>
  <si>
    <t>6235</t>
  </si>
  <si>
    <t>5703</t>
  </si>
  <si>
    <t>3052</t>
  </si>
  <si>
    <t>3366</t>
  </si>
  <si>
    <t>3429</t>
  </si>
  <si>
    <t>3834</t>
  </si>
  <si>
    <t>4332</t>
  </si>
  <si>
    <t>5382</t>
  </si>
  <si>
    <t>4484</t>
  </si>
  <si>
    <t>4025</t>
  </si>
  <si>
    <t>6411</t>
  </si>
  <si>
    <t>6833</t>
  </si>
  <si>
    <t>6746</t>
  </si>
  <si>
    <t>6779</t>
  </si>
  <si>
    <t>3235</t>
  </si>
  <si>
    <t>3841</t>
  </si>
  <si>
    <t>3857</t>
  </si>
  <si>
    <t>3055</t>
  </si>
  <si>
    <t>FEEDER TÝM  VLCI</t>
  </si>
  <si>
    <t>KRÁLOVSKÝ FEEDER TEAM</t>
  </si>
  <si>
    <t>Black small Zauwi</t>
  </si>
  <si>
    <t>MILO Feeder Team JIHOSEVERÁCI</t>
  </si>
  <si>
    <t>MAVER FEEDER TEAM MORAVIA</t>
  </si>
  <si>
    <t>VVHH Feeder Team Hradec králové</t>
  </si>
  <si>
    <t>VIPA TRABUCCO Feeder Team Jižní Morava</t>
  </si>
  <si>
    <t>GARBOLINO FEEDER TEAM DELTA</t>
  </si>
  <si>
    <t>Fídrové komando</t>
  </si>
  <si>
    <t>Feeder klub Třebíč</t>
  </si>
  <si>
    <t>Stréci "B"</t>
  </si>
  <si>
    <t>Ml/Ž</t>
  </si>
  <si>
    <t>Ml</t>
  </si>
  <si>
    <t>Ž</t>
  </si>
  <si>
    <t>Mucala Karel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</si>
</sst>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4" xfId="34" applyFont="1" applyFill="1" applyBorder="1" applyAlignment="1" applyProtection="1">
      <alignment horizontal="center" vertical="center"/>
      <protection hidden="1"/>
    </xf>
    <xf numFmtId="164" fontId="2" fillId="0" borderId="21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164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 locked="0"/>
    </xf>
    <xf numFmtId="0" fontId="2" fillId="0" borderId="52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3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864717"/>
        <c:axId val="25782454"/>
      </c:barChart>
      <c:catAx>
        <c:axId val="2864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86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0715495"/>
        <c:axId val="8004000"/>
      </c:barChart>
      <c:catAx>
        <c:axId val="3071549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927137"/>
        <c:axId val="44344234"/>
      </c:barChart>
      <c:catAx>
        <c:axId val="49271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927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63553787"/>
        <c:axId val="35113172"/>
      </c:barChart>
      <c:catAx>
        <c:axId val="6355378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</xdr:row>
      <xdr:rowOff>57150</xdr:rowOff>
    </xdr:from>
    <xdr:to>
      <xdr:col>7</xdr:col>
      <xdr:colOff>323850</xdr:colOff>
      <xdr:row>4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04825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76200</xdr:colOff>
      <xdr:row>3</xdr:row>
      <xdr:rowOff>0</xdr:rowOff>
    </xdr:from>
    <xdr:to>
      <xdr:col>12</xdr:col>
      <xdr:colOff>323850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95250</xdr:colOff>
      <xdr:row>3</xdr:row>
      <xdr:rowOff>0</xdr:rowOff>
    </xdr:from>
    <xdr:to>
      <xdr:col>15</xdr:col>
      <xdr:colOff>361950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542925"/>
          <a:ext cx="695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tabSelected="1" view="pageBreakPreview" zoomScaleSheetLayoutView="100" zoomScalePageLayoutView="0" workbookViewId="0" topLeftCell="A1">
      <selection activeCell="I27" sqref="I2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3:14" ht="12.75">
      <c r="C2" s="168" t="s">
        <v>7</v>
      </c>
      <c r="D2" s="168"/>
      <c r="E2" s="25"/>
      <c r="J2" s="28"/>
      <c r="K2" s="28"/>
      <c r="L2" s="28"/>
      <c r="M2" s="28"/>
      <c r="N2" s="86"/>
    </row>
    <row r="3" spans="3:14" ht="15.75">
      <c r="C3" s="168" t="s">
        <v>8</v>
      </c>
      <c r="D3" s="168"/>
      <c r="E3" s="26"/>
      <c r="J3" s="28"/>
      <c r="K3" s="28"/>
      <c r="L3" s="28"/>
      <c r="M3" s="28"/>
      <c r="N3" s="86"/>
    </row>
    <row r="4" spans="3:14" ht="12.75">
      <c r="C4" s="55" t="s">
        <v>51</v>
      </c>
      <c r="D4" s="77"/>
      <c r="E4" s="76" t="s">
        <v>52</v>
      </c>
      <c r="F4" s="77"/>
      <c r="J4" s="28"/>
      <c r="K4" s="28"/>
      <c r="L4" s="28"/>
      <c r="M4" s="28"/>
      <c r="N4" s="86"/>
    </row>
    <row r="5" spans="3:14" ht="15.75">
      <c r="C5" s="168" t="s">
        <v>9</v>
      </c>
      <c r="D5" s="168"/>
      <c r="E5" s="78"/>
      <c r="J5" s="28"/>
      <c r="K5" s="28"/>
      <c r="L5" s="28"/>
      <c r="M5" s="28"/>
      <c r="N5" s="86"/>
    </row>
    <row r="6" spans="3:14" ht="15.75">
      <c r="C6" s="168" t="s">
        <v>21</v>
      </c>
      <c r="D6" s="168"/>
      <c r="E6" s="79"/>
      <c r="J6" s="28"/>
      <c r="K6" s="28"/>
      <c r="L6" s="28"/>
      <c r="M6" s="28"/>
      <c r="N6" s="86"/>
    </row>
    <row r="7" spans="2:14" ht="12.75">
      <c r="B7" s="13"/>
      <c r="C7" s="166"/>
      <c r="D7" s="166"/>
      <c r="E7" s="166"/>
      <c r="J7" s="28"/>
      <c r="K7" s="28"/>
      <c r="L7" s="28"/>
      <c r="M7" s="28"/>
      <c r="N7" s="86"/>
    </row>
    <row r="8" spans="1:14" ht="12.75" customHeight="1">
      <c r="A8" s="174" t="s">
        <v>17</v>
      </c>
      <c r="B8" s="174" t="s">
        <v>19</v>
      </c>
      <c r="C8" s="172" t="s">
        <v>22</v>
      </c>
      <c r="D8" s="173"/>
      <c r="E8" s="174" t="s">
        <v>25</v>
      </c>
      <c r="F8" s="174"/>
      <c r="G8" s="174"/>
      <c r="H8" s="174"/>
      <c r="I8" s="165" t="s">
        <v>26</v>
      </c>
      <c r="J8" s="165"/>
      <c r="K8" s="165" t="s">
        <v>27</v>
      </c>
      <c r="L8" s="165"/>
      <c r="M8" s="165" t="s">
        <v>33</v>
      </c>
      <c r="N8" s="165"/>
    </row>
    <row r="9" spans="1:14" s="19" customFormat="1" ht="25.5">
      <c r="A9" s="174"/>
      <c r="B9" s="174"/>
      <c r="C9" s="20" t="s">
        <v>38</v>
      </c>
      <c r="D9" s="20" t="s">
        <v>39</v>
      </c>
      <c r="E9" s="174"/>
      <c r="F9" s="174"/>
      <c r="G9" s="174"/>
      <c r="H9" s="17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5" t="s">
        <v>23</v>
      </c>
      <c r="B10" s="175"/>
      <c r="C10" s="22">
        <f>SUM(C11:C25)</f>
        <v>36</v>
      </c>
      <c r="D10" s="22">
        <f>SUM(D11:D25)</f>
        <v>36</v>
      </c>
      <c r="E10" s="169" t="s">
        <v>23</v>
      </c>
      <c r="F10" s="170"/>
      <c r="G10" s="170"/>
      <c r="H10" s="171"/>
      <c r="I10" s="23">
        <f>SUM(I11:I18)</f>
        <v>306810</v>
      </c>
      <c r="J10" s="24">
        <f aca="true" t="shared" si="0" ref="J10:J25">IF(I10&gt;0,I10/$C10,"")</f>
        <v>8522.5</v>
      </c>
      <c r="K10" s="24">
        <f>SUM(K11:K18)</f>
        <v>334960</v>
      </c>
      <c r="L10" s="24">
        <f aca="true" t="shared" si="1" ref="L10:L25">IF(K10&gt;0,K10/$D10,"")</f>
        <v>9304.444444444445</v>
      </c>
      <c r="M10" s="24">
        <f>SUM(M11:M18)</f>
        <v>641770</v>
      </c>
      <c r="N10" s="24">
        <f>IF(M10&gt;0,M10/($C10+$D10),"")</f>
        <v>8913.472222222223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12</v>
      </c>
      <c r="D11" s="80">
        <f>IF(ISBLANK($A11),"",COUNTA('2. závod'!D$6:D$35))</f>
        <v>12</v>
      </c>
      <c r="E11" s="176"/>
      <c r="F11" s="176"/>
      <c r="G11" s="176"/>
      <c r="H11" s="176"/>
      <c r="I11" s="81">
        <f>SUM('1. závod'!D$6:D$35)</f>
        <v>114180</v>
      </c>
      <c r="J11" s="24">
        <f t="shared" si="0"/>
        <v>9515</v>
      </c>
      <c r="K11" s="81">
        <f>SUM('2. závod'!D$6:D$35)</f>
        <v>144580</v>
      </c>
      <c r="L11" s="24">
        <f t="shared" si="1"/>
        <v>12048.333333333334</v>
      </c>
      <c r="M11" s="81">
        <f aca="true" t="shared" si="2" ref="M11:M18">SUM(I11,K11)</f>
        <v>258760</v>
      </c>
      <c r="N11" s="24">
        <f>IF(M11&gt;0,M11/($C11+$D11),"")</f>
        <v>10781.666666666666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12</v>
      </c>
      <c r="D12" s="80">
        <f>IF(ISBLANK($A12),"",COUNTA('2. závod'!J$6:J$35))</f>
        <v>12</v>
      </c>
      <c r="E12" s="176"/>
      <c r="F12" s="176"/>
      <c r="G12" s="176"/>
      <c r="H12" s="176"/>
      <c r="I12" s="81">
        <f>SUM('1. závod'!J$6:J$35)</f>
        <v>99650</v>
      </c>
      <c r="J12" s="24">
        <f t="shared" si="0"/>
        <v>8304.166666666666</v>
      </c>
      <c r="K12" s="81">
        <f>SUM('2. závod'!J$6:J$35)</f>
        <v>69100</v>
      </c>
      <c r="L12" s="24">
        <f t="shared" si="1"/>
        <v>5758.333333333333</v>
      </c>
      <c r="M12" s="81">
        <f t="shared" si="2"/>
        <v>168750</v>
      </c>
      <c r="N12" s="24">
        <f aca="true" t="shared" si="3" ref="N12:N25">IF(M12&gt;0,M12/($C12+$D12),"")</f>
        <v>7031.25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12</v>
      </c>
      <c r="D13" s="80">
        <f>IF(ISBLANK($A13),"",COUNTA('2. závod'!P$6:P$35))</f>
        <v>12</v>
      </c>
      <c r="E13" s="176"/>
      <c r="F13" s="176"/>
      <c r="G13" s="176"/>
      <c r="H13" s="176"/>
      <c r="I13" s="81">
        <f>SUM('1. závod'!P$6:P$35)</f>
        <v>92980</v>
      </c>
      <c r="J13" s="24">
        <f t="shared" si="0"/>
        <v>7748.333333333333</v>
      </c>
      <c r="K13" s="81">
        <f>SUM('2. závod'!P$6:P$35)</f>
        <v>121280</v>
      </c>
      <c r="L13" s="24">
        <f t="shared" si="1"/>
        <v>10106.666666666666</v>
      </c>
      <c r="M13" s="81">
        <f t="shared" si="2"/>
        <v>214260</v>
      </c>
      <c r="N13" s="24">
        <f t="shared" si="3"/>
        <v>8927.5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76"/>
      <c r="F14" s="176"/>
      <c r="G14" s="176"/>
      <c r="H14" s="176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76"/>
      <c r="F15" s="176"/>
      <c r="G15" s="176"/>
      <c r="H15" s="176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76"/>
      <c r="F16" s="176"/>
      <c r="G16" s="176"/>
      <c r="H16" s="176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76"/>
      <c r="F17" s="176"/>
      <c r="G17" s="176"/>
      <c r="H17" s="176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76"/>
      <c r="F18" s="176"/>
      <c r="G18" s="176"/>
      <c r="H18" s="176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6"/>
      <c r="F19" s="176"/>
      <c r="G19" s="176"/>
      <c r="H19" s="176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6"/>
      <c r="F20" s="176"/>
      <c r="G20" s="176"/>
      <c r="H20" s="176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6"/>
      <c r="F21" s="176"/>
      <c r="G21" s="176"/>
      <c r="H21" s="176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6"/>
      <c r="F22" s="176"/>
      <c r="G22" s="176"/>
      <c r="H22" s="176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6"/>
      <c r="F23" s="176"/>
      <c r="G23" s="176"/>
      <c r="H23" s="176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6"/>
      <c r="F24" s="176"/>
      <c r="G24" s="176"/>
      <c r="H24" s="176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6"/>
      <c r="F25" s="176"/>
      <c r="G25" s="176"/>
      <c r="H25" s="176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2" t="s">
        <v>35</v>
      </c>
      <c r="E26" s="182"/>
      <c r="F26" s="182"/>
      <c r="G26" s="182"/>
      <c r="H26" s="85"/>
      <c r="I26" s="82">
        <f>MAX('1. závod'!$D$6:$CF$35)</f>
        <v>19330</v>
      </c>
      <c r="J26" s="30"/>
      <c r="K26" s="82">
        <f>MAX('2. závod'!$D$6:$CF$35)</f>
        <v>26160</v>
      </c>
      <c r="L26" s="30"/>
      <c r="M26" s="82">
        <f>MAX(I26,K26)</f>
        <v>26160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35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3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7" t="s">
        <v>112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pans="1:14" s="28" customFormat="1" ht="12.7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s="28" customFormat="1" ht="18">
      <c r="A39" s="179" t="s">
        <v>109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80"/>
      <c r="N40" s="181"/>
    </row>
    <row r="41" spans="3:14" ht="12.75">
      <c r="C41" s="160" t="s">
        <v>105</v>
      </c>
      <c r="D41" s="160"/>
      <c r="E41" s="161" t="s">
        <v>106</v>
      </c>
      <c r="F41" s="162"/>
      <c r="G41" s="163"/>
      <c r="H41" s="117" t="s">
        <v>104</v>
      </c>
      <c r="I41" s="117" t="s">
        <v>31</v>
      </c>
      <c r="J41" s="152" t="s">
        <v>107</v>
      </c>
      <c r="K41" s="152"/>
      <c r="L41" s="152"/>
      <c r="M41" s="152"/>
      <c r="N41" s="118" t="s">
        <v>108</v>
      </c>
    </row>
    <row r="42" spans="3:14" ht="12.75">
      <c r="C42" s="153"/>
      <c r="D42" s="154"/>
      <c r="E42" s="155"/>
      <c r="F42" s="156"/>
      <c r="G42" s="157"/>
      <c r="H42" s="119"/>
      <c r="I42" s="119"/>
      <c r="J42" s="151"/>
      <c r="K42" s="151"/>
      <c r="L42" s="151"/>
      <c r="M42" s="151"/>
      <c r="N42" s="120"/>
    </row>
    <row r="43" spans="3:14" ht="12.75">
      <c r="C43" s="153"/>
      <c r="D43" s="154"/>
      <c r="E43" s="155"/>
      <c r="F43" s="156"/>
      <c r="G43" s="157"/>
      <c r="H43" s="119"/>
      <c r="I43" s="119"/>
      <c r="J43" s="151"/>
      <c r="K43" s="151"/>
      <c r="L43" s="151"/>
      <c r="M43" s="151"/>
      <c r="N43" s="120"/>
    </row>
    <row r="44" spans="3:14" ht="12.75">
      <c r="C44" s="153"/>
      <c r="D44" s="154"/>
      <c r="E44" s="155"/>
      <c r="F44" s="156"/>
      <c r="G44" s="157"/>
      <c r="H44" s="119"/>
      <c r="I44" s="119"/>
      <c r="J44" s="151"/>
      <c r="K44" s="151"/>
      <c r="L44" s="151"/>
      <c r="M44" s="151"/>
      <c r="N44" s="120"/>
    </row>
    <row r="45" spans="3:14" ht="12.75">
      <c r="C45" s="153"/>
      <c r="D45" s="154"/>
      <c r="E45" s="155"/>
      <c r="F45" s="156"/>
      <c r="G45" s="157"/>
      <c r="H45" s="119"/>
      <c r="I45" s="119"/>
      <c r="J45" s="151"/>
      <c r="K45" s="151"/>
      <c r="L45" s="151"/>
      <c r="M45" s="151"/>
      <c r="N45" s="120"/>
    </row>
    <row r="46" spans="3:14" ht="12.75">
      <c r="C46" s="153"/>
      <c r="D46" s="154"/>
      <c r="E46" s="155"/>
      <c r="F46" s="156"/>
      <c r="G46" s="157"/>
      <c r="H46" s="119"/>
      <c r="I46" s="119"/>
      <c r="J46" s="151"/>
      <c r="K46" s="151"/>
      <c r="L46" s="151"/>
      <c r="M46" s="151"/>
      <c r="N46" s="120"/>
    </row>
    <row r="47" spans="3:14" ht="12.75">
      <c r="C47" s="153"/>
      <c r="D47" s="154"/>
      <c r="E47" s="155"/>
      <c r="F47" s="156"/>
      <c r="G47" s="157"/>
      <c r="H47" s="119"/>
      <c r="I47" s="119"/>
      <c r="J47" s="151"/>
      <c r="K47" s="151"/>
      <c r="L47" s="151"/>
      <c r="M47" s="151"/>
      <c r="N47" s="120"/>
    </row>
    <row r="48" spans="3:14" ht="12.75">
      <c r="C48" s="153"/>
      <c r="D48" s="154"/>
      <c r="E48" s="155"/>
      <c r="F48" s="156"/>
      <c r="G48" s="157"/>
      <c r="H48" s="119"/>
      <c r="I48" s="119"/>
      <c r="J48" s="151"/>
      <c r="K48" s="151"/>
      <c r="L48" s="151"/>
      <c r="M48" s="151"/>
      <c r="N48" s="120"/>
    </row>
    <row r="49" spans="3:14" ht="12.75">
      <c r="C49" s="153"/>
      <c r="D49" s="154"/>
      <c r="E49" s="155"/>
      <c r="F49" s="156"/>
      <c r="G49" s="157"/>
      <c r="H49" s="119"/>
      <c r="I49" s="119"/>
      <c r="J49" s="151"/>
      <c r="K49" s="151"/>
      <c r="L49" s="151"/>
      <c r="M49" s="151"/>
      <c r="N49" s="120"/>
    </row>
    <row r="50" spans="3:14" ht="12.75">
      <c r="C50" s="153"/>
      <c r="D50" s="154"/>
      <c r="E50" s="155"/>
      <c r="F50" s="156"/>
      <c r="G50" s="157"/>
      <c r="H50" s="119"/>
      <c r="I50" s="119"/>
      <c r="J50" s="151"/>
      <c r="K50" s="151"/>
      <c r="L50" s="151"/>
      <c r="M50" s="151"/>
      <c r="N50" s="120"/>
    </row>
    <row r="51" spans="3:14" ht="12.75">
      <c r="C51" s="153"/>
      <c r="D51" s="154"/>
      <c r="E51" s="155"/>
      <c r="F51" s="156"/>
      <c r="G51" s="157"/>
      <c r="H51" s="119"/>
      <c r="I51" s="119"/>
      <c r="J51" s="151"/>
      <c r="K51" s="151"/>
      <c r="L51" s="151"/>
      <c r="M51" s="151"/>
      <c r="N51" s="120"/>
    </row>
    <row r="52" spans="3:14" ht="12.75">
      <c r="C52" s="153"/>
      <c r="D52" s="154"/>
      <c r="E52" s="155"/>
      <c r="F52" s="156"/>
      <c r="G52" s="157"/>
      <c r="H52" s="119"/>
      <c r="I52" s="119"/>
      <c r="J52" s="151"/>
      <c r="K52" s="151"/>
      <c r="L52" s="151"/>
      <c r="M52" s="151"/>
      <c r="N52" s="120"/>
    </row>
    <row r="53" spans="3:14" ht="12.75">
      <c r="C53" s="153"/>
      <c r="D53" s="154"/>
      <c r="E53" s="155"/>
      <c r="F53" s="156"/>
      <c r="G53" s="157"/>
      <c r="H53" s="119"/>
      <c r="I53" s="119"/>
      <c r="J53" s="151"/>
      <c r="K53" s="151"/>
      <c r="L53" s="151"/>
      <c r="M53" s="151"/>
      <c r="N53" s="120"/>
    </row>
    <row r="54" spans="3:14" ht="12.75">
      <c r="C54" s="153"/>
      <c r="D54" s="154"/>
      <c r="E54" s="155"/>
      <c r="F54" s="156"/>
      <c r="G54" s="157"/>
      <c r="H54" s="119"/>
      <c r="I54" s="119"/>
      <c r="J54" s="151"/>
      <c r="K54" s="151"/>
      <c r="L54" s="151"/>
      <c r="M54" s="151"/>
      <c r="N54" s="120"/>
    </row>
    <row r="55" spans="3:14" ht="12.75">
      <c r="C55" s="153"/>
      <c r="D55" s="154"/>
      <c r="E55" s="155"/>
      <c r="F55" s="156"/>
      <c r="G55" s="157"/>
      <c r="H55" s="119"/>
      <c r="I55" s="119"/>
      <c r="J55" s="151"/>
      <c r="K55" s="151"/>
      <c r="L55" s="151"/>
      <c r="M55" s="151"/>
      <c r="N55" s="120"/>
    </row>
    <row r="56" spans="3:14" ht="12.75">
      <c r="C56" s="153"/>
      <c r="D56" s="154"/>
      <c r="E56" s="155"/>
      <c r="F56" s="156"/>
      <c r="G56" s="157"/>
      <c r="H56" s="119"/>
      <c r="I56" s="119"/>
      <c r="J56" s="151"/>
      <c r="K56" s="151"/>
      <c r="L56" s="151"/>
      <c r="M56" s="151"/>
      <c r="N56" s="120"/>
    </row>
    <row r="57" spans="3:14" ht="12.75">
      <c r="C57" s="153"/>
      <c r="D57" s="154"/>
      <c r="E57" s="155"/>
      <c r="F57" s="156"/>
      <c r="G57" s="157"/>
      <c r="H57" s="119"/>
      <c r="I57" s="119"/>
      <c r="J57" s="151"/>
      <c r="K57" s="151"/>
      <c r="L57" s="151"/>
      <c r="M57" s="151"/>
      <c r="N57" s="120"/>
    </row>
    <row r="58" spans="3:14" ht="12.75">
      <c r="C58" s="153"/>
      <c r="D58" s="154"/>
      <c r="E58" s="155"/>
      <c r="F58" s="156"/>
      <c r="G58" s="157"/>
      <c r="H58" s="119"/>
      <c r="I58" s="119"/>
      <c r="J58" s="151"/>
      <c r="K58" s="151"/>
      <c r="L58" s="151"/>
      <c r="M58" s="151"/>
      <c r="N58" s="120"/>
    </row>
    <row r="59" spans="3:14" ht="12.75">
      <c r="C59" s="153"/>
      <c r="D59" s="154"/>
      <c r="E59" s="155"/>
      <c r="F59" s="156"/>
      <c r="G59" s="157"/>
      <c r="H59" s="119"/>
      <c r="I59" s="119"/>
      <c r="J59" s="151"/>
      <c r="K59" s="151"/>
      <c r="L59" s="151"/>
      <c r="M59" s="151"/>
      <c r="N59" s="120"/>
    </row>
    <row r="60" spans="3:14" ht="12.75">
      <c r="C60" s="153"/>
      <c r="D60" s="154"/>
      <c r="E60" s="155"/>
      <c r="F60" s="156"/>
      <c r="G60" s="157"/>
      <c r="H60" s="119"/>
      <c r="I60" s="119"/>
      <c r="J60" s="151"/>
      <c r="K60" s="151"/>
      <c r="L60" s="151"/>
      <c r="M60" s="151"/>
      <c r="N60" s="120"/>
    </row>
    <row r="61" spans="3:14" ht="12.75">
      <c r="C61" s="153"/>
      <c r="D61" s="154"/>
      <c r="E61" s="155"/>
      <c r="F61" s="156"/>
      <c r="G61" s="157"/>
      <c r="H61" s="119"/>
      <c r="I61" s="119"/>
      <c r="J61" s="151"/>
      <c r="K61" s="151"/>
      <c r="L61" s="151"/>
      <c r="M61" s="151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0" t="s">
        <v>105</v>
      </c>
      <c r="D64" s="160"/>
      <c r="E64" s="161" t="s">
        <v>106</v>
      </c>
      <c r="F64" s="162"/>
      <c r="G64" s="163"/>
      <c r="H64" s="117" t="s">
        <v>104</v>
      </c>
      <c r="I64" s="117" t="s">
        <v>31</v>
      </c>
      <c r="J64" s="152" t="s">
        <v>107</v>
      </c>
      <c r="K64" s="152"/>
      <c r="L64" s="152"/>
      <c r="M64" s="152"/>
      <c r="N64" s="118" t="s">
        <v>108</v>
      </c>
    </row>
    <row r="65" spans="3:14" ht="12.75">
      <c r="C65" s="153"/>
      <c r="D65" s="154"/>
      <c r="E65" s="155"/>
      <c r="F65" s="156"/>
      <c r="G65" s="157"/>
      <c r="H65" s="121"/>
      <c r="I65" s="119"/>
      <c r="J65" s="151"/>
      <c r="K65" s="151"/>
      <c r="L65" s="151"/>
      <c r="M65" s="151"/>
      <c r="N65" s="120"/>
    </row>
    <row r="66" spans="3:14" ht="12.75">
      <c r="C66" s="158"/>
      <c r="D66" s="158"/>
      <c r="E66" s="159"/>
      <c r="F66" s="159"/>
      <c r="G66" s="159"/>
      <c r="H66" s="121"/>
      <c r="I66" s="119"/>
      <c r="J66" s="151"/>
      <c r="K66" s="151"/>
      <c r="L66" s="151"/>
      <c r="M66" s="151"/>
      <c r="N66" s="120"/>
    </row>
    <row r="67" spans="3:14" ht="12.75">
      <c r="C67" s="158"/>
      <c r="D67" s="158"/>
      <c r="E67" s="159"/>
      <c r="F67" s="159"/>
      <c r="G67" s="159"/>
      <c r="H67" s="121"/>
      <c r="I67" s="119"/>
      <c r="J67" s="151"/>
      <c r="K67" s="151"/>
      <c r="L67" s="151"/>
      <c r="M67" s="151"/>
      <c r="N67" s="120"/>
    </row>
    <row r="68" spans="3:14" ht="12.75">
      <c r="C68" s="158"/>
      <c r="D68" s="158"/>
      <c r="E68" s="159"/>
      <c r="F68" s="159"/>
      <c r="G68" s="159"/>
      <c r="H68" s="121"/>
      <c r="I68" s="119"/>
      <c r="J68" s="151"/>
      <c r="K68" s="151"/>
      <c r="L68" s="151"/>
      <c r="M68" s="151"/>
      <c r="N68" s="120"/>
    </row>
    <row r="69" spans="3:14" ht="12.75">
      <c r="C69" s="158"/>
      <c r="D69" s="158"/>
      <c r="E69" s="159"/>
      <c r="F69" s="159"/>
      <c r="G69" s="159"/>
      <c r="H69" s="121"/>
      <c r="I69" s="119"/>
      <c r="J69" s="151"/>
      <c r="K69" s="151"/>
      <c r="L69" s="151"/>
      <c r="M69" s="151"/>
      <c r="N69" s="120"/>
    </row>
    <row r="70" spans="3:14" ht="12.75">
      <c r="C70" s="158"/>
      <c r="D70" s="158"/>
      <c r="E70" s="159"/>
      <c r="F70" s="159"/>
      <c r="G70" s="159"/>
      <c r="H70" s="121"/>
      <c r="I70" s="119"/>
      <c r="J70" s="151"/>
      <c r="K70" s="151"/>
      <c r="L70" s="151"/>
      <c r="M70" s="151"/>
      <c r="N70" s="120"/>
    </row>
    <row r="71" spans="3:14" ht="12.75">
      <c r="C71" s="158"/>
      <c r="D71" s="158"/>
      <c r="E71" s="159"/>
      <c r="F71" s="159"/>
      <c r="G71" s="159"/>
      <c r="H71" s="121"/>
      <c r="I71" s="119"/>
      <c r="J71" s="151"/>
      <c r="K71" s="151"/>
      <c r="L71" s="151"/>
      <c r="M71" s="151"/>
      <c r="N71" s="120"/>
    </row>
    <row r="72" spans="3:14" ht="12.75">
      <c r="C72" s="158"/>
      <c r="D72" s="158"/>
      <c r="E72" s="159"/>
      <c r="F72" s="159"/>
      <c r="G72" s="159"/>
      <c r="H72" s="121"/>
      <c r="I72" s="119"/>
      <c r="J72" s="151"/>
      <c r="K72" s="151"/>
      <c r="L72" s="151"/>
      <c r="M72" s="151"/>
      <c r="N72" s="120"/>
    </row>
    <row r="73" spans="3:14" ht="12.75">
      <c r="C73" s="158"/>
      <c r="D73" s="158"/>
      <c r="E73" s="159"/>
      <c r="F73" s="159"/>
      <c r="G73" s="159"/>
      <c r="H73" s="121"/>
      <c r="I73" s="119"/>
      <c r="J73" s="151"/>
      <c r="K73" s="151"/>
      <c r="L73" s="151"/>
      <c r="M73" s="151"/>
      <c r="N73" s="120"/>
    </row>
    <row r="74" spans="3:14" ht="12.75">
      <c r="C74" s="158"/>
      <c r="D74" s="158"/>
      <c r="E74" s="159"/>
      <c r="F74" s="159"/>
      <c r="G74" s="159"/>
      <c r="H74" s="121"/>
      <c r="I74" s="119"/>
      <c r="J74" s="151"/>
      <c r="K74" s="151"/>
      <c r="L74" s="151"/>
      <c r="M74" s="151"/>
      <c r="N74" s="120"/>
    </row>
    <row r="75" spans="3:14" ht="12.75">
      <c r="C75" s="158"/>
      <c r="D75" s="158"/>
      <c r="E75" s="159"/>
      <c r="F75" s="159"/>
      <c r="G75" s="159"/>
      <c r="H75" s="121"/>
      <c r="I75" s="119"/>
      <c r="J75" s="151"/>
      <c r="K75" s="151"/>
      <c r="L75" s="151"/>
      <c r="M75" s="151"/>
      <c r="N75" s="120"/>
    </row>
    <row r="76" spans="3:14" ht="12.75">
      <c r="C76" s="158"/>
      <c r="D76" s="158"/>
      <c r="E76" s="159"/>
      <c r="F76" s="159"/>
      <c r="G76" s="159"/>
      <c r="H76" s="121"/>
      <c r="I76" s="119"/>
      <c r="J76" s="151"/>
      <c r="K76" s="151"/>
      <c r="L76" s="151"/>
      <c r="M76" s="151"/>
      <c r="N76" s="120"/>
    </row>
    <row r="77" spans="3:14" ht="12.75">
      <c r="C77" s="158"/>
      <c r="D77" s="158"/>
      <c r="E77" s="159"/>
      <c r="F77" s="159"/>
      <c r="G77" s="159"/>
      <c r="H77" s="121"/>
      <c r="I77" s="119"/>
      <c r="J77" s="151"/>
      <c r="K77" s="151"/>
      <c r="L77" s="151"/>
      <c r="M77" s="151"/>
      <c r="N77" s="120"/>
    </row>
    <row r="78" spans="3:14" ht="12.75">
      <c r="C78" s="158"/>
      <c r="D78" s="158"/>
      <c r="E78" s="159"/>
      <c r="F78" s="159"/>
      <c r="G78" s="159"/>
      <c r="H78" s="121"/>
      <c r="I78" s="119"/>
      <c r="J78" s="151"/>
      <c r="K78" s="151"/>
      <c r="L78" s="151"/>
      <c r="M78" s="151"/>
      <c r="N78" s="120"/>
    </row>
    <row r="79" spans="3:14" ht="12.75">
      <c r="C79" s="158"/>
      <c r="D79" s="158"/>
      <c r="E79" s="159"/>
      <c r="F79" s="159"/>
      <c r="G79" s="159"/>
      <c r="H79" s="121"/>
      <c r="I79" s="119"/>
      <c r="J79" s="151"/>
      <c r="K79" s="151"/>
      <c r="L79" s="151"/>
      <c r="M79" s="151"/>
      <c r="N79" s="120"/>
    </row>
    <row r="80" spans="3:14" ht="12.75">
      <c r="C80" s="158"/>
      <c r="D80" s="158"/>
      <c r="E80" s="159"/>
      <c r="F80" s="159"/>
      <c r="G80" s="159"/>
      <c r="H80" s="121"/>
      <c r="I80" s="119"/>
      <c r="J80" s="151"/>
      <c r="K80" s="151"/>
      <c r="L80" s="151"/>
      <c r="M80" s="151"/>
      <c r="N80" s="120"/>
    </row>
    <row r="81" spans="3:14" ht="12.75">
      <c r="C81" s="158"/>
      <c r="D81" s="158"/>
      <c r="E81" s="159"/>
      <c r="F81" s="159"/>
      <c r="G81" s="159"/>
      <c r="H81" s="121"/>
      <c r="I81" s="119"/>
      <c r="J81" s="151"/>
      <c r="K81" s="151"/>
      <c r="L81" s="151"/>
      <c r="M81" s="151"/>
      <c r="N81" s="120"/>
    </row>
    <row r="82" spans="3:14" ht="12.75">
      <c r="C82" s="158"/>
      <c r="D82" s="158"/>
      <c r="E82" s="159"/>
      <c r="F82" s="159"/>
      <c r="G82" s="159"/>
      <c r="H82" s="121"/>
      <c r="I82" s="119"/>
      <c r="J82" s="151"/>
      <c r="K82" s="151"/>
      <c r="L82" s="151"/>
      <c r="M82" s="151"/>
      <c r="N82" s="120"/>
    </row>
    <row r="83" spans="3:14" ht="12.75">
      <c r="C83" s="158"/>
      <c r="D83" s="158"/>
      <c r="E83" s="159"/>
      <c r="F83" s="159"/>
      <c r="G83" s="159"/>
      <c r="H83" s="121"/>
      <c r="I83" s="119"/>
      <c r="J83" s="151"/>
      <c r="K83" s="151"/>
      <c r="L83" s="151"/>
      <c r="M83" s="151"/>
      <c r="N83" s="120"/>
    </row>
    <row r="84" spans="3:14" ht="12.75">
      <c r="C84" s="158"/>
      <c r="D84" s="158"/>
      <c r="E84" s="159"/>
      <c r="F84" s="159"/>
      <c r="G84" s="159"/>
      <c r="H84" s="121"/>
      <c r="I84" s="119"/>
      <c r="J84" s="151"/>
      <c r="K84" s="151"/>
      <c r="L84" s="151"/>
      <c r="M84" s="151"/>
      <c r="N84" s="120"/>
    </row>
    <row r="85" spans="1:14" s="28" customFormat="1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1:14" s="28" customFormat="1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1:14" s="28" customFormat="1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1:14" s="28" customFormat="1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14" s="28" customFormat="1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1:14" s="28" customFormat="1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8" customFormat="1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1:14" s="28" customFormat="1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A6" sqref="A6:T44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16" s="34" customFormat="1" ht="15">
      <c r="A2" s="199" t="str">
        <f>CONCATENATE("Místo konání: ",'Základní list'!E2)</f>
        <v>Místo konání: </v>
      </c>
      <c r="B2" s="199"/>
      <c r="C2" s="199"/>
      <c r="D2" s="199"/>
      <c r="E2" s="199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199" t="str">
        <f>CONCATENATE("Druh závodu: ",'Základní list'!E3)</f>
        <v>Druh závodu: </v>
      </c>
      <c r="B3" s="199"/>
      <c r="C3" s="199"/>
      <c r="D3" s="199"/>
      <c r="E3" s="199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191" t="str">
        <f>CONCATENATE("Datum konání: ",'Základní list'!D4," - ",'Základní list'!F4)</f>
        <v>Datum konání:  - </v>
      </c>
      <c r="B4" s="191"/>
      <c r="C4" s="191"/>
      <c r="D4" s="191"/>
      <c r="E4" s="191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2.75">
      <c r="A6" s="202" t="s">
        <v>43</v>
      </c>
      <c r="B6" s="192" t="s">
        <v>50</v>
      </c>
      <c r="C6" s="192"/>
      <c r="D6" s="192"/>
      <c r="E6" s="193"/>
      <c r="F6" s="196" t="s">
        <v>40</v>
      </c>
      <c r="G6" s="197"/>
      <c r="H6" s="197"/>
      <c r="I6" s="198"/>
      <c r="J6" s="196" t="s">
        <v>41</v>
      </c>
      <c r="K6" s="197"/>
      <c r="L6" s="197"/>
      <c r="M6" s="198"/>
      <c r="N6" s="37" t="s">
        <v>14</v>
      </c>
      <c r="O6" s="37" t="s">
        <v>15</v>
      </c>
      <c r="P6" s="61" t="s">
        <v>37</v>
      </c>
      <c r="Q6" s="196" t="s">
        <v>33</v>
      </c>
      <c r="R6" s="197"/>
      <c r="S6" s="197"/>
      <c r="T6" s="198"/>
    </row>
    <row r="7" spans="1:20" s="38" customFormat="1" ht="12.75" customHeight="1">
      <c r="A7" s="203"/>
      <c r="B7" s="194"/>
      <c r="C7" s="194"/>
      <c r="D7" s="194"/>
      <c r="E7" s="195"/>
      <c r="F7" s="66" t="s">
        <v>0</v>
      </c>
      <c r="G7" s="75"/>
      <c r="H7" s="184" t="s">
        <v>1</v>
      </c>
      <c r="I7" s="186" t="s">
        <v>45</v>
      </c>
      <c r="J7" s="66" t="str">
        <f>F7</f>
        <v>Sektor</v>
      </c>
      <c r="K7" s="62"/>
      <c r="L7" s="184" t="s">
        <v>1</v>
      </c>
      <c r="M7" s="186" t="s">
        <v>45</v>
      </c>
      <c r="N7" s="37"/>
      <c r="O7" s="37"/>
      <c r="P7" s="61"/>
      <c r="Q7" s="188" t="s">
        <v>55</v>
      </c>
      <c r="R7" s="184" t="s">
        <v>1</v>
      </c>
      <c r="S7" s="184" t="s">
        <v>3</v>
      </c>
      <c r="T7" s="200" t="s">
        <v>2</v>
      </c>
    </row>
    <row r="8" spans="1:20" s="38" customFormat="1" ht="13.5" customHeight="1" thickBot="1">
      <c r="A8" s="204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5"/>
      <c r="I8" s="187"/>
      <c r="J8" s="67" t="str">
        <f>F8</f>
        <v>sk</v>
      </c>
      <c r="K8" s="64" t="str">
        <f>G8</f>
        <v>čís</v>
      </c>
      <c r="L8" s="185"/>
      <c r="M8" s="187"/>
      <c r="N8" s="37"/>
      <c r="O8" s="37"/>
      <c r="P8" s="61"/>
      <c r="Q8" s="189"/>
      <c r="R8" s="185"/>
      <c r="S8" s="185"/>
      <c r="T8" s="201"/>
    </row>
    <row r="9" spans="1:20" s="38" customFormat="1" ht="25.5" customHeight="1">
      <c r="A9" s="83">
        <v>15</v>
      </c>
      <c r="B9" s="114" t="s">
        <v>184</v>
      </c>
      <c r="C9" s="124" t="s">
        <v>132</v>
      </c>
      <c r="D9" s="115" t="s">
        <v>83</v>
      </c>
      <c r="E9" s="87" t="s">
        <v>163</v>
      </c>
      <c r="F9" s="108" t="s">
        <v>57</v>
      </c>
      <c r="G9" s="105">
        <v>7</v>
      </c>
      <c r="H9" s="60">
        <f>IF($G9="","",INDEX('1. závod'!$A:$CH,$G9+5,INDEX('Základní list'!$B:$B,MATCH($F9,'Základní list'!$A:$A,0),1)))</f>
        <v>15480</v>
      </c>
      <c r="I9" s="59">
        <f>IF($G9="","",INDEX('1. závod'!$A:$CH,$G9+5,INDEX('Základní list'!$B:$B,MATCH($F9,'Základní list'!$A:$A,0),1)+2))</f>
        <v>2</v>
      </c>
      <c r="J9" s="108" t="s">
        <v>56</v>
      </c>
      <c r="K9" s="105">
        <v>1</v>
      </c>
      <c r="L9" s="60">
        <f>IF($K9="","",INDEX('2. závod'!$A:$CH,$K9+5,INDEX('Základní list'!$B:$B,MATCH($J9,'Základní list'!$A:$A,0),1)))</f>
        <v>23280</v>
      </c>
      <c r="M9" s="59">
        <f>IF($K9="","",INDEX('2. závod'!$A:$CH,$K9+5,INDEX('Základní list'!$B:$B,MATCH($J9,'Základní list'!$A:$A,0),1)+2))</f>
        <v>2</v>
      </c>
      <c r="N9" s="122" t="str">
        <f aca="true" t="shared" si="0" ref="N9:N40">CONCATENATE(F9,G9)</f>
        <v>B7</v>
      </c>
      <c r="O9" s="122" t="str">
        <f aca="true" t="shared" si="1" ref="O9:O40">CONCATENATE(J9,K9)</f>
        <v>A1</v>
      </c>
      <c r="P9" s="61" t="str">
        <f aca="true" t="shared" si="2" ref="P9:P40">IF(ISBLANK(E9),"",E9)</f>
        <v>Velké Meziříčí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38760</v>
      </c>
      <c r="S9" s="73">
        <f aca="true" t="shared" si="5" ref="S9:S40">IF(ISBLANK($C9),"",SUM(I9,M9))</f>
        <v>4</v>
      </c>
      <c r="T9" s="74">
        <f aca="true" t="shared" si="6" ref="T9:T40">IF(ISBLANK($C9),"",IF(ISTEXT(T8),1,T8+1))</f>
        <v>1</v>
      </c>
    </row>
    <row r="10" spans="1:20" s="38" customFormat="1" ht="25.5" customHeight="1">
      <c r="A10" s="83">
        <v>7</v>
      </c>
      <c r="B10" s="114">
        <v>2881</v>
      </c>
      <c r="C10" s="124" t="s">
        <v>125</v>
      </c>
      <c r="D10" s="115" t="s">
        <v>83</v>
      </c>
      <c r="E10" s="87" t="s">
        <v>157</v>
      </c>
      <c r="F10" s="108" t="s">
        <v>58</v>
      </c>
      <c r="G10" s="105">
        <v>11</v>
      </c>
      <c r="H10" s="60">
        <f>IF($G10="","",INDEX('1. závod'!$A:$CH,$G10+5,INDEX('Základní list'!$B:$B,MATCH($F10,'Základní list'!$A:$A,0),1)))</f>
        <v>17400</v>
      </c>
      <c r="I10" s="59">
        <f>IF($G10="","",INDEX('1. závod'!$A:$CH,$G10+5,INDEX('Základní list'!$B:$B,MATCH($F10,'Základní list'!$A:$A,0),1)+2))</f>
        <v>2</v>
      </c>
      <c r="J10" s="108" t="s">
        <v>58</v>
      </c>
      <c r="K10" s="105">
        <v>11</v>
      </c>
      <c r="L10" s="60">
        <f>IF($K10="","",INDEX('2. závod'!$A:$CH,$K10+5,INDEX('Základní list'!$B:$B,MATCH($J10,'Základní list'!$A:$A,0),1)))</f>
        <v>15760</v>
      </c>
      <c r="M10" s="59">
        <f>IF($K10="","",INDEX('2. závod'!$A:$CH,$K10+5,INDEX('Základní list'!$B:$B,MATCH($J10,'Základní list'!$A:$A,0),1)+2))</f>
        <v>2</v>
      </c>
      <c r="N10" s="122" t="str">
        <f t="shared" si="0"/>
        <v>C11</v>
      </c>
      <c r="O10" s="122" t="str">
        <f t="shared" si="1"/>
        <v>C11</v>
      </c>
      <c r="P10" s="61" t="str">
        <f t="shared" si="2"/>
        <v>MO Vsetín ČRS</v>
      </c>
      <c r="Q10" s="71">
        <f t="shared" si="3"/>
        <v>2</v>
      </c>
      <c r="R10" s="72">
        <f t="shared" si="4"/>
        <v>33160</v>
      </c>
      <c r="S10" s="73">
        <f t="shared" si="5"/>
        <v>4</v>
      </c>
      <c r="T10" s="74">
        <f t="shared" si="6"/>
        <v>2</v>
      </c>
    </row>
    <row r="11" spans="1:20" s="38" customFormat="1" ht="25.5" customHeight="1">
      <c r="A11" s="83">
        <v>9</v>
      </c>
      <c r="B11" s="114" t="s">
        <v>179</v>
      </c>
      <c r="C11" s="124" t="s">
        <v>127</v>
      </c>
      <c r="D11" s="115" t="s">
        <v>83</v>
      </c>
      <c r="E11" s="87" t="s">
        <v>154</v>
      </c>
      <c r="F11" s="108" t="s">
        <v>57</v>
      </c>
      <c r="G11" s="105">
        <v>5</v>
      </c>
      <c r="H11" s="60">
        <f>IF($G11="","",INDEX('1. závod'!$A:$CH,$G11+5,INDEX('Základní list'!$B:$B,MATCH($F11,'Základní list'!$A:$A,0),1)))</f>
        <v>19090</v>
      </c>
      <c r="I11" s="59">
        <f>IF($G11="","",INDEX('1. závod'!$A:$CH,$G11+5,INDEX('Základní list'!$B:$B,MATCH($F11,'Základní list'!$A:$A,0),1)+2))</f>
        <v>1</v>
      </c>
      <c r="J11" s="108" t="s">
        <v>56</v>
      </c>
      <c r="K11" s="105">
        <v>3</v>
      </c>
      <c r="L11" s="60">
        <f>IF($K11="","",INDEX('2. závod'!$A:$CH,$K11+5,INDEX('Základní list'!$B:$B,MATCH($J11,'Základní list'!$A:$A,0),1)))</f>
        <v>18500</v>
      </c>
      <c r="M11" s="59">
        <f>IF($K11="","",INDEX('2. závod'!$A:$CH,$K11+5,INDEX('Základní list'!$B:$B,MATCH($J11,'Základní list'!$A:$A,0),1)+2))</f>
        <v>4</v>
      </c>
      <c r="N11" s="122" t="str">
        <f t="shared" si="0"/>
        <v>B5</v>
      </c>
      <c r="O11" s="122" t="str">
        <f t="shared" si="1"/>
        <v>A3</v>
      </c>
      <c r="P11" s="61" t="str">
        <f t="shared" si="2"/>
        <v>Třebíč</v>
      </c>
      <c r="Q11" s="71">
        <f t="shared" si="3"/>
        <v>2</v>
      </c>
      <c r="R11" s="72">
        <f t="shared" si="4"/>
        <v>37590</v>
      </c>
      <c r="S11" s="73">
        <f t="shared" si="5"/>
        <v>5</v>
      </c>
      <c r="T11" s="74">
        <f t="shared" si="6"/>
        <v>3</v>
      </c>
    </row>
    <row r="12" spans="1:20" s="38" customFormat="1" ht="25.5" customHeight="1">
      <c r="A12" s="83">
        <v>8</v>
      </c>
      <c r="B12" s="114" t="s">
        <v>178</v>
      </c>
      <c r="C12" s="124" t="s">
        <v>126</v>
      </c>
      <c r="D12" s="115" t="s">
        <v>83</v>
      </c>
      <c r="E12" s="87" t="s">
        <v>158</v>
      </c>
      <c r="F12" s="108" t="s">
        <v>56</v>
      </c>
      <c r="G12" s="105">
        <v>3</v>
      </c>
      <c r="H12" s="60">
        <f>IF($G12="","",INDEX('1. závod'!$A:$CH,$G12+5,INDEX('Základní list'!$B:$B,MATCH($F12,'Základní list'!$A:$A,0),1)))</f>
        <v>19330</v>
      </c>
      <c r="I12" s="59">
        <f>IF($G12="","",INDEX('1. závod'!$A:$CH,$G12+5,INDEX('Základní list'!$B:$B,MATCH($F12,'Základní list'!$A:$A,0),1)+2))</f>
        <v>1</v>
      </c>
      <c r="J12" s="108" t="s">
        <v>57</v>
      </c>
      <c r="K12" s="105">
        <v>6</v>
      </c>
      <c r="L12" s="60">
        <f>IF($K12="","",INDEX('2. závod'!$A:$CH,$K12+5,INDEX('Základní list'!$B:$B,MATCH($J12,'Základní list'!$A:$A,0),1)))</f>
        <v>9260</v>
      </c>
      <c r="M12" s="59">
        <f>IF($K12="","",INDEX('2. závod'!$A:$CH,$K12+5,INDEX('Základní list'!$B:$B,MATCH($J12,'Základní list'!$A:$A,0),1)+2))</f>
        <v>4</v>
      </c>
      <c r="N12" s="122" t="str">
        <f t="shared" si="0"/>
        <v>A3</v>
      </c>
      <c r="O12" s="122" t="str">
        <f t="shared" si="1"/>
        <v>B6</v>
      </c>
      <c r="P12" s="61" t="str">
        <f t="shared" si="2"/>
        <v>Nové Město na Moravě</v>
      </c>
      <c r="Q12" s="71">
        <f t="shared" si="3"/>
        <v>2</v>
      </c>
      <c r="R12" s="72">
        <f t="shared" si="4"/>
        <v>28590</v>
      </c>
      <c r="S12" s="73">
        <f t="shared" si="5"/>
        <v>5</v>
      </c>
      <c r="T12" s="74">
        <f t="shared" si="6"/>
        <v>4</v>
      </c>
    </row>
    <row r="13" spans="1:20" s="38" customFormat="1" ht="25.5" customHeight="1">
      <c r="A13" s="83">
        <v>27</v>
      </c>
      <c r="B13" s="114" t="s">
        <v>193</v>
      </c>
      <c r="C13" s="124" t="s">
        <v>144</v>
      </c>
      <c r="D13" s="115" t="s">
        <v>83</v>
      </c>
      <c r="E13" s="87" t="s">
        <v>154</v>
      </c>
      <c r="F13" s="108" t="s">
        <v>57</v>
      </c>
      <c r="G13" s="105">
        <v>4</v>
      </c>
      <c r="H13" s="60">
        <f>IF($G13="","",INDEX('1. závod'!$A:$CH,$G13+5,INDEX('Základní list'!$B:$B,MATCH($F13,'Základní list'!$A:$A,0),1)))</f>
        <v>14880</v>
      </c>
      <c r="I13" s="59">
        <f>IF($G13="","",INDEX('1. závod'!$A:$CH,$G13+5,INDEX('Základní list'!$B:$B,MATCH($F13,'Základní list'!$A:$A,0),1)+2))</f>
        <v>3</v>
      </c>
      <c r="J13" s="108" t="s">
        <v>56</v>
      </c>
      <c r="K13" s="105">
        <v>8</v>
      </c>
      <c r="L13" s="60">
        <f>IF($K13="","",INDEX('2. závod'!$A:$CH,$K13+5,INDEX('Základní list'!$B:$B,MATCH($J13,'Základní list'!$A:$A,0),1)))</f>
        <v>20420</v>
      </c>
      <c r="M13" s="59">
        <f>IF($K13="","",INDEX('2. závod'!$A:$CH,$K13+5,INDEX('Základní list'!$B:$B,MATCH($J13,'Základní list'!$A:$A,0),1)+2))</f>
        <v>3</v>
      </c>
      <c r="N13" s="122" t="str">
        <f t="shared" si="0"/>
        <v>B4</v>
      </c>
      <c r="O13" s="122" t="str">
        <f t="shared" si="1"/>
        <v>A8</v>
      </c>
      <c r="P13" s="61" t="str">
        <f t="shared" si="2"/>
        <v>Třebíč</v>
      </c>
      <c r="Q13" s="71">
        <f t="shared" si="3"/>
        <v>2</v>
      </c>
      <c r="R13" s="72">
        <f t="shared" si="4"/>
        <v>35300</v>
      </c>
      <c r="S13" s="73">
        <f t="shared" si="5"/>
        <v>6</v>
      </c>
      <c r="T13" s="74">
        <f t="shared" si="6"/>
        <v>5</v>
      </c>
    </row>
    <row r="14" spans="1:20" s="38" customFormat="1" ht="25.5" customHeight="1">
      <c r="A14" s="83">
        <v>33</v>
      </c>
      <c r="B14" s="114">
        <v>3054</v>
      </c>
      <c r="C14" s="124" t="s">
        <v>150</v>
      </c>
      <c r="D14" s="115" t="s">
        <v>83</v>
      </c>
      <c r="E14" s="87" t="s">
        <v>168</v>
      </c>
      <c r="F14" s="108" t="s">
        <v>58</v>
      </c>
      <c r="G14" s="105">
        <v>9</v>
      </c>
      <c r="H14" s="60">
        <f>IF($G14="","",INDEX('1. závod'!$A:$CH,$G14+5,INDEX('Základní list'!$B:$B,MATCH($F14,'Základní list'!$A:$A,0),1)))</f>
        <v>8010</v>
      </c>
      <c r="I14" s="59">
        <f>IF($G14="","",INDEX('1. závod'!$A:$CH,$G14+5,INDEX('Základní list'!$B:$B,MATCH($F14,'Základní list'!$A:$A,0),1)+2))</f>
        <v>5</v>
      </c>
      <c r="J14" s="108" t="s">
        <v>56</v>
      </c>
      <c r="K14" s="105">
        <v>6</v>
      </c>
      <c r="L14" s="60">
        <f>IF($K14="","",INDEX('2. závod'!$A:$CH,$K14+5,INDEX('Základní list'!$B:$B,MATCH($J14,'Základní list'!$A:$A,0),1)))</f>
        <v>26160</v>
      </c>
      <c r="M14" s="59">
        <f>IF($K14="","",INDEX('2. závod'!$A:$CH,$K14+5,INDEX('Základní list'!$B:$B,MATCH($J14,'Základní list'!$A:$A,0),1)+2))</f>
        <v>1</v>
      </c>
      <c r="N14" s="122" t="str">
        <f t="shared" si="0"/>
        <v>C9</v>
      </c>
      <c r="O14" s="122" t="str">
        <f t="shared" si="1"/>
        <v>A6</v>
      </c>
      <c r="P14" s="61" t="str">
        <f t="shared" si="2"/>
        <v>Pohořelice</v>
      </c>
      <c r="Q14" s="71">
        <f t="shared" si="3"/>
        <v>2</v>
      </c>
      <c r="R14" s="72">
        <f t="shared" si="4"/>
        <v>34170</v>
      </c>
      <c r="S14" s="73">
        <f t="shared" si="5"/>
        <v>6</v>
      </c>
      <c r="T14" s="74">
        <f t="shared" si="6"/>
        <v>6</v>
      </c>
    </row>
    <row r="15" spans="1:20" s="38" customFormat="1" ht="25.5" customHeight="1">
      <c r="A15" s="83">
        <v>20</v>
      </c>
      <c r="B15" s="114" t="s">
        <v>187</v>
      </c>
      <c r="C15" s="124" t="s">
        <v>137</v>
      </c>
      <c r="D15" s="115" t="s">
        <v>208</v>
      </c>
      <c r="E15" s="87" t="s">
        <v>166</v>
      </c>
      <c r="F15" s="108" t="s">
        <v>58</v>
      </c>
      <c r="G15" s="105">
        <v>8</v>
      </c>
      <c r="H15" s="60">
        <f>IF($G15="","",INDEX('1. závod'!$A:$CH,$G15+5,INDEX('Základní list'!$B:$B,MATCH($F15,'Základní list'!$A:$A,0),1)))</f>
        <v>7430</v>
      </c>
      <c r="I15" s="59">
        <f>IF($G15="","",INDEX('1. závod'!$A:$CH,$G15+5,INDEX('Základní list'!$B:$B,MATCH($F15,'Základní list'!$A:$A,0),1)+2))</f>
        <v>6</v>
      </c>
      <c r="J15" s="108" t="s">
        <v>57</v>
      </c>
      <c r="K15" s="105">
        <v>12</v>
      </c>
      <c r="L15" s="60">
        <f>IF($K15="","",INDEX('2. závod'!$A:$CH,$K15+5,INDEX('Základní list'!$B:$B,MATCH($J15,'Základní list'!$A:$A,0),1)))</f>
        <v>11480</v>
      </c>
      <c r="M15" s="59">
        <f>IF($K15="","",INDEX('2. závod'!$A:$CH,$K15+5,INDEX('Základní list'!$B:$B,MATCH($J15,'Základní list'!$A:$A,0),1)+2))</f>
        <v>1</v>
      </c>
      <c r="N15" s="122" t="str">
        <f t="shared" si="0"/>
        <v>C8</v>
      </c>
      <c r="O15" s="122" t="str">
        <f t="shared" si="1"/>
        <v>B12</v>
      </c>
      <c r="P15" s="61" t="str">
        <f t="shared" si="2"/>
        <v>Hrušovany na Jevišovkou</v>
      </c>
      <c r="Q15" s="71">
        <f t="shared" si="3"/>
        <v>2</v>
      </c>
      <c r="R15" s="72">
        <f t="shared" si="4"/>
        <v>18910</v>
      </c>
      <c r="S15" s="73">
        <f t="shared" si="5"/>
        <v>7</v>
      </c>
      <c r="T15" s="74">
        <f t="shared" si="6"/>
        <v>7</v>
      </c>
    </row>
    <row r="16" spans="1:20" s="38" customFormat="1" ht="25.5" customHeight="1">
      <c r="A16" s="83">
        <v>21</v>
      </c>
      <c r="B16" s="114" t="s">
        <v>188</v>
      </c>
      <c r="C16" s="124" t="s">
        <v>138</v>
      </c>
      <c r="D16" s="115" t="s">
        <v>83</v>
      </c>
      <c r="E16" s="87" t="s">
        <v>167</v>
      </c>
      <c r="F16" s="108" t="s">
        <v>56</v>
      </c>
      <c r="G16" s="105">
        <v>5</v>
      </c>
      <c r="H16" s="60">
        <f>IF($G16="","",INDEX('1. závod'!$A:$CH,$G16+5,INDEX('Základní list'!$B:$B,MATCH($F16,'Základní list'!$A:$A,0),1)))</f>
        <v>14300</v>
      </c>
      <c r="I16" s="59">
        <f>IF($G16="","",INDEX('1. závod'!$A:$CH,$G16+5,INDEX('Základní list'!$B:$B,MATCH($F16,'Základní list'!$A:$A,0),1)+2))</f>
        <v>3</v>
      </c>
      <c r="J16" s="108" t="s">
        <v>56</v>
      </c>
      <c r="K16" s="105">
        <v>4</v>
      </c>
      <c r="L16" s="60">
        <f>IF($K16="","",INDEX('2. závod'!$A:$CH,$K16+5,INDEX('Základní list'!$B:$B,MATCH($J16,'Základní list'!$A:$A,0),1)))</f>
        <v>16880</v>
      </c>
      <c r="M16" s="59">
        <f>IF($K16="","",INDEX('2. závod'!$A:$CH,$K16+5,INDEX('Základní list'!$B:$B,MATCH($J16,'Základní list'!$A:$A,0),1)+2))</f>
        <v>5</v>
      </c>
      <c r="N16" s="122" t="str">
        <f t="shared" si="0"/>
        <v>A5</v>
      </c>
      <c r="O16" s="122" t="str">
        <f t="shared" si="1"/>
        <v>A4</v>
      </c>
      <c r="P16" s="61" t="str">
        <f t="shared" si="2"/>
        <v>Oslavany</v>
      </c>
      <c r="Q16" s="71">
        <f t="shared" si="3"/>
        <v>2</v>
      </c>
      <c r="R16" s="72">
        <f t="shared" si="4"/>
        <v>31180</v>
      </c>
      <c r="S16" s="73">
        <f t="shared" si="5"/>
        <v>8</v>
      </c>
      <c r="T16" s="74">
        <f t="shared" si="6"/>
        <v>8</v>
      </c>
    </row>
    <row r="17" spans="1:20" s="38" customFormat="1" ht="25.5" customHeight="1">
      <c r="A17" s="83">
        <v>5</v>
      </c>
      <c r="B17" s="114" t="s">
        <v>176</v>
      </c>
      <c r="C17" s="124" t="s">
        <v>123</v>
      </c>
      <c r="D17" s="115" t="s">
        <v>207</v>
      </c>
      <c r="E17" s="87" t="s">
        <v>156</v>
      </c>
      <c r="F17" s="108" t="s">
        <v>58</v>
      </c>
      <c r="G17" s="105">
        <v>12</v>
      </c>
      <c r="H17" s="60">
        <f>IF($G17="","",INDEX('1. závod'!$A:$CH,$G17+5,INDEX('Základní list'!$B:$B,MATCH($F17,'Základní list'!$A:$A,0),1)))</f>
        <v>18370</v>
      </c>
      <c r="I17" s="59">
        <f>IF($G17="","",INDEX('1. závod'!$A:$CH,$G17+5,INDEX('Základní list'!$B:$B,MATCH($F17,'Základní list'!$A:$A,0),1)+2))</f>
        <v>1</v>
      </c>
      <c r="J17" s="108" t="s">
        <v>58</v>
      </c>
      <c r="K17" s="105">
        <v>2</v>
      </c>
      <c r="L17" s="60">
        <f>IF($K17="","",INDEX('2. závod'!$A:$CH,$K17+5,INDEX('Základní list'!$B:$B,MATCH($J17,'Základní list'!$A:$A,0),1)))</f>
        <v>9180</v>
      </c>
      <c r="M17" s="59">
        <f>IF($K17="","",INDEX('2. závod'!$A:$CH,$K17+5,INDEX('Základní list'!$B:$B,MATCH($J17,'Základní list'!$A:$A,0),1)+2))</f>
        <v>8</v>
      </c>
      <c r="N17" s="122" t="str">
        <f t="shared" si="0"/>
        <v>C12</v>
      </c>
      <c r="O17" s="122" t="str">
        <f t="shared" si="1"/>
        <v>C2</v>
      </c>
      <c r="P17" s="61" t="str">
        <f t="shared" si="2"/>
        <v>Hovorčovice</v>
      </c>
      <c r="Q17" s="71">
        <f t="shared" si="3"/>
        <v>2</v>
      </c>
      <c r="R17" s="72">
        <f t="shared" si="4"/>
        <v>27550</v>
      </c>
      <c r="S17" s="73">
        <f t="shared" si="5"/>
        <v>9</v>
      </c>
      <c r="T17" s="74">
        <f t="shared" si="6"/>
        <v>9</v>
      </c>
    </row>
    <row r="18" spans="1:20" s="38" customFormat="1" ht="25.5" customHeight="1">
      <c r="A18" s="83">
        <v>30</v>
      </c>
      <c r="B18" s="114">
        <v>3529</v>
      </c>
      <c r="C18" s="124" t="s">
        <v>147</v>
      </c>
      <c r="D18" s="115" t="s">
        <v>83</v>
      </c>
      <c r="E18" s="87" t="s">
        <v>162</v>
      </c>
      <c r="F18" s="108" t="s">
        <v>57</v>
      </c>
      <c r="G18" s="105">
        <v>3</v>
      </c>
      <c r="H18" s="60">
        <f>IF($G18="","",INDEX('1. závod'!$A:$CH,$G18+5,INDEX('Základní list'!$B:$B,MATCH($F18,'Základní list'!$A:$A,0),1)))</f>
        <v>6030</v>
      </c>
      <c r="I18" s="59">
        <f>IF($G18="","",INDEX('1. závod'!$A:$CH,$G18+5,INDEX('Základní list'!$B:$B,MATCH($F18,'Základní list'!$A:$A,0),1)+2))</f>
        <v>8</v>
      </c>
      <c r="J18" s="108" t="s">
        <v>58</v>
      </c>
      <c r="K18" s="105">
        <v>7</v>
      </c>
      <c r="L18" s="60">
        <f>IF($K18="","",INDEX('2. závod'!$A:$CH,$K18+5,INDEX('Základní list'!$B:$B,MATCH($J18,'Základní list'!$A:$A,0),1)))</f>
        <v>15800</v>
      </c>
      <c r="M18" s="59">
        <f>IF($K18="","",INDEX('2. závod'!$A:$CH,$K18+5,INDEX('Základní list'!$B:$B,MATCH($J18,'Základní list'!$A:$A,0),1)+2))</f>
        <v>1</v>
      </c>
      <c r="N18" s="122" t="str">
        <f t="shared" si="0"/>
        <v>B3</v>
      </c>
      <c r="O18" s="122" t="str">
        <f t="shared" si="1"/>
        <v>C7</v>
      </c>
      <c r="P18" s="61" t="str">
        <f t="shared" si="2"/>
        <v>Žďár nad Sázavou</v>
      </c>
      <c r="Q18" s="71">
        <f t="shared" si="3"/>
        <v>2</v>
      </c>
      <c r="R18" s="72">
        <f t="shared" si="4"/>
        <v>21830</v>
      </c>
      <c r="S18" s="73">
        <f t="shared" si="5"/>
        <v>9</v>
      </c>
      <c r="T18" s="74">
        <f t="shared" si="6"/>
        <v>10</v>
      </c>
    </row>
    <row r="19" spans="1:20" s="38" customFormat="1" ht="25.5" customHeight="1">
      <c r="A19" s="83">
        <v>29</v>
      </c>
      <c r="B19" s="114">
        <v>5791</v>
      </c>
      <c r="C19" s="124" t="s">
        <v>146</v>
      </c>
      <c r="D19" s="115" t="s">
        <v>83</v>
      </c>
      <c r="E19" s="87" t="s">
        <v>162</v>
      </c>
      <c r="F19" s="108" t="s">
        <v>58</v>
      </c>
      <c r="G19" s="105">
        <v>4</v>
      </c>
      <c r="H19" s="60">
        <f>IF($G19="","",INDEX('1. závod'!$A:$CH,$G19+5,INDEX('Základní list'!$B:$B,MATCH($F19,'Základní list'!$A:$A,0),1)))</f>
        <v>10510</v>
      </c>
      <c r="I19" s="59">
        <f>IF($G19="","",INDEX('1. závod'!$A:$CH,$G19+5,INDEX('Základní list'!$B:$B,MATCH($F19,'Základní list'!$A:$A,0),1)+2))</f>
        <v>3</v>
      </c>
      <c r="J19" s="108" t="s">
        <v>57</v>
      </c>
      <c r="K19" s="105">
        <v>10</v>
      </c>
      <c r="L19" s="60">
        <f>IF($K19="","",INDEX('2. závod'!$A:$CH,$K19+5,INDEX('Základní list'!$B:$B,MATCH($J19,'Základní list'!$A:$A,0),1)))</f>
        <v>5380</v>
      </c>
      <c r="M19" s="59">
        <f>IF($K19="","",INDEX('2. závod'!$A:$CH,$K19+5,INDEX('Základní list'!$B:$B,MATCH($J19,'Základní list'!$A:$A,0),1)+2))</f>
        <v>6</v>
      </c>
      <c r="N19" s="122" t="str">
        <f t="shared" si="0"/>
        <v>C4</v>
      </c>
      <c r="O19" s="122" t="str">
        <f t="shared" si="1"/>
        <v>B10</v>
      </c>
      <c r="P19" s="61" t="str">
        <f t="shared" si="2"/>
        <v>Žďár nad Sázavou</v>
      </c>
      <c r="Q19" s="71">
        <f t="shared" si="3"/>
        <v>2</v>
      </c>
      <c r="R19" s="72">
        <f t="shared" si="4"/>
        <v>15890</v>
      </c>
      <c r="S19" s="73">
        <f t="shared" si="5"/>
        <v>9</v>
      </c>
      <c r="T19" s="74">
        <f t="shared" si="6"/>
        <v>11</v>
      </c>
    </row>
    <row r="20" spans="1:20" s="38" customFormat="1" ht="25.5" customHeight="1">
      <c r="A20" s="83">
        <v>13</v>
      </c>
      <c r="B20" s="114" t="s">
        <v>182</v>
      </c>
      <c r="C20" s="124" t="s">
        <v>130</v>
      </c>
      <c r="D20" s="115" t="s">
        <v>83</v>
      </c>
      <c r="E20" s="87" t="s">
        <v>161</v>
      </c>
      <c r="F20" s="108" t="s">
        <v>56</v>
      </c>
      <c r="G20" s="105">
        <v>9</v>
      </c>
      <c r="H20" s="60">
        <f>IF($G20="","",INDEX('1. závod'!$A:$CH,$G20+5,INDEX('Základní list'!$B:$B,MATCH($F20,'Základní list'!$A:$A,0),1)))</f>
        <v>7100</v>
      </c>
      <c r="I20" s="59">
        <f>IF($G20="","",INDEX('1. závod'!$A:$CH,$G20+5,INDEX('Základní list'!$B:$B,MATCH($F20,'Základní list'!$A:$A,0),1)+2))</f>
        <v>7</v>
      </c>
      <c r="J20" s="108" t="s">
        <v>58</v>
      </c>
      <c r="K20" s="105">
        <v>10</v>
      </c>
      <c r="L20" s="60">
        <f>IF($K20="","",INDEX('2. závod'!$A:$CH,$K20+5,INDEX('Základní list'!$B:$B,MATCH($J20,'Základní list'!$A:$A,0),1)))</f>
        <v>13020</v>
      </c>
      <c r="M20" s="59">
        <f>IF($K20="","",INDEX('2. závod'!$A:$CH,$K20+5,INDEX('Základní list'!$B:$B,MATCH($J20,'Základní list'!$A:$A,0),1)+2))</f>
        <v>4</v>
      </c>
      <c r="N20" s="122" t="str">
        <f t="shared" si="0"/>
        <v>A9</v>
      </c>
      <c r="O20" s="122" t="str">
        <f t="shared" si="1"/>
        <v>C10</v>
      </c>
      <c r="P20" s="61" t="str">
        <f t="shared" si="2"/>
        <v>Vranovice</v>
      </c>
      <c r="Q20" s="71">
        <f t="shared" si="3"/>
        <v>2</v>
      </c>
      <c r="R20" s="72">
        <f t="shared" si="4"/>
        <v>20120</v>
      </c>
      <c r="S20" s="73">
        <f t="shared" si="5"/>
        <v>11</v>
      </c>
      <c r="T20" s="74">
        <f t="shared" si="6"/>
        <v>12</v>
      </c>
    </row>
    <row r="21" spans="1:20" s="38" customFormat="1" ht="25.5" customHeight="1">
      <c r="A21" s="83">
        <v>35</v>
      </c>
      <c r="B21" s="114">
        <v>2015</v>
      </c>
      <c r="C21" s="124" t="s">
        <v>152</v>
      </c>
      <c r="D21" s="115" t="s">
        <v>83</v>
      </c>
      <c r="E21" s="87" t="s">
        <v>172</v>
      </c>
      <c r="F21" s="108" t="s">
        <v>56</v>
      </c>
      <c r="G21" s="105">
        <v>8</v>
      </c>
      <c r="H21" s="60">
        <f>IF($G21="","",INDEX('1. závod'!$A:$CH,$G21+5,INDEX('Základní list'!$B:$B,MATCH($F21,'Základní list'!$A:$A,0),1)))</f>
        <v>5800</v>
      </c>
      <c r="I21" s="59">
        <f>IF($G21="","",INDEX('1. závod'!$A:$CH,$G21+5,INDEX('Základní list'!$B:$B,MATCH($F21,'Základní list'!$A:$A,0),1)+2))</f>
        <v>9</v>
      </c>
      <c r="J21" s="108" t="s">
        <v>57</v>
      </c>
      <c r="K21" s="105">
        <v>9</v>
      </c>
      <c r="L21" s="60">
        <f>IF($K21="","",INDEX('2. závod'!$A:$CH,$K21+5,INDEX('Základní list'!$B:$B,MATCH($J21,'Základní list'!$A:$A,0),1)))</f>
        <v>9960</v>
      </c>
      <c r="M21" s="59">
        <f>IF($K21="","",INDEX('2. závod'!$A:$CH,$K21+5,INDEX('Základní list'!$B:$B,MATCH($J21,'Základní list'!$A:$A,0),1)+2))</f>
        <v>2</v>
      </c>
      <c r="N21" s="122" t="str">
        <f t="shared" si="0"/>
        <v>A8</v>
      </c>
      <c r="O21" s="122" t="str">
        <f t="shared" si="1"/>
        <v>B9</v>
      </c>
      <c r="P21" s="61" t="str">
        <f t="shared" si="2"/>
        <v>Hustopeče</v>
      </c>
      <c r="Q21" s="71">
        <f t="shared" si="3"/>
        <v>2</v>
      </c>
      <c r="R21" s="72">
        <f t="shared" si="4"/>
        <v>15760</v>
      </c>
      <c r="S21" s="73">
        <f t="shared" si="5"/>
        <v>11</v>
      </c>
      <c r="T21" s="74">
        <f t="shared" si="6"/>
        <v>13</v>
      </c>
    </row>
    <row r="22" spans="1:20" s="38" customFormat="1" ht="25.5" customHeight="1">
      <c r="A22" s="83">
        <v>10</v>
      </c>
      <c r="B22" s="114" t="s">
        <v>180</v>
      </c>
      <c r="C22" s="124" t="s">
        <v>128</v>
      </c>
      <c r="D22" s="115" t="s">
        <v>83</v>
      </c>
      <c r="E22" s="87" t="s">
        <v>159</v>
      </c>
      <c r="F22" s="108" t="s">
        <v>56</v>
      </c>
      <c r="G22" s="105">
        <v>2</v>
      </c>
      <c r="H22" s="60">
        <f>IF($G22="","",INDEX('1. závod'!$A:$CH,$G22+5,INDEX('Základní list'!$B:$B,MATCH($F22,'Základní list'!$A:$A,0),1)))</f>
        <v>13700</v>
      </c>
      <c r="I22" s="59">
        <f>IF($G22="","",INDEX('1. závod'!$A:$CH,$G22+5,INDEX('Základní list'!$B:$B,MATCH($F22,'Základní list'!$A:$A,0),1)+2))</f>
        <v>4</v>
      </c>
      <c r="J22" s="108" t="s">
        <v>57</v>
      </c>
      <c r="K22" s="105">
        <v>2</v>
      </c>
      <c r="L22" s="60">
        <f>IF($K22="","",INDEX('2. závod'!$A:$CH,$K22+5,INDEX('Základní list'!$B:$B,MATCH($J22,'Základní list'!$A:$A,0),1)))</f>
        <v>4440</v>
      </c>
      <c r="M22" s="59">
        <f>IF($K22="","",INDEX('2. závod'!$A:$CH,$K22+5,INDEX('Základní list'!$B:$B,MATCH($J22,'Základní list'!$A:$A,0),1)+2))</f>
        <v>8</v>
      </c>
      <c r="N22" s="122" t="str">
        <f t="shared" si="0"/>
        <v>A2</v>
      </c>
      <c r="O22" s="122" t="str">
        <f t="shared" si="1"/>
        <v>B2</v>
      </c>
      <c r="P22" s="61" t="str">
        <f t="shared" si="2"/>
        <v>Slavkov u Brna</v>
      </c>
      <c r="Q22" s="71">
        <f t="shared" si="3"/>
        <v>2</v>
      </c>
      <c r="R22" s="72">
        <f t="shared" si="4"/>
        <v>18140</v>
      </c>
      <c r="S22" s="73">
        <f t="shared" si="5"/>
        <v>12</v>
      </c>
      <c r="T22" s="74">
        <f t="shared" si="6"/>
        <v>14</v>
      </c>
    </row>
    <row r="23" spans="1:20" s="38" customFormat="1" ht="27" customHeight="1">
      <c r="A23" s="83">
        <v>22</v>
      </c>
      <c r="B23" s="114" t="s">
        <v>189</v>
      </c>
      <c r="C23" s="124" t="s">
        <v>139</v>
      </c>
      <c r="D23" s="115" t="s">
        <v>83</v>
      </c>
      <c r="E23" s="87" t="s">
        <v>168</v>
      </c>
      <c r="F23" s="108" t="s">
        <v>57</v>
      </c>
      <c r="G23" s="105">
        <v>2</v>
      </c>
      <c r="H23" s="60">
        <f>IF($G23="","",INDEX('1. závod'!$A:$CH,$G23+5,INDEX('Základní list'!$B:$B,MATCH($F23,'Základní list'!$A:$A,0),1)))</f>
        <v>8090</v>
      </c>
      <c r="I23" s="59">
        <f>IF($G23="","",INDEX('1. závod'!$A:$CH,$G23+5,INDEX('Základní list'!$B:$B,MATCH($F23,'Základní list'!$A:$A,0),1)+2))</f>
        <v>5</v>
      </c>
      <c r="J23" s="108" t="s">
        <v>56</v>
      </c>
      <c r="K23" s="105">
        <v>2</v>
      </c>
      <c r="L23" s="60">
        <f>IF($K23="","",INDEX('2. závod'!$A:$CH,$K23+5,INDEX('Základní list'!$B:$B,MATCH($J23,'Základní list'!$A:$A,0),1)))</f>
        <v>9920</v>
      </c>
      <c r="M23" s="59">
        <f>IF($K23="","",INDEX('2. závod'!$A:$CH,$K23+5,INDEX('Základní list'!$B:$B,MATCH($J23,'Základní list'!$A:$A,0),1)+2))</f>
        <v>7</v>
      </c>
      <c r="N23" s="122" t="str">
        <f t="shared" si="0"/>
        <v>B2</v>
      </c>
      <c r="O23" s="122" t="str">
        <f t="shared" si="1"/>
        <v>A2</v>
      </c>
      <c r="P23" s="61" t="str">
        <f t="shared" si="2"/>
        <v>Pohořelice</v>
      </c>
      <c r="Q23" s="71">
        <f t="shared" si="3"/>
        <v>2</v>
      </c>
      <c r="R23" s="72">
        <f t="shared" si="4"/>
        <v>18010</v>
      </c>
      <c r="S23" s="73">
        <f t="shared" si="5"/>
        <v>12</v>
      </c>
      <c r="T23" s="74">
        <f t="shared" si="6"/>
        <v>15</v>
      </c>
    </row>
    <row r="24" spans="1:20" s="38" customFormat="1" ht="25.5" customHeight="1">
      <c r="A24" s="83">
        <v>24</v>
      </c>
      <c r="B24" s="114">
        <v>6854</v>
      </c>
      <c r="C24" s="124" t="s">
        <v>141</v>
      </c>
      <c r="D24" s="115" t="s">
        <v>83</v>
      </c>
      <c r="E24" s="87" t="s">
        <v>169</v>
      </c>
      <c r="F24" s="108" t="s">
        <v>58</v>
      </c>
      <c r="G24" s="105">
        <v>5</v>
      </c>
      <c r="H24" s="60">
        <f>IF($G24="","",INDEX('1. závod'!$A:$CH,$G24+5,INDEX('Základní list'!$B:$B,MATCH($F24,'Základní list'!$A:$A,0),1)))</f>
        <v>4380</v>
      </c>
      <c r="I24" s="59">
        <f>IF($G24="","",INDEX('1. závod'!$A:$CH,$G24+5,INDEX('Základní list'!$B:$B,MATCH($F24,'Základní list'!$A:$A,0),1)+2))</f>
        <v>9</v>
      </c>
      <c r="J24" s="108" t="s">
        <v>57</v>
      </c>
      <c r="K24" s="105">
        <v>8</v>
      </c>
      <c r="L24" s="60">
        <f>IF($K24="","",INDEX('2. závod'!$A:$CH,$K24+5,INDEX('Základní list'!$B:$B,MATCH($J24,'Základní list'!$A:$A,0),1)))</f>
        <v>9520</v>
      </c>
      <c r="M24" s="59">
        <f>IF($K24="","",INDEX('2. závod'!$A:$CH,$K24+5,INDEX('Základní list'!$B:$B,MATCH($J24,'Základní list'!$A:$A,0),1)+2))</f>
        <v>3</v>
      </c>
      <c r="N24" s="122" t="str">
        <f t="shared" si="0"/>
        <v>C5</v>
      </c>
      <c r="O24" s="122" t="str">
        <f t="shared" si="1"/>
        <v>B8</v>
      </c>
      <c r="P24" s="61" t="str">
        <f t="shared" si="2"/>
        <v>Moravský Krumlov</v>
      </c>
      <c r="Q24" s="71">
        <f t="shared" si="3"/>
        <v>2</v>
      </c>
      <c r="R24" s="72">
        <f t="shared" si="4"/>
        <v>13900</v>
      </c>
      <c r="S24" s="73">
        <f t="shared" si="5"/>
        <v>12</v>
      </c>
      <c r="T24" s="74">
        <f t="shared" si="6"/>
        <v>16</v>
      </c>
    </row>
    <row r="25" spans="1:20" s="38" customFormat="1" ht="25.5" customHeight="1">
      <c r="A25" s="83">
        <v>32</v>
      </c>
      <c r="B25" s="114">
        <v>2284</v>
      </c>
      <c r="C25" s="124" t="s">
        <v>149</v>
      </c>
      <c r="D25" s="115" t="s">
        <v>83</v>
      </c>
      <c r="E25" s="87" t="s">
        <v>171</v>
      </c>
      <c r="F25" s="108" t="s">
        <v>57</v>
      </c>
      <c r="G25" s="105">
        <v>11</v>
      </c>
      <c r="H25" s="60">
        <f>IF($G25="","",INDEX('1. závod'!$A:$CH,$G25+5,INDEX('Základní list'!$B:$B,MATCH($F25,'Základní list'!$A:$A,0),1)))</f>
        <v>13470</v>
      </c>
      <c r="I25" s="59">
        <f>IF($G25="","",INDEX('1. závod'!$A:$CH,$G25+5,INDEX('Základní list'!$B:$B,MATCH($F25,'Základní list'!$A:$A,0),1)+2))</f>
        <v>4</v>
      </c>
      <c r="J25" s="108" t="s">
        <v>58</v>
      </c>
      <c r="K25" s="105">
        <v>4</v>
      </c>
      <c r="L25" s="60">
        <f>IF($K25="","",INDEX('2. závod'!$A:$CH,$K25+5,INDEX('Základní list'!$B:$B,MATCH($J25,'Základní list'!$A:$A,0),1)))</f>
        <v>7840</v>
      </c>
      <c r="M25" s="59">
        <f>IF($K25="","",INDEX('2. závod'!$A:$CH,$K25+5,INDEX('Základní list'!$B:$B,MATCH($J25,'Základní list'!$A:$A,0),1)+2))</f>
        <v>9</v>
      </c>
      <c r="N25" s="122" t="str">
        <f t="shared" si="0"/>
        <v>B11</v>
      </c>
      <c r="O25" s="122" t="str">
        <f t="shared" si="1"/>
        <v>C4</v>
      </c>
      <c r="P25" s="61" t="str">
        <f t="shared" si="2"/>
        <v>Tovačov</v>
      </c>
      <c r="Q25" s="71">
        <f t="shared" si="3"/>
        <v>2</v>
      </c>
      <c r="R25" s="72">
        <f t="shared" si="4"/>
        <v>21310</v>
      </c>
      <c r="S25" s="73">
        <f t="shared" si="5"/>
        <v>13</v>
      </c>
      <c r="T25" s="74">
        <f t="shared" si="6"/>
        <v>17</v>
      </c>
    </row>
    <row r="26" spans="1:20" s="38" customFormat="1" ht="25.5" customHeight="1">
      <c r="A26" s="83">
        <v>28</v>
      </c>
      <c r="B26" s="114" t="s">
        <v>194</v>
      </c>
      <c r="C26" s="124" t="s">
        <v>145</v>
      </c>
      <c r="D26" s="115" t="s">
        <v>83</v>
      </c>
      <c r="E26" s="87" t="s">
        <v>154</v>
      </c>
      <c r="F26" s="108" t="s">
        <v>56</v>
      </c>
      <c r="G26" s="105">
        <v>1</v>
      </c>
      <c r="H26" s="60">
        <f>IF($G26="","",INDEX('1. závod'!$A:$CH,$G26+5,INDEX('Základní list'!$B:$B,MATCH($F26,'Základní list'!$A:$A,0),1)))</f>
        <v>12150</v>
      </c>
      <c r="I26" s="59">
        <f>IF($G26="","",INDEX('1. závod'!$A:$CH,$G26+5,INDEX('Základní list'!$B:$B,MATCH($F26,'Základní list'!$A:$A,0),1)+2))</f>
        <v>5</v>
      </c>
      <c r="J26" s="108" t="s">
        <v>56</v>
      </c>
      <c r="K26" s="105">
        <v>10</v>
      </c>
      <c r="L26" s="60">
        <f>IF($K26="","",INDEX('2. závod'!$A:$CH,$K26+5,INDEX('Základní list'!$B:$B,MATCH($J26,'Základní list'!$A:$A,0),1)))</f>
        <v>7980</v>
      </c>
      <c r="M26" s="59">
        <f>IF($K26="","",INDEX('2. závod'!$A:$CH,$K26+5,INDEX('Základní list'!$B:$B,MATCH($J26,'Základní list'!$A:$A,0),1)+2))</f>
        <v>8</v>
      </c>
      <c r="N26" s="122" t="str">
        <f t="shared" si="0"/>
        <v>A1</v>
      </c>
      <c r="O26" s="122" t="str">
        <f t="shared" si="1"/>
        <v>A10</v>
      </c>
      <c r="P26" s="61" t="str">
        <f t="shared" si="2"/>
        <v>Třebíč</v>
      </c>
      <c r="Q26" s="71">
        <f t="shared" si="3"/>
        <v>2</v>
      </c>
      <c r="R26" s="72">
        <f t="shared" si="4"/>
        <v>20130</v>
      </c>
      <c r="S26" s="73">
        <f t="shared" si="5"/>
        <v>13</v>
      </c>
      <c r="T26" s="74">
        <f t="shared" si="6"/>
        <v>18</v>
      </c>
    </row>
    <row r="27" spans="1:20" s="38" customFormat="1" ht="25.5" customHeight="1">
      <c r="A27" s="83">
        <v>31</v>
      </c>
      <c r="B27" s="114">
        <v>96</v>
      </c>
      <c r="C27" s="124" t="s">
        <v>148</v>
      </c>
      <c r="D27" s="115" t="s">
        <v>83</v>
      </c>
      <c r="E27" s="87" t="s">
        <v>164</v>
      </c>
      <c r="F27" s="108" t="s">
        <v>56</v>
      </c>
      <c r="G27" s="105">
        <v>12</v>
      </c>
      <c r="H27" s="60">
        <f>IF($G27="","",INDEX('1. závod'!$A:$CH,$G27+5,INDEX('Základní list'!$B:$B,MATCH($F27,'Základní list'!$A:$A,0),1)))</f>
        <v>14380</v>
      </c>
      <c r="I27" s="59">
        <f>IF($G27="","",INDEX('1. závod'!$A:$CH,$G27+5,INDEX('Základní list'!$B:$B,MATCH($F27,'Základní list'!$A:$A,0),1)+2))</f>
        <v>2</v>
      </c>
      <c r="J27" s="108" t="s">
        <v>57</v>
      </c>
      <c r="K27" s="105">
        <v>7</v>
      </c>
      <c r="L27" s="60">
        <f>IF($K27="","",INDEX('2. závod'!$A:$CH,$K27+5,INDEX('Základní list'!$B:$B,MATCH($J27,'Základní list'!$A:$A,0),1)))</f>
        <v>1380</v>
      </c>
      <c r="M27" s="59">
        <f>IF($K27="","",INDEX('2. závod'!$A:$CH,$K27+5,INDEX('Základní list'!$B:$B,MATCH($J27,'Základní list'!$A:$A,0),1)+2))</f>
        <v>11</v>
      </c>
      <c r="N27" s="122" t="str">
        <f t="shared" si="0"/>
        <v>A12</v>
      </c>
      <c r="O27" s="122" t="str">
        <f t="shared" si="1"/>
        <v>B7</v>
      </c>
      <c r="P27" s="61" t="str">
        <f t="shared" si="2"/>
        <v>Pardubice</v>
      </c>
      <c r="Q27" s="71">
        <f t="shared" si="3"/>
        <v>2</v>
      </c>
      <c r="R27" s="72">
        <f t="shared" si="4"/>
        <v>15760</v>
      </c>
      <c r="S27" s="73">
        <f t="shared" si="5"/>
        <v>13</v>
      </c>
      <c r="T27" s="74">
        <f t="shared" si="6"/>
        <v>19</v>
      </c>
    </row>
    <row r="28" spans="1:20" s="38" customFormat="1" ht="25.5" customHeight="1">
      <c r="A28" s="83">
        <v>3</v>
      </c>
      <c r="B28" s="114">
        <v>4236</v>
      </c>
      <c r="C28" s="124" t="s">
        <v>121</v>
      </c>
      <c r="D28" s="115" t="s">
        <v>83</v>
      </c>
      <c r="E28" s="87" t="s">
        <v>154</v>
      </c>
      <c r="F28" s="108" t="s">
        <v>56</v>
      </c>
      <c r="G28" s="105">
        <v>6</v>
      </c>
      <c r="H28" s="60">
        <f>IF($G28="","",INDEX('1. závod'!$A:$CH,$G28+5,INDEX('Základní list'!$B:$B,MATCH($F28,'Základní list'!$A:$A,0),1)))</f>
        <v>6080</v>
      </c>
      <c r="I28" s="59">
        <f>IF($G28="","",INDEX('1. závod'!$A:$CH,$G28+5,INDEX('Základní list'!$B:$B,MATCH($F28,'Základní list'!$A:$A,0),1)+2))</f>
        <v>8</v>
      </c>
      <c r="J28" s="108" t="s">
        <v>57</v>
      </c>
      <c r="K28" s="105">
        <v>5</v>
      </c>
      <c r="L28" s="60">
        <f>IF($K28="","",INDEX('2. závod'!$A:$CH,$K28+5,INDEX('Základní list'!$B:$B,MATCH($J28,'Základní list'!$A:$A,0),1)))</f>
        <v>6300</v>
      </c>
      <c r="M28" s="59">
        <f>IF($K28="","",INDEX('2. závod'!$A:$CH,$K28+5,INDEX('Základní list'!$B:$B,MATCH($J28,'Základní list'!$A:$A,0),1)+2))</f>
        <v>5</v>
      </c>
      <c r="N28" s="122" t="str">
        <f t="shared" si="0"/>
        <v>A6</v>
      </c>
      <c r="O28" s="122" t="str">
        <f t="shared" si="1"/>
        <v>B5</v>
      </c>
      <c r="P28" s="61" t="str">
        <f t="shared" si="2"/>
        <v>Třebíč</v>
      </c>
      <c r="Q28" s="71">
        <f t="shared" si="3"/>
        <v>2</v>
      </c>
      <c r="R28" s="72">
        <f t="shared" si="4"/>
        <v>12380</v>
      </c>
      <c r="S28" s="73">
        <f t="shared" si="5"/>
        <v>13</v>
      </c>
      <c r="T28" s="74">
        <f t="shared" si="6"/>
        <v>20</v>
      </c>
    </row>
    <row r="29" spans="1:20" s="38" customFormat="1" ht="25.5" customHeight="1">
      <c r="A29" s="83">
        <v>12</v>
      </c>
      <c r="B29" s="114" t="s">
        <v>181</v>
      </c>
      <c r="C29" s="124" t="s">
        <v>129</v>
      </c>
      <c r="D29" s="115" t="s">
        <v>83</v>
      </c>
      <c r="E29" s="87" t="s">
        <v>160</v>
      </c>
      <c r="F29" s="108" t="s">
        <v>58</v>
      </c>
      <c r="G29" s="105">
        <v>6</v>
      </c>
      <c r="H29" s="60">
        <f>IF($G29="","",INDEX('1. závod'!$A:$CH,$G29+5,INDEX('Základní list'!$B:$B,MATCH($F29,'Základní list'!$A:$A,0),1)))</f>
        <v>2990</v>
      </c>
      <c r="I29" s="59">
        <f>IF($G29="","",INDEX('1. závod'!$A:$CH,$G29+5,INDEX('Základní list'!$B:$B,MATCH($F29,'Základní list'!$A:$A,0),1)+2))</f>
        <v>11</v>
      </c>
      <c r="J29" s="108" t="s">
        <v>58</v>
      </c>
      <c r="K29" s="105">
        <v>12</v>
      </c>
      <c r="L29" s="60">
        <f>IF($K29="","",INDEX('2. závod'!$A:$CH,$K29+5,INDEX('Základní list'!$B:$B,MATCH($J29,'Základní list'!$A:$A,0),1)))</f>
        <v>13760</v>
      </c>
      <c r="M29" s="59">
        <f>IF($K29="","",INDEX('2. závod'!$A:$CH,$K29+5,INDEX('Základní list'!$B:$B,MATCH($J29,'Základní list'!$A:$A,0),1)+2))</f>
        <v>3</v>
      </c>
      <c r="N29" s="122" t="str">
        <f t="shared" si="0"/>
        <v>C6</v>
      </c>
      <c r="O29" s="122" t="str">
        <f t="shared" si="1"/>
        <v>C12</v>
      </c>
      <c r="P29" s="61" t="str">
        <f t="shared" si="2"/>
        <v>Domašov nad Bystřicí</v>
      </c>
      <c r="Q29" s="71">
        <f t="shared" si="3"/>
        <v>2</v>
      </c>
      <c r="R29" s="72">
        <f t="shared" si="4"/>
        <v>16750</v>
      </c>
      <c r="S29" s="73">
        <f t="shared" si="5"/>
        <v>14</v>
      </c>
      <c r="T29" s="74">
        <f t="shared" si="6"/>
        <v>21</v>
      </c>
    </row>
    <row r="30" spans="1:20" s="38" customFormat="1" ht="25.5" customHeight="1">
      <c r="A30" s="83">
        <v>23</v>
      </c>
      <c r="B30" s="114" t="s">
        <v>190</v>
      </c>
      <c r="C30" s="124" t="s">
        <v>140</v>
      </c>
      <c r="D30" s="115" t="s">
        <v>83</v>
      </c>
      <c r="E30" s="87" t="s">
        <v>168</v>
      </c>
      <c r="F30" s="108" t="s">
        <v>56</v>
      </c>
      <c r="G30" s="105">
        <v>7</v>
      </c>
      <c r="H30" s="60">
        <f>IF($G30="","",INDEX('1. závod'!$A:$CH,$G30+5,INDEX('Základní list'!$B:$B,MATCH($F30,'Základní list'!$A:$A,0),1)))</f>
        <v>5060</v>
      </c>
      <c r="I30" s="59">
        <f>IF($G30="","",INDEX('1. závod'!$A:$CH,$G30+5,INDEX('Základní list'!$B:$B,MATCH($F30,'Základní list'!$A:$A,0),1)+2))</f>
        <v>10</v>
      </c>
      <c r="J30" s="108" t="s">
        <v>58</v>
      </c>
      <c r="K30" s="105">
        <v>8</v>
      </c>
      <c r="L30" s="60">
        <f>IF($K30="","",INDEX('2. závod'!$A:$CH,$K30+5,INDEX('Základní list'!$B:$B,MATCH($J30,'Základní list'!$A:$A,0),1)))</f>
        <v>11680</v>
      </c>
      <c r="M30" s="59">
        <f>IF($K30="","",INDEX('2. závod'!$A:$CH,$K30+5,INDEX('Základní list'!$B:$B,MATCH($J30,'Základní list'!$A:$A,0),1)+2))</f>
        <v>5</v>
      </c>
      <c r="N30" s="122" t="str">
        <f t="shared" si="0"/>
        <v>A7</v>
      </c>
      <c r="O30" s="122" t="str">
        <f t="shared" si="1"/>
        <v>C8</v>
      </c>
      <c r="P30" s="61" t="str">
        <f t="shared" si="2"/>
        <v>Pohořelice</v>
      </c>
      <c r="Q30" s="71">
        <f t="shared" si="3"/>
        <v>2</v>
      </c>
      <c r="R30" s="72">
        <f t="shared" si="4"/>
        <v>16740</v>
      </c>
      <c r="S30" s="73">
        <f t="shared" si="5"/>
        <v>15</v>
      </c>
      <c r="T30" s="74">
        <f t="shared" si="6"/>
        <v>22</v>
      </c>
    </row>
    <row r="31" spans="1:20" s="38" customFormat="1" ht="25.5" customHeight="1">
      <c r="A31" s="83">
        <v>6</v>
      </c>
      <c r="B31" s="114" t="s">
        <v>177</v>
      </c>
      <c r="C31" s="124" t="s">
        <v>124</v>
      </c>
      <c r="D31" s="115" t="s">
        <v>83</v>
      </c>
      <c r="E31" s="87" t="s">
        <v>156</v>
      </c>
      <c r="F31" s="108" t="s">
        <v>57</v>
      </c>
      <c r="G31" s="105">
        <v>8</v>
      </c>
      <c r="H31" s="60">
        <f>IF($G31="","",INDEX('1. závod'!$A:$CH,$G31+5,INDEX('Základní list'!$B:$B,MATCH($F31,'Základní list'!$A:$A,0),1)))</f>
        <v>3470</v>
      </c>
      <c r="I31" s="59">
        <f>IF($G31="","",INDEX('1. závod'!$A:$CH,$G31+5,INDEX('Základní list'!$B:$B,MATCH($F31,'Základní list'!$A:$A,0),1)+2))</f>
        <v>9</v>
      </c>
      <c r="J31" s="108" t="s">
        <v>56</v>
      </c>
      <c r="K31" s="105">
        <v>5</v>
      </c>
      <c r="L31" s="60">
        <f>IF($K31="","",INDEX('2. závod'!$A:$CH,$K31+5,INDEX('Základní list'!$B:$B,MATCH($J31,'Základní list'!$A:$A,0),1)))</f>
        <v>11800</v>
      </c>
      <c r="M31" s="59">
        <f>IF($K31="","",INDEX('2. závod'!$A:$CH,$K31+5,INDEX('Základní list'!$B:$B,MATCH($J31,'Základní list'!$A:$A,0),1)+2))</f>
        <v>6</v>
      </c>
      <c r="N31" s="122" t="str">
        <f t="shared" si="0"/>
        <v>B8</v>
      </c>
      <c r="O31" s="122" t="str">
        <f t="shared" si="1"/>
        <v>A5</v>
      </c>
      <c r="P31" s="61" t="str">
        <f t="shared" si="2"/>
        <v>Hovorčovice</v>
      </c>
      <c r="Q31" s="71">
        <f t="shared" si="3"/>
        <v>2</v>
      </c>
      <c r="R31" s="72">
        <f t="shared" si="4"/>
        <v>15270</v>
      </c>
      <c r="S31" s="73">
        <f t="shared" si="5"/>
        <v>15</v>
      </c>
      <c r="T31" s="74">
        <f t="shared" si="6"/>
        <v>23</v>
      </c>
    </row>
    <row r="32" spans="1:20" s="38" customFormat="1" ht="25.5" customHeight="1">
      <c r="A32" s="83">
        <v>11</v>
      </c>
      <c r="B32" s="114">
        <v>3556</v>
      </c>
      <c r="C32" s="124" t="s">
        <v>209</v>
      </c>
      <c r="D32" s="115" t="s">
        <v>83</v>
      </c>
      <c r="E32" s="87" t="s">
        <v>166</v>
      </c>
      <c r="F32" s="108" t="s">
        <v>57</v>
      </c>
      <c r="G32" s="105">
        <v>6</v>
      </c>
      <c r="H32" s="60">
        <f>IF($G32="","",INDEX('1. závod'!$A:$CH,$G32+5,INDEX('Základní list'!$B:$B,MATCH($F32,'Základní list'!$A:$A,0),1)))</f>
        <v>7110</v>
      </c>
      <c r="I32" s="59">
        <f>IF($G32="","",INDEX('1. závod'!$A:$CH,$G32+5,INDEX('Základní list'!$B:$B,MATCH($F32,'Základní list'!$A:$A,0),1)+2))</f>
        <v>6</v>
      </c>
      <c r="J32" s="108" t="s">
        <v>56</v>
      </c>
      <c r="K32" s="105">
        <v>12</v>
      </c>
      <c r="L32" s="60">
        <f>IF($K32="","",INDEX('2. závod'!$A:$CH,$K32+5,INDEX('Základní list'!$B:$B,MATCH($J32,'Základní list'!$A:$A,0),1)))</f>
        <v>6480</v>
      </c>
      <c r="M32" s="59">
        <f>IF($K32="","",INDEX('2. závod'!$A:$CH,$K32+5,INDEX('Základní list'!$B:$B,MATCH($J32,'Základní list'!$A:$A,0),1)+2))</f>
        <v>9</v>
      </c>
      <c r="N32" s="122" t="str">
        <f t="shared" si="0"/>
        <v>B6</v>
      </c>
      <c r="O32" s="122" t="str">
        <f t="shared" si="1"/>
        <v>A12</v>
      </c>
      <c r="P32" s="61" t="str">
        <f t="shared" si="2"/>
        <v>Hrušovany na Jevišovkou</v>
      </c>
      <c r="Q32" s="71">
        <f t="shared" si="3"/>
        <v>2</v>
      </c>
      <c r="R32" s="72">
        <f t="shared" si="4"/>
        <v>13590</v>
      </c>
      <c r="S32" s="73">
        <f t="shared" si="5"/>
        <v>15</v>
      </c>
      <c r="T32" s="74">
        <f t="shared" si="6"/>
        <v>24</v>
      </c>
    </row>
    <row r="33" spans="1:20" s="38" customFormat="1" ht="25.5" customHeight="1">
      <c r="A33" s="83">
        <v>4</v>
      </c>
      <c r="B33" s="114" t="s">
        <v>175</v>
      </c>
      <c r="C33" s="124" t="s">
        <v>122</v>
      </c>
      <c r="D33" s="115" t="s">
        <v>206</v>
      </c>
      <c r="E33" s="87" t="s">
        <v>156</v>
      </c>
      <c r="F33" s="108" t="s">
        <v>56</v>
      </c>
      <c r="G33" s="105">
        <v>4</v>
      </c>
      <c r="H33" s="60">
        <f>IF($G33="","",INDEX('1. závod'!$A:$CH,$G33+5,INDEX('Základní list'!$B:$B,MATCH($F33,'Základní list'!$A:$A,0),1)))</f>
        <v>9370</v>
      </c>
      <c r="I33" s="59">
        <f>IF($G33="","",INDEX('1. závod'!$A:$CH,$G33+5,INDEX('Základní list'!$B:$B,MATCH($F33,'Základní list'!$A:$A,0),1)+2))</f>
        <v>6</v>
      </c>
      <c r="J33" s="108" t="s">
        <v>57</v>
      </c>
      <c r="K33" s="105">
        <v>4</v>
      </c>
      <c r="L33" s="60">
        <f>IF($K33="","",INDEX('2. závod'!$A:$CH,$K33+5,INDEX('Základní list'!$B:$B,MATCH($J33,'Základní list'!$A:$A,0),1)))</f>
        <v>3680</v>
      </c>
      <c r="M33" s="59">
        <f>IF($K33="","",INDEX('2. závod'!$A:$CH,$K33+5,INDEX('Základní list'!$B:$B,MATCH($J33,'Základní list'!$A:$A,0),1)+2))</f>
        <v>9</v>
      </c>
      <c r="N33" s="122" t="str">
        <f t="shared" si="0"/>
        <v>A4</v>
      </c>
      <c r="O33" s="122" t="str">
        <f t="shared" si="1"/>
        <v>B4</v>
      </c>
      <c r="P33" s="61" t="str">
        <f t="shared" si="2"/>
        <v>Hovorčovice</v>
      </c>
      <c r="Q33" s="71">
        <f t="shared" si="3"/>
        <v>2</v>
      </c>
      <c r="R33" s="72">
        <f t="shared" si="4"/>
        <v>13050</v>
      </c>
      <c r="S33" s="73">
        <f t="shared" si="5"/>
        <v>15</v>
      </c>
      <c r="T33" s="74">
        <f t="shared" si="6"/>
        <v>25</v>
      </c>
    </row>
    <row r="34" spans="1:20" s="38" customFormat="1" ht="25.5" customHeight="1">
      <c r="A34" s="83">
        <v>19</v>
      </c>
      <c r="B34" s="114">
        <v>6978</v>
      </c>
      <c r="C34" s="124" t="s">
        <v>136</v>
      </c>
      <c r="D34" s="115" t="s">
        <v>83</v>
      </c>
      <c r="E34" s="87"/>
      <c r="F34" s="108" t="s">
        <v>58</v>
      </c>
      <c r="G34" s="105">
        <v>1</v>
      </c>
      <c r="H34" s="60">
        <f>IF($G34="","",INDEX('1. závod'!$A:$CH,$G34+5,INDEX('Základní list'!$B:$B,MATCH($F34,'Základní list'!$A:$A,0),1)))</f>
        <v>8090</v>
      </c>
      <c r="I34" s="59">
        <f>IF($G34="","",INDEX('1. závod'!$A:$CH,$G34+5,INDEX('Základní list'!$B:$B,MATCH($F34,'Základní list'!$A:$A,0),1)+2))</f>
        <v>4</v>
      </c>
      <c r="J34" s="108" t="s">
        <v>56</v>
      </c>
      <c r="K34" s="105">
        <v>7</v>
      </c>
      <c r="L34" s="60">
        <f>IF($K34="","",INDEX('2. závod'!$A:$CH,$K34+5,INDEX('Základní list'!$B:$B,MATCH($J34,'Základní list'!$A:$A,0),1)))</f>
        <v>0</v>
      </c>
      <c r="M34" s="59">
        <f>IF($K34="","",INDEX('2. závod'!$A:$CH,$K34+5,INDEX('Základní list'!$B:$B,MATCH($J34,'Základní list'!$A:$A,0),1)+2))</f>
        <v>12.5</v>
      </c>
      <c r="N34" s="122" t="str">
        <f t="shared" si="0"/>
        <v>C1</v>
      </c>
      <c r="O34" s="122" t="str">
        <f t="shared" si="1"/>
        <v>A7</v>
      </c>
      <c r="P34" s="61">
        <f t="shared" si="2"/>
      </c>
      <c r="Q34" s="71">
        <f t="shared" si="3"/>
        <v>2</v>
      </c>
      <c r="R34" s="72">
        <f t="shared" si="4"/>
        <v>8090</v>
      </c>
      <c r="S34" s="73">
        <f t="shared" si="5"/>
        <v>16.5</v>
      </c>
      <c r="T34" s="74">
        <f t="shared" si="6"/>
        <v>26</v>
      </c>
    </row>
    <row r="35" spans="1:20" s="38" customFormat="1" ht="25.5" customHeight="1">
      <c r="A35" s="83">
        <v>36</v>
      </c>
      <c r="B35" s="114">
        <v>6971</v>
      </c>
      <c r="C35" s="124" t="s">
        <v>153</v>
      </c>
      <c r="D35" s="115" t="s">
        <v>83</v>
      </c>
      <c r="E35" s="87" t="s">
        <v>170</v>
      </c>
      <c r="F35" s="108" t="s">
        <v>57</v>
      </c>
      <c r="G35" s="105">
        <v>12</v>
      </c>
      <c r="H35" s="60">
        <f>IF($G35="","",INDEX('1. závod'!$A:$CH,$G35+5,INDEX('Základní list'!$B:$B,MATCH($F35,'Základní list'!$A:$A,0),1)))</f>
        <v>3450</v>
      </c>
      <c r="I35" s="59">
        <f>IF($G35="","",INDEX('1. závod'!$A:$CH,$G35+5,INDEX('Základní list'!$B:$B,MATCH($F35,'Základní list'!$A:$A,0),1)+2))</f>
        <v>10</v>
      </c>
      <c r="J35" s="108" t="s">
        <v>58</v>
      </c>
      <c r="K35" s="105">
        <v>5</v>
      </c>
      <c r="L35" s="60">
        <f>IF($K35="","",INDEX('2. závod'!$A:$CH,$K35+5,INDEX('Základní list'!$B:$B,MATCH($J35,'Základní list'!$A:$A,0),1)))</f>
        <v>9460</v>
      </c>
      <c r="M35" s="59">
        <f>IF($K35="","",INDEX('2. závod'!$A:$CH,$K35+5,INDEX('Základní list'!$B:$B,MATCH($J35,'Základní list'!$A:$A,0),1)+2))</f>
        <v>7</v>
      </c>
      <c r="N35" s="122" t="str">
        <f t="shared" si="0"/>
        <v>B12</v>
      </c>
      <c r="O35" s="122" t="str">
        <f t="shared" si="1"/>
        <v>C5</v>
      </c>
      <c r="P35" s="61" t="str">
        <f t="shared" si="2"/>
        <v>Kovalovice</v>
      </c>
      <c r="Q35" s="71">
        <f t="shared" si="3"/>
        <v>2</v>
      </c>
      <c r="R35" s="72">
        <f t="shared" si="4"/>
        <v>12910</v>
      </c>
      <c r="S35" s="73">
        <f t="shared" si="5"/>
        <v>17</v>
      </c>
      <c r="T35" s="74">
        <f t="shared" si="6"/>
        <v>27</v>
      </c>
    </row>
    <row r="36" spans="1:20" s="38" customFormat="1" ht="25.5" customHeight="1">
      <c r="A36" s="83">
        <v>1</v>
      </c>
      <c r="B36" s="114" t="s">
        <v>173</v>
      </c>
      <c r="C36" s="124" t="s">
        <v>119</v>
      </c>
      <c r="D36" s="115" t="s">
        <v>83</v>
      </c>
      <c r="E36" s="87" t="s">
        <v>154</v>
      </c>
      <c r="F36" s="108" t="s">
        <v>57</v>
      </c>
      <c r="G36" s="105">
        <v>9</v>
      </c>
      <c r="H36" s="60">
        <f>IF($G36="","",INDEX('1. závod'!$A:$CH,$G36+5,INDEX('Základní list'!$B:$B,MATCH($F36,'Základní list'!$A:$A,0),1)))</f>
        <v>2180</v>
      </c>
      <c r="I36" s="59">
        <f>IF($G36="","",INDEX('1. závod'!$A:$CH,$G36+5,INDEX('Základní list'!$B:$B,MATCH($F36,'Základní list'!$A:$A,0),1)+2))</f>
        <v>11</v>
      </c>
      <c r="J36" s="108" t="s">
        <v>58</v>
      </c>
      <c r="K36" s="105">
        <v>1</v>
      </c>
      <c r="L36" s="60">
        <f>IF($K36="","",INDEX('2. závod'!$A:$CH,$K36+5,INDEX('Základní list'!$B:$B,MATCH($J36,'Základní list'!$A:$A,0),1)))</f>
        <v>9540</v>
      </c>
      <c r="M36" s="59">
        <f>IF($K36="","",INDEX('2. závod'!$A:$CH,$K36+5,INDEX('Základní list'!$B:$B,MATCH($J36,'Základní list'!$A:$A,0),1)+2))</f>
        <v>6</v>
      </c>
      <c r="N36" s="122" t="str">
        <f t="shared" si="0"/>
        <v>B9</v>
      </c>
      <c r="O36" s="122" t="str">
        <f t="shared" si="1"/>
        <v>C1</v>
      </c>
      <c r="P36" s="61" t="str">
        <f t="shared" si="2"/>
        <v>Třebíč</v>
      </c>
      <c r="Q36" s="71">
        <f t="shared" si="3"/>
        <v>2</v>
      </c>
      <c r="R36" s="72">
        <f t="shared" si="4"/>
        <v>11720</v>
      </c>
      <c r="S36" s="73">
        <f t="shared" si="5"/>
        <v>17</v>
      </c>
      <c r="T36" s="74">
        <f t="shared" si="6"/>
        <v>28</v>
      </c>
    </row>
    <row r="37" spans="1:20" s="38" customFormat="1" ht="25.5" customHeight="1">
      <c r="A37" s="83">
        <v>14</v>
      </c>
      <c r="B37" s="114" t="s">
        <v>183</v>
      </c>
      <c r="C37" s="124" t="s">
        <v>131</v>
      </c>
      <c r="D37" s="115" t="s">
        <v>83</v>
      </c>
      <c r="E37" s="87" t="s">
        <v>162</v>
      </c>
      <c r="F37" s="108" t="s">
        <v>58</v>
      </c>
      <c r="G37" s="105">
        <v>2</v>
      </c>
      <c r="H37" s="60">
        <f>IF($G37="","",INDEX('1. závod'!$A:$CH,$G37+5,INDEX('Základní list'!$B:$B,MATCH($F37,'Základní list'!$A:$A,0),1)))</f>
        <v>3190</v>
      </c>
      <c r="I37" s="59">
        <f>IF($G37="","",INDEX('1. závod'!$A:$CH,$G37+5,INDEX('Základní list'!$B:$B,MATCH($F37,'Základní list'!$A:$A,0),1)+2))</f>
        <v>10</v>
      </c>
      <c r="J37" s="108" t="s">
        <v>57</v>
      </c>
      <c r="K37" s="105">
        <v>1</v>
      </c>
      <c r="L37" s="60">
        <f>IF($K37="","",INDEX('2. závod'!$A:$CH,$K37+5,INDEX('Základní list'!$B:$B,MATCH($J37,'Základní list'!$A:$A,0),1)))</f>
        <v>5320</v>
      </c>
      <c r="M37" s="59">
        <f>IF($K37="","",INDEX('2. závod'!$A:$CH,$K37+5,INDEX('Základní list'!$B:$B,MATCH($J37,'Základní list'!$A:$A,0),1)+2))</f>
        <v>7</v>
      </c>
      <c r="N37" s="122" t="str">
        <f t="shared" si="0"/>
        <v>C2</v>
      </c>
      <c r="O37" s="122" t="str">
        <f t="shared" si="1"/>
        <v>B1</v>
      </c>
      <c r="P37" s="61" t="str">
        <f t="shared" si="2"/>
        <v>Žďár nad Sázavou</v>
      </c>
      <c r="Q37" s="71">
        <f t="shared" si="3"/>
        <v>2</v>
      </c>
      <c r="R37" s="72">
        <f t="shared" si="4"/>
        <v>8510</v>
      </c>
      <c r="S37" s="73">
        <f t="shared" si="5"/>
        <v>17</v>
      </c>
      <c r="T37" s="74">
        <f t="shared" si="6"/>
        <v>29</v>
      </c>
    </row>
    <row r="38" spans="1:20" s="38" customFormat="1" ht="25.5" customHeight="1">
      <c r="A38" s="83">
        <v>18</v>
      </c>
      <c r="B38" s="114">
        <v>6965</v>
      </c>
      <c r="C38" s="124" t="s">
        <v>135</v>
      </c>
      <c r="D38" s="115" t="s">
        <v>83</v>
      </c>
      <c r="E38" s="87" t="s">
        <v>164</v>
      </c>
      <c r="F38" s="108" t="s">
        <v>58</v>
      </c>
      <c r="G38" s="105">
        <v>10</v>
      </c>
      <c r="H38" s="60">
        <f>IF($G38="","",INDEX('1. závod'!$A:$CH,$G38+5,INDEX('Základní list'!$B:$B,MATCH($F38,'Základní list'!$A:$A,0),1)))</f>
        <v>4770</v>
      </c>
      <c r="I38" s="59">
        <f>IF($G38="","",INDEX('1. závod'!$A:$CH,$G38+5,INDEX('Základní list'!$B:$B,MATCH($F38,'Základní list'!$A:$A,0),1)+2))</f>
        <v>8</v>
      </c>
      <c r="J38" s="108" t="s">
        <v>58</v>
      </c>
      <c r="K38" s="105">
        <v>9</v>
      </c>
      <c r="L38" s="60">
        <f>IF($K38="","",INDEX('2. závod'!$A:$CH,$K38+5,INDEX('Základní list'!$B:$B,MATCH($J38,'Základní list'!$A:$A,0),1)))</f>
        <v>6400</v>
      </c>
      <c r="M38" s="59">
        <f>IF($K38="","",INDEX('2. závod'!$A:$CH,$K38+5,INDEX('Základní list'!$B:$B,MATCH($J38,'Základní list'!$A:$A,0),1)+2))</f>
        <v>10</v>
      </c>
      <c r="N38" s="122" t="str">
        <f t="shared" si="0"/>
        <v>C10</v>
      </c>
      <c r="O38" s="122" t="str">
        <f t="shared" si="1"/>
        <v>C9</v>
      </c>
      <c r="P38" s="61" t="str">
        <f t="shared" si="2"/>
        <v>Pardubice</v>
      </c>
      <c r="Q38" s="71">
        <f t="shared" si="3"/>
        <v>2</v>
      </c>
      <c r="R38" s="72">
        <f t="shared" si="4"/>
        <v>11170</v>
      </c>
      <c r="S38" s="73">
        <f t="shared" si="5"/>
        <v>18</v>
      </c>
      <c r="T38" s="74">
        <f t="shared" si="6"/>
        <v>30</v>
      </c>
    </row>
    <row r="39" spans="1:20" s="38" customFormat="1" ht="25.5" customHeight="1">
      <c r="A39" s="83">
        <v>34</v>
      </c>
      <c r="B39" s="114">
        <v>6979</v>
      </c>
      <c r="C39" s="124" t="s">
        <v>151</v>
      </c>
      <c r="D39" s="115" t="s">
        <v>206</v>
      </c>
      <c r="E39" s="87" t="s">
        <v>167</v>
      </c>
      <c r="F39" s="108" t="s">
        <v>57</v>
      </c>
      <c r="G39" s="105">
        <v>1</v>
      </c>
      <c r="H39" s="60">
        <f>IF($G39="","",INDEX('1. závod'!$A:$CH,$G39+5,INDEX('Základní list'!$B:$B,MATCH($F39,'Základní list'!$A:$A,0),1)))</f>
        <v>6400</v>
      </c>
      <c r="I39" s="59">
        <f>IF($G39="","",INDEX('1. závod'!$A:$CH,$G39+5,INDEX('Základní list'!$B:$B,MATCH($F39,'Základní list'!$A:$A,0),1)+2))</f>
        <v>7</v>
      </c>
      <c r="J39" s="108" t="s">
        <v>58</v>
      </c>
      <c r="K39" s="105">
        <v>3</v>
      </c>
      <c r="L39" s="60">
        <f>IF($K39="","",INDEX('2. závod'!$A:$CH,$K39+5,INDEX('Základní list'!$B:$B,MATCH($J39,'Základní list'!$A:$A,0),1)))</f>
        <v>3140</v>
      </c>
      <c r="M39" s="59">
        <f>IF($K39="","",INDEX('2. závod'!$A:$CH,$K39+5,INDEX('Základní list'!$B:$B,MATCH($J39,'Základní list'!$A:$A,0),1)+2))</f>
        <v>12</v>
      </c>
      <c r="N39" s="122" t="str">
        <f t="shared" si="0"/>
        <v>B1</v>
      </c>
      <c r="O39" s="122" t="str">
        <f t="shared" si="1"/>
        <v>C3</v>
      </c>
      <c r="P39" s="61" t="str">
        <f t="shared" si="2"/>
        <v>Oslavany</v>
      </c>
      <c r="Q39" s="71">
        <f t="shared" si="3"/>
        <v>2</v>
      </c>
      <c r="R39" s="72">
        <f t="shared" si="4"/>
        <v>9540</v>
      </c>
      <c r="S39" s="73">
        <f t="shared" si="5"/>
        <v>19</v>
      </c>
      <c r="T39" s="74">
        <f t="shared" si="6"/>
        <v>31</v>
      </c>
    </row>
    <row r="40" spans="1:20" s="38" customFormat="1" ht="25.5" customHeight="1">
      <c r="A40" s="83">
        <v>26</v>
      </c>
      <c r="B40" s="114" t="s">
        <v>192</v>
      </c>
      <c r="C40" s="124" t="s">
        <v>143</v>
      </c>
      <c r="D40" s="115" t="s">
        <v>83</v>
      </c>
      <c r="E40" s="87" t="s">
        <v>170</v>
      </c>
      <c r="F40" s="108" t="s">
        <v>58</v>
      </c>
      <c r="G40" s="105">
        <v>3</v>
      </c>
      <c r="H40" s="60">
        <f>IF($G40="","",INDEX('1. závod'!$A:$CH,$G40+5,INDEX('Základní list'!$B:$B,MATCH($F40,'Základní list'!$A:$A,0),1)))</f>
        <v>5090</v>
      </c>
      <c r="I40" s="59">
        <f>IF($G40="","",INDEX('1. závod'!$A:$CH,$G40+5,INDEX('Základní list'!$B:$B,MATCH($F40,'Základní list'!$A:$A,0),1)+2))</f>
        <v>7</v>
      </c>
      <c r="J40" s="108" t="s">
        <v>57</v>
      </c>
      <c r="K40" s="105">
        <v>3</v>
      </c>
      <c r="L40" s="60">
        <f>IF($K40="","",INDEX('2. závod'!$A:$CH,$K40+5,INDEX('Základní list'!$B:$B,MATCH($J40,'Základní list'!$A:$A,0),1)))</f>
        <v>260</v>
      </c>
      <c r="M40" s="59">
        <f>IF($K40="","",INDEX('2. závod'!$A:$CH,$K40+5,INDEX('Základní list'!$B:$B,MATCH($J40,'Základní list'!$A:$A,0),1)+2))</f>
        <v>12</v>
      </c>
      <c r="N40" s="122" t="str">
        <f t="shared" si="0"/>
        <v>C3</v>
      </c>
      <c r="O40" s="122" t="str">
        <f t="shared" si="1"/>
        <v>B3</v>
      </c>
      <c r="P40" s="61" t="str">
        <f t="shared" si="2"/>
        <v>Kovalovice</v>
      </c>
      <c r="Q40" s="71">
        <f t="shared" si="3"/>
        <v>2</v>
      </c>
      <c r="R40" s="72">
        <f t="shared" si="4"/>
        <v>5350</v>
      </c>
      <c r="S40" s="73">
        <f t="shared" si="5"/>
        <v>19</v>
      </c>
      <c r="T40" s="74">
        <f t="shared" si="6"/>
        <v>32</v>
      </c>
    </row>
    <row r="41" spans="1:20" s="38" customFormat="1" ht="25.5" customHeight="1">
      <c r="A41" s="83">
        <v>25</v>
      </c>
      <c r="B41" s="114" t="s">
        <v>191</v>
      </c>
      <c r="C41" s="124" t="s">
        <v>142</v>
      </c>
      <c r="D41" s="115" t="s">
        <v>83</v>
      </c>
      <c r="E41" s="87" t="s">
        <v>163</v>
      </c>
      <c r="F41" s="108" t="s">
        <v>56</v>
      </c>
      <c r="G41" s="105">
        <v>10</v>
      </c>
      <c r="H41" s="60">
        <f>IF($G41="","",INDEX('1. závod'!$A:$CH,$G41+5,INDEX('Základní list'!$B:$B,MATCH($F41,'Základní list'!$A:$A,0),1)))</f>
        <v>4410</v>
      </c>
      <c r="I41" s="59">
        <f>IF($G41="","",INDEX('1. závod'!$A:$CH,$G41+5,INDEX('Základní list'!$B:$B,MATCH($F41,'Základní list'!$A:$A,0),1)+2))</f>
        <v>11</v>
      </c>
      <c r="J41" s="108" t="s">
        <v>58</v>
      </c>
      <c r="K41" s="105">
        <v>6</v>
      </c>
      <c r="L41" s="60">
        <f>IF($K41="","",INDEX('2. závod'!$A:$CH,$K41+5,INDEX('Základní list'!$B:$B,MATCH($J41,'Základní list'!$A:$A,0),1)))</f>
        <v>5700</v>
      </c>
      <c r="M41" s="59">
        <f>IF($K41="","",INDEX('2. závod'!$A:$CH,$K41+5,INDEX('Základní list'!$B:$B,MATCH($J41,'Základní list'!$A:$A,0),1)+2))</f>
        <v>11</v>
      </c>
      <c r="N41" s="122" t="str">
        <f aca="true" t="shared" si="7" ref="N41:N72">CONCATENATE(F41,G41)</f>
        <v>A10</v>
      </c>
      <c r="O41" s="122" t="str">
        <f aca="true" t="shared" si="8" ref="O41:O72">CONCATENATE(J41,K41)</f>
        <v>C6</v>
      </c>
      <c r="P41" s="61" t="str">
        <f aca="true" t="shared" si="9" ref="P41:P72">IF(ISBLANK(E41),"",E41)</f>
        <v>Velké Meziříčí</v>
      </c>
      <c r="Q41" s="71">
        <f aca="true" t="shared" si="10" ref="Q41:Q72">IF(ISBLANK($C41),"",COUNT(I41,M41))</f>
        <v>2</v>
      </c>
      <c r="R41" s="72">
        <f aca="true" t="shared" si="11" ref="R41:R72">IF(ISBLANK($C41),"",SUM(H41,L41))</f>
        <v>10110</v>
      </c>
      <c r="S41" s="73">
        <f aca="true" t="shared" si="12" ref="S41:S72">IF(ISBLANK($C41),"",SUM(I41,M41))</f>
        <v>22</v>
      </c>
      <c r="T41" s="74">
        <f aca="true" t="shared" si="13" ref="T41:T72">IF(ISBLANK($C41),"",IF(ISTEXT(T40),1,T40+1))</f>
        <v>33</v>
      </c>
    </row>
    <row r="42" spans="1:20" s="38" customFormat="1" ht="25.5" customHeight="1">
      <c r="A42" s="83">
        <v>2</v>
      </c>
      <c r="B42" s="114" t="s">
        <v>174</v>
      </c>
      <c r="C42" s="124" t="s">
        <v>120</v>
      </c>
      <c r="D42" s="115" t="s">
        <v>83</v>
      </c>
      <c r="E42" s="87" t="s">
        <v>155</v>
      </c>
      <c r="F42" s="108" t="s">
        <v>58</v>
      </c>
      <c r="G42" s="105">
        <v>7</v>
      </c>
      <c r="H42" s="60">
        <f>IF($G42="","",INDEX('1. závod'!$A:$CH,$G42+5,INDEX('Základní list'!$B:$B,MATCH($F42,'Základní list'!$A:$A,0),1)))</f>
        <v>2750</v>
      </c>
      <c r="I42" s="59">
        <f>IF($G42="","",INDEX('1. závod'!$A:$CH,$G42+5,INDEX('Základní list'!$B:$B,MATCH($F42,'Základní list'!$A:$A,0),1)+2))</f>
        <v>12</v>
      </c>
      <c r="J42" s="108" t="s">
        <v>56</v>
      </c>
      <c r="K42" s="105">
        <v>11</v>
      </c>
      <c r="L42" s="60">
        <f>IF($K42="","",INDEX('2. závod'!$A:$CH,$K42+5,INDEX('Základní list'!$B:$B,MATCH($J42,'Základní list'!$A:$A,0),1)))</f>
        <v>3160</v>
      </c>
      <c r="M42" s="59">
        <f>IF($K42="","",INDEX('2. závod'!$A:$CH,$K42+5,INDEX('Základní list'!$B:$B,MATCH($J42,'Základní list'!$A:$A,0),1)+2))</f>
        <v>10</v>
      </c>
      <c r="N42" s="122" t="str">
        <f t="shared" si="7"/>
        <v>C7</v>
      </c>
      <c r="O42" s="122" t="str">
        <f t="shared" si="8"/>
        <v>A11</v>
      </c>
      <c r="P42" s="61" t="str">
        <f t="shared" si="9"/>
        <v>Třešť</v>
      </c>
      <c r="Q42" s="71">
        <f t="shared" si="10"/>
        <v>2</v>
      </c>
      <c r="R42" s="72">
        <f t="shared" si="11"/>
        <v>5910</v>
      </c>
      <c r="S42" s="73">
        <f t="shared" si="12"/>
        <v>22</v>
      </c>
      <c r="T42" s="74">
        <f t="shared" si="13"/>
        <v>34</v>
      </c>
    </row>
    <row r="43" spans="1:20" s="38" customFormat="1" ht="25.5" customHeight="1">
      <c r="A43" s="83">
        <v>16</v>
      </c>
      <c r="B43" s="114" t="s">
        <v>185</v>
      </c>
      <c r="C43" s="124" t="s">
        <v>133</v>
      </c>
      <c r="D43" s="115" t="s">
        <v>83</v>
      </c>
      <c r="E43" s="87" t="s">
        <v>164</v>
      </c>
      <c r="F43" s="108" t="s">
        <v>56</v>
      </c>
      <c r="G43" s="105">
        <v>11</v>
      </c>
      <c r="H43" s="60">
        <f>IF($G43="","",INDEX('1. závod'!$A:$CH,$G43+5,INDEX('Základní list'!$B:$B,MATCH($F43,'Základní list'!$A:$A,0),1)))</f>
        <v>2500</v>
      </c>
      <c r="I43" s="59">
        <f>IF($G43="","",INDEX('1. závod'!$A:$CH,$G43+5,INDEX('Základní list'!$B:$B,MATCH($F43,'Základní list'!$A:$A,0),1)+2))</f>
        <v>12</v>
      </c>
      <c r="J43" s="108" t="s">
        <v>57</v>
      </c>
      <c r="K43" s="105">
        <v>11</v>
      </c>
      <c r="L43" s="60">
        <f>IF($K43="","",INDEX('2. závod'!$A:$CH,$K43+5,INDEX('Základní list'!$B:$B,MATCH($J43,'Základní list'!$A:$A,0),1)))</f>
        <v>2120</v>
      </c>
      <c r="M43" s="59">
        <f>IF($K43="","",INDEX('2. závod'!$A:$CH,$K43+5,INDEX('Základní list'!$B:$B,MATCH($J43,'Základní list'!$A:$A,0),1)+2))</f>
        <v>10</v>
      </c>
      <c r="N43" s="122" t="str">
        <f t="shared" si="7"/>
        <v>A11</v>
      </c>
      <c r="O43" s="122" t="str">
        <f t="shared" si="8"/>
        <v>B11</v>
      </c>
      <c r="P43" s="61" t="str">
        <f t="shared" si="9"/>
        <v>Pardubice</v>
      </c>
      <c r="Q43" s="71">
        <f t="shared" si="10"/>
        <v>2</v>
      </c>
      <c r="R43" s="72">
        <f t="shared" si="11"/>
        <v>4620</v>
      </c>
      <c r="S43" s="73">
        <f t="shared" si="12"/>
        <v>22</v>
      </c>
      <c r="T43" s="74">
        <f t="shared" si="13"/>
        <v>35</v>
      </c>
    </row>
    <row r="44" spans="1:20" s="38" customFormat="1" ht="25.5" customHeight="1">
      <c r="A44" s="83">
        <v>17</v>
      </c>
      <c r="B44" s="114" t="s">
        <v>186</v>
      </c>
      <c r="C44" s="124" t="s">
        <v>134</v>
      </c>
      <c r="D44" s="115" t="s">
        <v>83</v>
      </c>
      <c r="E44" s="87" t="s">
        <v>165</v>
      </c>
      <c r="F44" s="108" t="s">
        <v>57</v>
      </c>
      <c r="G44" s="105">
        <v>10</v>
      </c>
      <c r="H44" s="60">
        <f>IF($G44="","",INDEX('1. závod'!$A:$CH,$G44+5,INDEX('Základní list'!$B:$B,MATCH($F44,'Základní list'!$A:$A,0),1)))</f>
        <v>0</v>
      </c>
      <c r="I44" s="59">
        <f>IF($G44="","",INDEX('1. závod'!$A:$CH,$G44+5,INDEX('Základní list'!$B:$B,MATCH($F44,'Základní list'!$A:$A,0),1)+2))</f>
        <v>13</v>
      </c>
      <c r="J44" s="108" t="s">
        <v>56</v>
      </c>
      <c r="K44" s="105">
        <v>9</v>
      </c>
      <c r="L44" s="60">
        <f>IF($K44="","",INDEX('2. závod'!$A:$CH,$K44+5,INDEX('Základní list'!$B:$B,MATCH($J44,'Základní list'!$A:$A,0),1)))</f>
        <v>0</v>
      </c>
      <c r="M44" s="59">
        <f>IF($K44="","",INDEX('2. závod'!$A:$CH,$K44+5,INDEX('Základní list'!$B:$B,MATCH($J44,'Základní list'!$A:$A,0),1)+2))</f>
        <v>12.5</v>
      </c>
      <c r="N44" s="122" t="str">
        <f t="shared" si="7"/>
        <v>B10</v>
      </c>
      <c r="O44" s="122" t="str">
        <f t="shared" si="8"/>
        <v>A9</v>
      </c>
      <c r="P44" s="61" t="str">
        <f t="shared" si="9"/>
        <v>Hradec Králové</v>
      </c>
      <c r="Q44" s="71">
        <f t="shared" si="10"/>
        <v>2</v>
      </c>
      <c r="R44" s="72">
        <f t="shared" si="11"/>
        <v>0</v>
      </c>
      <c r="S44" s="73">
        <f t="shared" si="12"/>
        <v>25.5</v>
      </c>
      <c r="T44" s="74">
        <f t="shared" si="13"/>
        <v>36</v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 t="shared" si="7"/>
      </c>
      <c r="O45" s="122">
        <f t="shared" si="8"/>
      </c>
      <c r="P45" s="61">
        <f t="shared" si="9"/>
      </c>
      <c r="Q45" s="71">
        <f t="shared" si="10"/>
      </c>
      <c r="R45" s="72">
        <f t="shared" si="11"/>
      </c>
      <c r="S45" s="73">
        <f t="shared" si="12"/>
      </c>
      <c r="T45" s="74">
        <f t="shared" si="13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 t="shared" si="7"/>
      </c>
      <c r="O46" s="122">
        <f t="shared" si="8"/>
      </c>
      <c r="P46" s="61">
        <f t="shared" si="9"/>
      </c>
      <c r="Q46" s="71">
        <f t="shared" si="10"/>
      </c>
      <c r="R46" s="72">
        <f t="shared" si="11"/>
      </c>
      <c r="S46" s="73">
        <f t="shared" si="12"/>
      </c>
      <c r="T46" s="74">
        <f t="shared" si="13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 t="shared" si="7"/>
      </c>
      <c r="O47" s="122">
        <f t="shared" si="8"/>
      </c>
      <c r="P47" s="61">
        <f t="shared" si="9"/>
      </c>
      <c r="Q47" s="71">
        <f t="shared" si="10"/>
      </c>
      <c r="R47" s="72">
        <f t="shared" si="11"/>
      </c>
      <c r="S47" s="73">
        <f t="shared" si="12"/>
      </c>
      <c r="T47" s="74">
        <f t="shared" si="13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 t="shared" si="7"/>
      </c>
      <c r="O48" s="122">
        <f t="shared" si="8"/>
      </c>
      <c r="P48" s="61">
        <f t="shared" si="9"/>
      </c>
      <c r="Q48" s="71">
        <f t="shared" si="10"/>
      </c>
      <c r="R48" s="72">
        <f t="shared" si="11"/>
      </c>
      <c r="S48" s="73">
        <f t="shared" si="12"/>
      </c>
      <c r="T48" s="74">
        <f t="shared" si="13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 t="shared" si="7"/>
      </c>
      <c r="O49" s="122">
        <f t="shared" si="8"/>
      </c>
      <c r="P49" s="61">
        <f t="shared" si="9"/>
      </c>
      <c r="Q49" s="71">
        <f t="shared" si="10"/>
      </c>
      <c r="R49" s="72">
        <f t="shared" si="11"/>
      </c>
      <c r="S49" s="73">
        <f t="shared" si="12"/>
      </c>
      <c r="T49" s="74">
        <f t="shared" si="13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 t="shared" si="7"/>
      </c>
      <c r="O50" s="122">
        <f t="shared" si="8"/>
      </c>
      <c r="P50" s="61">
        <f t="shared" si="9"/>
      </c>
      <c r="Q50" s="71">
        <f t="shared" si="10"/>
      </c>
      <c r="R50" s="72">
        <f t="shared" si="11"/>
      </c>
      <c r="S50" s="73">
        <f t="shared" si="12"/>
      </c>
      <c r="T50" s="74">
        <f t="shared" si="13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 t="shared" si="7"/>
      </c>
      <c r="O51" s="122">
        <f t="shared" si="8"/>
      </c>
      <c r="P51" s="61">
        <f t="shared" si="9"/>
      </c>
      <c r="Q51" s="71">
        <f t="shared" si="10"/>
      </c>
      <c r="R51" s="72">
        <f t="shared" si="11"/>
      </c>
      <c r="S51" s="73">
        <f t="shared" si="12"/>
      </c>
      <c r="T51" s="74">
        <f t="shared" si="13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 t="shared" si="7"/>
      </c>
      <c r="O52" s="122">
        <f t="shared" si="8"/>
      </c>
      <c r="P52" s="61">
        <f t="shared" si="9"/>
      </c>
      <c r="Q52" s="71">
        <f t="shared" si="10"/>
      </c>
      <c r="R52" s="72">
        <f t="shared" si="11"/>
      </c>
      <c r="S52" s="73">
        <f t="shared" si="12"/>
      </c>
      <c r="T52" s="74">
        <f t="shared" si="13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 t="shared" si="7"/>
      </c>
      <c r="O53" s="122">
        <f t="shared" si="8"/>
      </c>
      <c r="P53" s="61">
        <f t="shared" si="9"/>
      </c>
      <c r="Q53" s="71">
        <f t="shared" si="10"/>
      </c>
      <c r="R53" s="72">
        <f t="shared" si="11"/>
      </c>
      <c r="S53" s="73">
        <f t="shared" si="12"/>
      </c>
      <c r="T53" s="74">
        <f t="shared" si="13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 t="shared" si="7"/>
      </c>
      <c r="O54" s="122">
        <f t="shared" si="8"/>
      </c>
      <c r="P54" s="61">
        <f t="shared" si="9"/>
      </c>
      <c r="Q54" s="71">
        <f t="shared" si="10"/>
      </c>
      <c r="R54" s="72">
        <f t="shared" si="11"/>
      </c>
      <c r="S54" s="73">
        <f t="shared" si="12"/>
      </c>
      <c r="T54" s="74">
        <f t="shared" si="13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 t="shared" si="7"/>
      </c>
      <c r="O55" s="122">
        <f t="shared" si="8"/>
      </c>
      <c r="P55" s="61">
        <f t="shared" si="9"/>
      </c>
      <c r="Q55" s="71">
        <f t="shared" si="10"/>
      </c>
      <c r="R55" s="72">
        <f t="shared" si="11"/>
      </c>
      <c r="S55" s="73">
        <f t="shared" si="12"/>
      </c>
      <c r="T55" s="74">
        <f t="shared" si="13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 t="shared" si="7"/>
      </c>
      <c r="O56" s="122">
        <f t="shared" si="8"/>
      </c>
      <c r="P56" s="61">
        <f t="shared" si="9"/>
      </c>
      <c r="Q56" s="71">
        <f t="shared" si="10"/>
      </c>
      <c r="R56" s="72">
        <f t="shared" si="11"/>
      </c>
      <c r="S56" s="73">
        <f t="shared" si="12"/>
      </c>
      <c r="T56" s="74">
        <f t="shared" si="13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 t="shared" si="7"/>
      </c>
      <c r="O57" s="122">
        <f t="shared" si="8"/>
      </c>
      <c r="P57" s="61">
        <f t="shared" si="9"/>
      </c>
      <c r="Q57" s="71">
        <f t="shared" si="10"/>
      </c>
      <c r="R57" s="72">
        <f t="shared" si="11"/>
      </c>
      <c r="S57" s="73">
        <f t="shared" si="12"/>
      </c>
      <c r="T57" s="74">
        <f t="shared" si="13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 t="shared" si="7"/>
      </c>
      <c r="O58" s="122">
        <f t="shared" si="8"/>
      </c>
      <c r="P58" s="61">
        <f t="shared" si="9"/>
      </c>
      <c r="Q58" s="71">
        <f t="shared" si="10"/>
      </c>
      <c r="R58" s="72">
        <f t="shared" si="11"/>
      </c>
      <c r="S58" s="73">
        <f t="shared" si="12"/>
      </c>
      <c r="T58" s="74">
        <f t="shared" si="13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 t="shared" si="7"/>
      </c>
      <c r="O59" s="122">
        <f t="shared" si="8"/>
      </c>
      <c r="P59" s="61">
        <f t="shared" si="9"/>
      </c>
      <c r="Q59" s="71">
        <f t="shared" si="10"/>
      </c>
      <c r="R59" s="72">
        <f t="shared" si="11"/>
      </c>
      <c r="S59" s="73">
        <f t="shared" si="12"/>
      </c>
      <c r="T59" s="74">
        <f t="shared" si="13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 t="shared" si="7"/>
      </c>
      <c r="O60" s="122">
        <f t="shared" si="8"/>
      </c>
      <c r="P60" s="61">
        <f t="shared" si="9"/>
      </c>
      <c r="Q60" s="71">
        <f t="shared" si="10"/>
      </c>
      <c r="R60" s="72">
        <f t="shared" si="11"/>
      </c>
      <c r="S60" s="73">
        <f t="shared" si="12"/>
      </c>
      <c r="T60" s="74">
        <f t="shared" si="13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 t="shared" si="7"/>
      </c>
      <c r="O61" s="122">
        <f t="shared" si="8"/>
      </c>
      <c r="P61" s="61">
        <f t="shared" si="9"/>
      </c>
      <c r="Q61" s="71">
        <f t="shared" si="10"/>
      </c>
      <c r="R61" s="72">
        <f t="shared" si="11"/>
      </c>
      <c r="S61" s="73">
        <f t="shared" si="12"/>
      </c>
      <c r="T61" s="74">
        <f t="shared" si="13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 t="shared" si="7"/>
      </c>
      <c r="O62" s="122">
        <f t="shared" si="8"/>
      </c>
      <c r="P62" s="61">
        <f t="shared" si="9"/>
      </c>
      <c r="Q62" s="71">
        <f t="shared" si="10"/>
      </c>
      <c r="R62" s="72">
        <f t="shared" si="11"/>
      </c>
      <c r="S62" s="73">
        <f t="shared" si="12"/>
      </c>
      <c r="T62" s="74">
        <f t="shared" si="13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 t="shared" si="7"/>
      </c>
      <c r="O63" s="122">
        <f t="shared" si="8"/>
      </c>
      <c r="P63" s="61">
        <f t="shared" si="9"/>
      </c>
      <c r="Q63" s="71">
        <f t="shared" si="10"/>
      </c>
      <c r="R63" s="72">
        <f t="shared" si="11"/>
      </c>
      <c r="S63" s="73">
        <f t="shared" si="12"/>
      </c>
      <c r="T63" s="74">
        <f t="shared" si="13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 t="shared" si="7"/>
      </c>
      <c r="O64" s="122">
        <f t="shared" si="8"/>
      </c>
      <c r="P64" s="61">
        <f t="shared" si="9"/>
      </c>
      <c r="Q64" s="71">
        <f t="shared" si="10"/>
      </c>
      <c r="R64" s="72">
        <f t="shared" si="11"/>
      </c>
      <c r="S64" s="73">
        <f t="shared" si="12"/>
      </c>
      <c r="T64" s="74">
        <f t="shared" si="13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 t="shared" si="7"/>
      </c>
      <c r="O65" s="122">
        <f t="shared" si="8"/>
      </c>
      <c r="P65" s="61">
        <f t="shared" si="9"/>
      </c>
      <c r="Q65" s="71">
        <f t="shared" si="10"/>
      </c>
      <c r="R65" s="72">
        <f t="shared" si="11"/>
      </c>
      <c r="S65" s="73">
        <f t="shared" si="12"/>
      </c>
      <c r="T65" s="74">
        <f t="shared" si="13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t="shared" si="7"/>
      </c>
      <c r="O66" s="122">
        <f t="shared" si="8"/>
      </c>
      <c r="P66" s="61">
        <f t="shared" si="9"/>
      </c>
      <c r="Q66" s="71">
        <f t="shared" si="10"/>
      </c>
      <c r="R66" s="72">
        <f t="shared" si="11"/>
      </c>
      <c r="S66" s="73">
        <f t="shared" si="12"/>
      </c>
      <c r="T66" s="74">
        <f t="shared" si="13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7"/>
      </c>
      <c r="O67" s="122">
        <f t="shared" si="8"/>
      </c>
      <c r="P67" s="61">
        <f t="shared" si="9"/>
      </c>
      <c r="Q67" s="71">
        <f t="shared" si="10"/>
      </c>
      <c r="R67" s="72">
        <f t="shared" si="11"/>
      </c>
      <c r="S67" s="73">
        <f t="shared" si="12"/>
      </c>
      <c r="T67" s="74">
        <f t="shared" si="13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7"/>
      </c>
      <c r="O68" s="122">
        <f t="shared" si="8"/>
      </c>
      <c r="P68" s="61">
        <f t="shared" si="9"/>
      </c>
      <c r="Q68" s="71">
        <f t="shared" si="10"/>
      </c>
      <c r="R68" s="72">
        <f t="shared" si="11"/>
      </c>
      <c r="S68" s="73">
        <f t="shared" si="12"/>
      </c>
      <c r="T68" s="74">
        <f t="shared" si="13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7"/>
      </c>
      <c r="O69" s="122">
        <f t="shared" si="8"/>
      </c>
      <c r="P69" s="61">
        <f t="shared" si="9"/>
      </c>
      <c r="Q69" s="71">
        <f t="shared" si="10"/>
      </c>
      <c r="R69" s="72">
        <f t="shared" si="11"/>
      </c>
      <c r="S69" s="73">
        <f t="shared" si="12"/>
      </c>
      <c r="T69" s="74">
        <f t="shared" si="13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7"/>
      </c>
      <c r="O70" s="122">
        <f t="shared" si="8"/>
      </c>
      <c r="P70" s="61">
        <f t="shared" si="9"/>
      </c>
      <c r="Q70" s="71">
        <f t="shared" si="10"/>
      </c>
      <c r="R70" s="72">
        <f t="shared" si="11"/>
      </c>
      <c r="S70" s="73">
        <f t="shared" si="12"/>
      </c>
      <c r="T70" s="74">
        <f t="shared" si="13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7"/>
      </c>
      <c r="O71" s="122">
        <f t="shared" si="8"/>
      </c>
      <c r="P71" s="61">
        <f t="shared" si="9"/>
      </c>
      <c r="Q71" s="71">
        <f t="shared" si="10"/>
      </c>
      <c r="R71" s="72">
        <f t="shared" si="11"/>
      </c>
      <c r="S71" s="73">
        <f t="shared" si="12"/>
      </c>
      <c r="T71" s="74">
        <f t="shared" si="13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7"/>
      </c>
      <c r="O72" s="122">
        <f t="shared" si="8"/>
      </c>
      <c r="P72" s="61">
        <f t="shared" si="9"/>
      </c>
      <c r="Q72" s="71">
        <f t="shared" si="10"/>
      </c>
      <c r="R72" s="72">
        <f t="shared" si="11"/>
      </c>
      <c r="S72" s="73">
        <f t="shared" si="12"/>
      </c>
      <c r="T72" s="74">
        <f t="shared" si="13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aca="true" t="shared" si="14" ref="N73:N104">CONCATENATE(F73,G73)</f>
      </c>
      <c r="O73" s="122">
        <f aca="true" t="shared" si="15" ref="O73:O104">CONCATENATE(J73,K73)</f>
      </c>
      <c r="P73" s="61">
        <f aca="true" t="shared" si="16" ref="P73:P104">IF(ISBLANK(E73),"",E73)</f>
      </c>
      <c r="Q73" s="71">
        <f aca="true" t="shared" si="17" ref="Q73:Q104">IF(ISBLANK($C73),"",COUNT(I73,M73))</f>
      </c>
      <c r="R73" s="72">
        <f aca="true" t="shared" si="18" ref="R73:R104">IF(ISBLANK($C73),"",SUM(H73,L73))</f>
      </c>
      <c r="S73" s="73">
        <f aca="true" t="shared" si="19" ref="S73:S104">IF(ISBLANK($C73),"",SUM(I73,M73))</f>
      </c>
      <c r="T73" s="74">
        <f aca="true" t="shared" si="20" ref="T73:T105">IF(ISBLANK($C73),"",IF(ISTEXT(T72),1,T72+1))</f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t="shared" si="14"/>
      </c>
      <c r="O74" s="122">
        <f t="shared" si="15"/>
      </c>
      <c r="P74" s="61">
        <f t="shared" si="16"/>
      </c>
      <c r="Q74" s="71">
        <f t="shared" si="17"/>
      </c>
      <c r="R74" s="72">
        <f t="shared" si="18"/>
      </c>
      <c r="S74" s="73">
        <f t="shared" si="19"/>
      </c>
      <c r="T74" s="74">
        <f t="shared" si="20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4"/>
      </c>
      <c r="O75" s="122">
        <f t="shared" si="15"/>
      </c>
      <c r="P75" s="61">
        <f t="shared" si="16"/>
      </c>
      <c r="Q75" s="71">
        <f t="shared" si="17"/>
      </c>
      <c r="R75" s="72">
        <f t="shared" si="18"/>
      </c>
      <c r="S75" s="73">
        <f t="shared" si="19"/>
      </c>
      <c r="T75" s="74">
        <f t="shared" si="20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4"/>
      </c>
      <c r="O76" s="122">
        <f t="shared" si="15"/>
      </c>
      <c r="P76" s="61">
        <f t="shared" si="16"/>
      </c>
      <c r="Q76" s="71">
        <f t="shared" si="17"/>
      </c>
      <c r="R76" s="72">
        <f t="shared" si="18"/>
      </c>
      <c r="S76" s="73">
        <f t="shared" si="19"/>
      </c>
      <c r="T76" s="74">
        <f t="shared" si="20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4"/>
      </c>
      <c r="O77" s="122">
        <f t="shared" si="15"/>
      </c>
      <c r="P77" s="61">
        <f t="shared" si="16"/>
      </c>
      <c r="Q77" s="71">
        <f t="shared" si="17"/>
      </c>
      <c r="R77" s="72">
        <f t="shared" si="18"/>
      </c>
      <c r="S77" s="73">
        <f t="shared" si="19"/>
      </c>
      <c r="T77" s="74">
        <f t="shared" si="20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4"/>
      </c>
      <c r="O78" s="122">
        <f t="shared" si="15"/>
      </c>
      <c r="P78" s="61">
        <f t="shared" si="16"/>
      </c>
      <c r="Q78" s="71">
        <f t="shared" si="17"/>
      </c>
      <c r="R78" s="72">
        <f t="shared" si="18"/>
      </c>
      <c r="S78" s="73">
        <f t="shared" si="19"/>
      </c>
      <c r="T78" s="74">
        <f t="shared" si="20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4"/>
      </c>
      <c r="O79" s="122">
        <f t="shared" si="15"/>
      </c>
      <c r="P79" s="61">
        <f t="shared" si="16"/>
      </c>
      <c r="Q79" s="71">
        <f t="shared" si="17"/>
      </c>
      <c r="R79" s="72">
        <f t="shared" si="18"/>
      </c>
      <c r="S79" s="73">
        <f t="shared" si="19"/>
      </c>
      <c r="T79" s="74">
        <f t="shared" si="20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4"/>
      </c>
      <c r="O80" s="122">
        <f t="shared" si="15"/>
      </c>
      <c r="P80" s="61">
        <f t="shared" si="16"/>
      </c>
      <c r="Q80" s="71">
        <f t="shared" si="17"/>
      </c>
      <c r="R80" s="72">
        <f t="shared" si="18"/>
      </c>
      <c r="S80" s="73">
        <f t="shared" si="19"/>
      </c>
      <c r="T80" s="74">
        <f t="shared" si="20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4"/>
      </c>
      <c r="O81" s="122">
        <f t="shared" si="15"/>
      </c>
      <c r="P81" s="61">
        <f t="shared" si="16"/>
      </c>
      <c r="Q81" s="71">
        <f t="shared" si="17"/>
      </c>
      <c r="R81" s="72">
        <f t="shared" si="18"/>
      </c>
      <c r="S81" s="73">
        <f t="shared" si="19"/>
      </c>
      <c r="T81" s="74">
        <f t="shared" si="20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4"/>
      </c>
      <c r="O82" s="122">
        <f t="shared" si="15"/>
      </c>
      <c r="P82" s="61">
        <f t="shared" si="16"/>
      </c>
      <c r="Q82" s="71">
        <f t="shared" si="17"/>
      </c>
      <c r="R82" s="72">
        <f t="shared" si="18"/>
      </c>
      <c r="S82" s="73">
        <f t="shared" si="19"/>
      </c>
      <c r="T82" s="74">
        <f t="shared" si="20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4"/>
      </c>
      <c r="O83" s="122">
        <f t="shared" si="15"/>
      </c>
      <c r="P83" s="61">
        <f t="shared" si="16"/>
      </c>
      <c r="Q83" s="71">
        <f t="shared" si="17"/>
      </c>
      <c r="R83" s="72">
        <f t="shared" si="18"/>
      </c>
      <c r="S83" s="73">
        <f t="shared" si="19"/>
      </c>
      <c r="T83" s="74">
        <f t="shared" si="20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4"/>
      </c>
      <c r="O84" s="122">
        <f t="shared" si="15"/>
      </c>
      <c r="P84" s="61">
        <f t="shared" si="16"/>
      </c>
      <c r="Q84" s="71">
        <f t="shared" si="17"/>
      </c>
      <c r="R84" s="72">
        <f t="shared" si="18"/>
      </c>
      <c r="S84" s="73">
        <f t="shared" si="19"/>
      </c>
      <c r="T84" s="74">
        <f t="shared" si="20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4"/>
      </c>
      <c r="O85" s="122">
        <f t="shared" si="15"/>
      </c>
      <c r="P85" s="61">
        <f t="shared" si="16"/>
      </c>
      <c r="Q85" s="71">
        <f t="shared" si="17"/>
      </c>
      <c r="R85" s="72">
        <f t="shared" si="18"/>
      </c>
      <c r="S85" s="73">
        <f t="shared" si="19"/>
      </c>
      <c r="T85" s="74">
        <f t="shared" si="20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4"/>
      </c>
      <c r="O86" s="122">
        <f t="shared" si="15"/>
      </c>
      <c r="P86" s="61">
        <f t="shared" si="16"/>
      </c>
      <c r="Q86" s="71">
        <f t="shared" si="17"/>
      </c>
      <c r="R86" s="72">
        <f t="shared" si="18"/>
      </c>
      <c r="S86" s="73">
        <f t="shared" si="19"/>
      </c>
      <c r="T86" s="74">
        <f t="shared" si="20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4"/>
      </c>
      <c r="O87" s="122">
        <f t="shared" si="15"/>
      </c>
      <c r="P87" s="61">
        <f t="shared" si="16"/>
      </c>
      <c r="Q87" s="71">
        <f t="shared" si="17"/>
      </c>
      <c r="R87" s="72">
        <f t="shared" si="18"/>
      </c>
      <c r="S87" s="73">
        <f t="shared" si="19"/>
      </c>
      <c r="T87" s="74">
        <f t="shared" si="20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4"/>
      </c>
      <c r="O88" s="122">
        <f t="shared" si="15"/>
      </c>
      <c r="P88" s="61">
        <f t="shared" si="16"/>
      </c>
      <c r="Q88" s="71">
        <f t="shared" si="17"/>
      </c>
      <c r="R88" s="72">
        <f t="shared" si="18"/>
      </c>
      <c r="S88" s="73">
        <f t="shared" si="19"/>
      </c>
      <c r="T88" s="74">
        <f t="shared" si="20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4"/>
      </c>
      <c r="O89" s="122">
        <f t="shared" si="15"/>
      </c>
      <c r="P89" s="61">
        <f t="shared" si="16"/>
      </c>
      <c r="Q89" s="71">
        <f t="shared" si="17"/>
      </c>
      <c r="R89" s="72">
        <f t="shared" si="18"/>
      </c>
      <c r="S89" s="73">
        <f t="shared" si="19"/>
      </c>
      <c r="T89" s="74">
        <f t="shared" si="20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4"/>
      </c>
      <c r="O90" s="122">
        <f t="shared" si="15"/>
      </c>
      <c r="P90" s="61">
        <f t="shared" si="16"/>
      </c>
      <c r="Q90" s="71">
        <f t="shared" si="17"/>
      </c>
      <c r="R90" s="72">
        <f t="shared" si="18"/>
      </c>
      <c r="S90" s="73">
        <f t="shared" si="19"/>
      </c>
      <c r="T90" s="74">
        <f t="shared" si="20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4"/>
      </c>
      <c r="O91" s="122">
        <f t="shared" si="15"/>
      </c>
      <c r="P91" s="61">
        <f t="shared" si="16"/>
      </c>
      <c r="Q91" s="71">
        <f t="shared" si="17"/>
      </c>
      <c r="R91" s="72">
        <f t="shared" si="18"/>
      </c>
      <c r="S91" s="73">
        <f t="shared" si="19"/>
      </c>
      <c r="T91" s="74">
        <f t="shared" si="20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4"/>
      </c>
      <c r="O92" s="122">
        <f t="shared" si="15"/>
      </c>
      <c r="P92" s="61">
        <f t="shared" si="16"/>
      </c>
      <c r="Q92" s="71">
        <f t="shared" si="17"/>
      </c>
      <c r="R92" s="72">
        <f t="shared" si="18"/>
      </c>
      <c r="S92" s="73">
        <f t="shared" si="19"/>
      </c>
      <c r="T92" s="74">
        <f t="shared" si="20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4"/>
      </c>
      <c r="O93" s="122">
        <f t="shared" si="15"/>
      </c>
      <c r="P93" s="61">
        <f t="shared" si="16"/>
      </c>
      <c r="Q93" s="71">
        <f t="shared" si="17"/>
      </c>
      <c r="R93" s="72">
        <f t="shared" si="18"/>
      </c>
      <c r="S93" s="73">
        <f t="shared" si="19"/>
      </c>
      <c r="T93" s="74">
        <f t="shared" si="20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4"/>
      </c>
      <c r="O94" s="122">
        <f t="shared" si="15"/>
      </c>
      <c r="P94" s="61">
        <f t="shared" si="16"/>
      </c>
      <c r="Q94" s="71">
        <f t="shared" si="17"/>
      </c>
      <c r="R94" s="72">
        <f t="shared" si="18"/>
      </c>
      <c r="S94" s="73">
        <f t="shared" si="19"/>
      </c>
      <c r="T94" s="74">
        <f t="shared" si="20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4"/>
      </c>
      <c r="O95" s="122">
        <f t="shared" si="15"/>
      </c>
      <c r="P95" s="61">
        <f t="shared" si="16"/>
      </c>
      <c r="Q95" s="71">
        <f t="shared" si="17"/>
      </c>
      <c r="R95" s="72">
        <f t="shared" si="18"/>
      </c>
      <c r="S95" s="73">
        <f t="shared" si="19"/>
      </c>
      <c r="T95" s="74">
        <f t="shared" si="20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4"/>
      </c>
      <c r="O96" s="122">
        <f t="shared" si="15"/>
      </c>
      <c r="P96" s="61">
        <f t="shared" si="16"/>
      </c>
      <c r="Q96" s="71">
        <f t="shared" si="17"/>
      </c>
      <c r="R96" s="72">
        <f t="shared" si="18"/>
      </c>
      <c r="S96" s="73">
        <f t="shared" si="19"/>
      </c>
      <c r="T96" s="74">
        <f t="shared" si="20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4"/>
      </c>
      <c r="O97" s="122">
        <f t="shared" si="15"/>
      </c>
      <c r="P97" s="61">
        <f t="shared" si="16"/>
      </c>
      <c r="Q97" s="71">
        <f t="shared" si="17"/>
      </c>
      <c r="R97" s="72">
        <f t="shared" si="18"/>
      </c>
      <c r="S97" s="73">
        <f t="shared" si="19"/>
      </c>
      <c r="T97" s="74">
        <f t="shared" si="20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4"/>
      </c>
      <c r="O98" s="122">
        <f t="shared" si="15"/>
      </c>
      <c r="P98" s="61">
        <f t="shared" si="16"/>
      </c>
      <c r="Q98" s="71">
        <f t="shared" si="17"/>
      </c>
      <c r="R98" s="72">
        <f t="shared" si="18"/>
      </c>
      <c r="S98" s="73">
        <f t="shared" si="19"/>
      </c>
      <c r="T98" s="74">
        <f t="shared" si="20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4"/>
      </c>
      <c r="O99" s="122">
        <f t="shared" si="15"/>
      </c>
      <c r="P99" s="61">
        <f t="shared" si="16"/>
      </c>
      <c r="Q99" s="71">
        <f t="shared" si="17"/>
      </c>
      <c r="R99" s="72">
        <f t="shared" si="18"/>
      </c>
      <c r="S99" s="73">
        <f t="shared" si="19"/>
      </c>
      <c r="T99" s="74">
        <f t="shared" si="20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4"/>
      </c>
      <c r="O100" s="122">
        <f t="shared" si="15"/>
      </c>
      <c r="P100" s="61">
        <f t="shared" si="16"/>
      </c>
      <c r="Q100" s="71">
        <f t="shared" si="17"/>
      </c>
      <c r="R100" s="72">
        <f t="shared" si="18"/>
      </c>
      <c r="S100" s="73">
        <f t="shared" si="19"/>
      </c>
      <c r="T100" s="74">
        <f t="shared" si="20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4"/>
      </c>
      <c r="O101" s="122">
        <f t="shared" si="15"/>
      </c>
      <c r="P101" s="61">
        <f t="shared" si="16"/>
      </c>
      <c r="Q101" s="71">
        <f t="shared" si="17"/>
      </c>
      <c r="R101" s="72">
        <f t="shared" si="18"/>
      </c>
      <c r="S101" s="73">
        <f t="shared" si="19"/>
      </c>
      <c r="T101" s="74">
        <f t="shared" si="20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4"/>
      </c>
      <c r="O102" s="122">
        <f t="shared" si="15"/>
      </c>
      <c r="P102" s="61">
        <f t="shared" si="16"/>
      </c>
      <c r="Q102" s="71">
        <f t="shared" si="17"/>
      </c>
      <c r="R102" s="72">
        <f t="shared" si="18"/>
      </c>
      <c r="S102" s="73">
        <f t="shared" si="19"/>
      </c>
      <c r="T102" s="74">
        <f t="shared" si="20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4"/>
      </c>
      <c r="O103" s="122">
        <f t="shared" si="15"/>
      </c>
      <c r="P103" s="61">
        <f t="shared" si="16"/>
      </c>
      <c r="Q103" s="71">
        <f t="shared" si="17"/>
      </c>
      <c r="R103" s="72">
        <f t="shared" si="18"/>
      </c>
      <c r="S103" s="73">
        <f t="shared" si="19"/>
      </c>
      <c r="T103" s="74">
        <f t="shared" si="20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4"/>
      </c>
      <c r="O104" s="122">
        <f t="shared" si="15"/>
      </c>
      <c r="P104" s="61">
        <f t="shared" si="16"/>
      </c>
      <c r="Q104" s="71">
        <f t="shared" si="17"/>
      </c>
      <c r="R104" s="72">
        <f t="shared" si="18"/>
      </c>
      <c r="S104" s="73">
        <f t="shared" si="19"/>
      </c>
      <c r="T104" s="74">
        <f t="shared" si="20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aca="true" t="shared" si="21" ref="N105:N123">CONCATENATE(F105,G105)</f>
      </c>
      <c r="O105" s="122">
        <f aca="true" t="shared" si="22" ref="O105:O123">CONCATENATE(J105,K105)</f>
      </c>
      <c r="P105" s="61">
        <f aca="true" t="shared" si="23" ref="P105:P123">IF(ISBLANK(E105),"",E105)</f>
      </c>
      <c r="Q105" s="71">
        <f aca="true" t="shared" si="24" ref="Q105:Q123">IF(ISBLANK($C105),"",COUNT(I105,M105))</f>
      </c>
      <c r="R105" s="72">
        <f aca="true" t="shared" si="25" ref="R105:R123">IF(ISBLANK($C105),"",SUM(H105,L105))</f>
      </c>
      <c r="S105" s="73">
        <f aca="true" t="shared" si="26" ref="S105:S123">IF(ISBLANK($C105),"",SUM(I105,M105))</f>
      </c>
      <c r="T105" s="74">
        <f t="shared" si="20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1"/>
      </c>
      <c r="O106" s="122">
        <f t="shared" si="22"/>
      </c>
      <c r="P106" s="61">
        <f t="shared" si="23"/>
      </c>
      <c r="Q106" s="71">
        <f t="shared" si="24"/>
      </c>
      <c r="R106" s="72">
        <f t="shared" si="25"/>
      </c>
      <c r="S106" s="73">
        <f t="shared" si="26"/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1"/>
      </c>
      <c r="O107" s="122">
        <f t="shared" si="22"/>
      </c>
      <c r="P107" s="61">
        <f t="shared" si="23"/>
      </c>
      <c r="Q107" s="71">
        <f t="shared" si="24"/>
      </c>
      <c r="R107" s="72">
        <f t="shared" si="25"/>
      </c>
      <c r="S107" s="73">
        <f t="shared" si="26"/>
      </c>
      <c r="T107" s="74">
        <f aca="true" t="shared" si="27" ref="T107:T113"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1"/>
      </c>
      <c r="O108" s="122">
        <f t="shared" si="22"/>
      </c>
      <c r="P108" s="61">
        <f t="shared" si="23"/>
      </c>
      <c r="Q108" s="71">
        <f t="shared" si="24"/>
      </c>
      <c r="R108" s="72">
        <f t="shared" si="25"/>
      </c>
      <c r="S108" s="73">
        <f t="shared" si="26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1"/>
      </c>
      <c r="O109" s="122">
        <f t="shared" si="22"/>
      </c>
      <c r="P109" s="61">
        <f t="shared" si="23"/>
      </c>
      <c r="Q109" s="71">
        <f t="shared" si="24"/>
      </c>
      <c r="R109" s="72">
        <f t="shared" si="25"/>
      </c>
      <c r="S109" s="73">
        <f t="shared" si="26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1"/>
      </c>
      <c r="O110" s="122">
        <f t="shared" si="22"/>
      </c>
      <c r="P110" s="61">
        <f t="shared" si="23"/>
      </c>
      <c r="Q110" s="71">
        <f t="shared" si="24"/>
      </c>
      <c r="R110" s="72">
        <f t="shared" si="25"/>
      </c>
      <c r="S110" s="73">
        <f t="shared" si="26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1"/>
      </c>
      <c r="O111" s="122">
        <f t="shared" si="22"/>
      </c>
      <c r="P111" s="61">
        <f t="shared" si="23"/>
      </c>
      <c r="Q111" s="71">
        <f t="shared" si="24"/>
      </c>
      <c r="R111" s="72">
        <f t="shared" si="25"/>
      </c>
      <c r="S111" s="73">
        <f t="shared" si="26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1"/>
      </c>
      <c r="O112" s="122">
        <f t="shared" si="22"/>
      </c>
      <c r="P112" s="61">
        <f t="shared" si="23"/>
      </c>
      <c r="Q112" s="71">
        <f t="shared" si="24"/>
      </c>
      <c r="R112" s="72">
        <f t="shared" si="25"/>
      </c>
      <c r="S112" s="73">
        <f t="shared" si="26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1"/>
      </c>
      <c r="O113" s="122">
        <f t="shared" si="22"/>
      </c>
      <c r="P113" s="61">
        <f t="shared" si="23"/>
      </c>
      <c r="Q113" s="71">
        <f t="shared" si="24"/>
      </c>
      <c r="R113" s="72">
        <f t="shared" si="25"/>
      </c>
      <c r="S113" s="73">
        <f t="shared" si="26"/>
      </c>
      <c r="T113" s="74">
        <f t="shared" si="27"/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49"/>
      <c r="H114" s="60">
        <f>IF($G114="","",INDEX('1. závod'!$A:$CH,$G114+5,INDEX('Základní list'!$B:$B,MATCH($F114,'Základní list'!$A:$A,0),1)))</f>
      </c>
      <c r="I114" s="150">
        <f>IF($G114="","",INDEX('1. závod'!$A:$CH,$G114+5,INDEX('Základní list'!$B:$B,MATCH($F114,'Základní list'!$A:$A,0),1)+2))</f>
      </c>
      <c r="J114" s="108"/>
      <c r="K114" s="149"/>
      <c r="L114" s="60">
        <f>IF($K114="","",INDEX('2. závod'!$A:$CH,$K114+5,INDEX('Základní list'!$B:$B,MATCH($J114,'Základní list'!$A:$A,0),1)))</f>
      </c>
      <c r="M114" s="150">
        <f>IF($K114="","",INDEX('2. závod'!$A:$CH,$K114+5,INDEX('Základní list'!$B:$B,MATCH($J114,'Základní list'!$A:$A,0),1)+2))</f>
      </c>
      <c r="N114" s="122">
        <f t="shared" si="21"/>
      </c>
      <c r="O114" s="122">
        <f t="shared" si="22"/>
      </c>
      <c r="P114" s="61">
        <f t="shared" si="23"/>
      </c>
      <c r="Q114" s="71">
        <f t="shared" si="24"/>
      </c>
      <c r="R114" s="72">
        <f t="shared" si="25"/>
      </c>
      <c r="S114" s="73">
        <f t="shared" si="26"/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49"/>
      <c r="H115" s="60">
        <f>IF($G115="","",INDEX('1. závod'!$A:$CH,$G115+5,INDEX('Základní list'!$B:$B,MATCH($F115,'Základní list'!$A:$A,0),1)))</f>
      </c>
      <c r="I115" s="150">
        <f>IF($G115="","",INDEX('1. závod'!$A:$CH,$G115+5,INDEX('Základní list'!$B:$B,MATCH($F115,'Základní list'!$A:$A,0),1)+2))</f>
      </c>
      <c r="J115" s="108"/>
      <c r="K115" s="149"/>
      <c r="L115" s="60">
        <f>IF($K115="","",INDEX('2. závod'!$A:$CH,$K115+5,INDEX('Základní list'!$B:$B,MATCH($J115,'Základní list'!$A:$A,0),1)))</f>
      </c>
      <c r="M115" s="150">
        <f>IF($K115="","",INDEX('2. závod'!$A:$CH,$K115+5,INDEX('Základní list'!$B:$B,MATCH($J115,'Základní list'!$A:$A,0),1)+2))</f>
      </c>
      <c r="N115" s="122">
        <f t="shared" si="21"/>
      </c>
      <c r="O115" s="122">
        <f t="shared" si="22"/>
      </c>
      <c r="P115" s="61">
        <f t="shared" si="23"/>
      </c>
      <c r="Q115" s="71">
        <f t="shared" si="24"/>
      </c>
      <c r="R115" s="72">
        <f t="shared" si="25"/>
      </c>
      <c r="S115" s="73">
        <f t="shared" si="26"/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49"/>
      <c r="H116" s="60">
        <f>IF($G116="","",INDEX('1. závod'!$A:$CH,$G116+5,INDEX('Základní list'!$B:$B,MATCH($F116,'Základní list'!$A:$A,0),1)))</f>
      </c>
      <c r="I116" s="150">
        <f>IF($G116="","",INDEX('1. závod'!$A:$CH,$G116+5,INDEX('Základní list'!$B:$B,MATCH($F116,'Základní list'!$A:$A,0),1)+2))</f>
      </c>
      <c r="J116" s="108"/>
      <c r="K116" s="149"/>
      <c r="L116" s="60">
        <f>IF($K116="","",INDEX('2. závod'!$A:$CH,$K116+5,INDEX('Základní list'!$B:$B,MATCH($J116,'Základní list'!$A:$A,0),1)))</f>
      </c>
      <c r="M116" s="150">
        <f>IF($K116="","",INDEX('2. závod'!$A:$CH,$K116+5,INDEX('Základní list'!$B:$B,MATCH($J116,'Základní list'!$A:$A,0),1)+2))</f>
      </c>
      <c r="N116" s="122">
        <f t="shared" si="21"/>
      </c>
      <c r="O116" s="122">
        <f t="shared" si="22"/>
      </c>
      <c r="P116" s="61">
        <f t="shared" si="23"/>
      </c>
      <c r="Q116" s="71">
        <f t="shared" si="24"/>
      </c>
      <c r="R116" s="72">
        <f t="shared" si="25"/>
      </c>
      <c r="S116" s="73">
        <f t="shared" si="26"/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49"/>
      <c r="H117" s="60">
        <f>IF($G117="","",INDEX('1. závod'!$A:$CH,$G117+5,INDEX('Základní list'!$B:$B,MATCH($F117,'Základní list'!$A:$A,0),1)))</f>
      </c>
      <c r="I117" s="150">
        <f>IF($G117="","",INDEX('1. závod'!$A:$CH,$G117+5,INDEX('Základní list'!$B:$B,MATCH($F117,'Základní list'!$A:$A,0),1)+2))</f>
      </c>
      <c r="J117" s="108"/>
      <c r="K117" s="149"/>
      <c r="L117" s="60">
        <f>IF($K117="","",INDEX('2. závod'!$A:$CH,$K117+5,INDEX('Základní list'!$B:$B,MATCH($J117,'Základní list'!$A:$A,0),1)))</f>
      </c>
      <c r="M117" s="150">
        <f>IF($K117="","",INDEX('2. závod'!$A:$CH,$K117+5,INDEX('Základní list'!$B:$B,MATCH($J117,'Základní list'!$A:$A,0),1)+2))</f>
      </c>
      <c r="N117" s="122">
        <f t="shared" si="21"/>
      </c>
      <c r="O117" s="122">
        <f t="shared" si="22"/>
      </c>
      <c r="P117" s="61">
        <f t="shared" si="23"/>
      </c>
      <c r="Q117" s="71">
        <f t="shared" si="24"/>
      </c>
      <c r="R117" s="72">
        <f t="shared" si="25"/>
      </c>
      <c r="S117" s="73">
        <f t="shared" si="26"/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49"/>
      <c r="H118" s="60">
        <f>IF($G118="","",INDEX('1. závod'!$A:$CH,$G118+5,INDEX('Základní list'!$B:$B,MATCH($F118,'Základní list'!$A:$A,0),1)))</f>
      </c>
      <c r="I118" s="150">
        <f>IF($G118="","",INDEX('1. závod'!$A:$CH,$G118+5,INDEX('Základní list'!$B:$B,MATCH($F118,'Základní list'!$A:$A,0),1)+2))</f>
      </c>
      <c r="J118" s="108"/>
      <c r="K118" s="149"/>
      <c r="L118" s="60">
        <f>IF($K118="","",INDEX('2. závod'!$A:$CH,$K118+5,INDEX('Základní list'!$B:$B,MATCH($J118,'Základní list'!$A:$A,0),1)))</f>
      </c>
      <c r="M118" s="150">
        <f>IF($K118="","",INDEX('2. závod'!$A:$CH,$K118+5,INDEX('Základní list'!$B:$B,MATCH($J118,'Základní list'!$A:$A,0),1)+2))</f>
      </c>
      <c r="N118" s="122">
        <f t="shared" si="21"/>
      </c>
      <c r="O118" s="122">
        <f t="shared" si="22"/>
      </c>
      <c r="P118" s="61">
        <f t="shared" si="23"/>
      </c>
      <c r="Q118" s="71">
        <f t="shared" si="24"/>
      </c>
      <c r="R118" s="72">
        <f t="shared" si="25"/>
      </c>
      <c r="S118" s="73">
        <f t="shared" si="26"/>
      </c>
      <c r="T118" s="74">
        <f aca="true" t="shared" si="28" ref="T118:T123"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1"/>
      </c>
      <c r="O119" s="122">
        <f t="shared" si="22"/>
      </c>
      <c r="P119" s="61">
        <f t="shared" si="23"/>
      </c>
      <c r="Q119" s="71">
        <f t="shared" si="24"/>
      </c>
      <c r="R119" s="72">
        <f t="shared" si="25"/>
      </c>
      <c r="S119" s="73">
        <f t="shared" si="26"/>
      </c>
      <c r="T119" s="74">
        <f t="shared" si="28"/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1"/>
      </c>
      <c r="O120" s="122">
        <f t="shared" si="22"/>
      </c>
      <c r="P120" s="61">
        <f t="shared" si="23"/>
      </c>
      <c r="Q120" s="71">
        <f t="shared" si="24"/>
      </c>
      <c r="R120" s="72">
        <f t="shared" si="25"/>
      </c>
      <c r="S120" s="73">
        <f t="shared" si="26"/>
      </c>
      <c r="T120" s="74">
        <f t="shared" si="28"/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21"/>
      </c>
      <c r="O121" s="122">
        <f t="shared" si="22"/>
      </c>
      <c r="P121" s="61">
        <f t="shared" si="23"/>
      </c>
      <c r="Q121" s="71">
        <f t="shared" si="24"/>
      </c>
      <c r="R121" s="72">
        <f t="shared" si="25"/>
      </c>
      <c r="S121" s="73">
        <f t="shared" si="26"/>
      </c>
      <c r="T121" s="74">
        <f t="shared" si="28"/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1"/>
      </c>
      <c r="O122" s="122">
        <f t="shared" si="22"/>
      </c>
      <c r="P122" s="61">
        <f t="shared" si="23"/>
      </c>
      <c r="Q122" s="71">
        <f t="shared" si="24"/>
      </c>
      <c r="R122" s="72">
        <f t="shared" si="25"/>
      </c>
      <c r="S122" s="73">
        <f t="shared" si="26"/>
      </c>
      <c r="T122" s="74">
        <f t="shared" si="28"/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1"/>
      </c>
      <c r="O123" s="122">
        <f t="shared" si="22"/>
      </c>
      <c r="P123" s="61">
        <f t="shared" si="23"/>
      </c>
      <c r="Q123" s="71">
        <f t="shared" si="24"/>
      </c>
      <c r="R123" s="72">
        <f t="shared" si="25"/>
      </c>
      <c r="S123" s="73">
        <f t="shared" si="26"/>
      </c>
      <c r="T123" s="74">
        <f t="shared" si="28"/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83" t="s">
        <v>10</v>
      </c>
      <c r="B130" s="183"/>
      <c r="C130" s="183"/>
      <c r="D130" s="183"/>
      <c r="E130" s="183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R24" sqref="R24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28" t="s">
        <v>113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131" customFormat="1" ht="15">
      <c r="A2" s="229">
        <f>CONCATENATE('Základní list'!$E$3)</f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ht="7.5" customHeight="1" thickBot="1"/>
    <row r="4" spans="1:16" ht="12.75">
      <c r="A4" s="230" t="s">
        <v>42</v>
      </c>
      <c r="B4" s="232" t="s">
        <v>114</v>
      </c>
      <c r="C4" s="234" t="s">
        <v>24</v>
      </c>
      <c r="D4" s="236" t="s">
        <v>26</v>
      </c>
      <c r="E4" s="237"/>
      <c r="F4" s="237"/>
      <c r="G4" s="237"/>
      <c r="H4" s="238"/>
      <c r="I4" s="236" t="s">
        <v>27</v>
      </c>
      <c r="J4" s="237"/>
      <c r="K4" s="237"/>
      <c r="L4" s="237"/>
      <c r="M4" s="238"/>
      <c r="N4" s="239" t="s">
        <v>115</v>
      </c>
      <c r="O4" s="239"/>
      <c r="P4" s="240"/>
    </row>
    <row r="5" spans="1:19" ht="12.75">
      <c r="A5" s="231"/>
      <c r="B5" s="233"/>
      <c r="C5" s="235"/>
      <c r="D5" s="221" t="s">
        <v>116</v>
      </c>
      <c r="E5" s="222"/>
      <c r="F5" s="223" t="s">
        <v>115</v>
      </c>
      <c r="G5" s="224"/>
      <c r="H5" s="225"/>
      <c r="I5" s="221" t="s">
        <v>116</v>
      </c>
      <c r="J5" s="222"/>
      <c r="K5" s="223" t="s">
        <v>115</v>
      </c>
      <c r="L5" s="224"/>
      <c r="M5" s="225"/>
      <c r="N5" s="241"/>
      <c r="O5" s="241"/>
      <c r="P5" s="242"/>
      <c r="R5" s="148" t="s">
        <v>117</v>
      </c>
      <c r="S5" s="148">
        <v>3</v>
      </c>
    </row>
    <row r="6" spans="1:19" ht="16.5" thickBot="1">
      <c r="A6" s="231"/>
      <c r="B6" s="233"/>
      <c r="C6" s="235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12</v>
      </c>
    </row>
    <row r="7" spans="1:16" ht="12.75" customHeight="1">
      <c r="A7" s="208" t="s">
        <v>195</v>
      </c>
      <c r="B7" s="142" t="str">
        <f>IF(ISBLANK($C7),"",INDEX('Výsledková listina'!$B:$B,MATCH($C7,'Výsledková listina'!$C:$C,0),1))</f>
        <v>6272</v>
      </c>
      <c r="C7" s="145" t="s">
        <v>119</v>
      </c>
      <c r="D7" s="136">
        <f>IF(ISBLANK(C7),"",INDEX('Výsledková listina'!$H:$I,MATCH($C7,'Výsledková listina'!$C:$C,0),1))</f>
        <v>2180</v>
      </c>
      <c r="E7" s="137">
        <f>IF(ISBLANK(C7),"",INDEX('Výsledková listina'!$H:$I,MATCH($C7,'Výsledková listina'!$C:$C,0),2))</f>
        <v>11</v>
      </c>
      <c r="F7" s="211">
        <f>IF(ISBLANK($A7),"",SUM(D7:D9))</f>
        <v>11010</v>
      </c>
      <c r="G7" s="211">
        <f>IF(ISBLANK($A7),"",SUM(E7:E9))</f>
        <v>31</v>
      </c>
      <c r="H7" s="205">
        <f>IF(ISBLANK($A7),"",RANK(G7,G:G,1))</f>
        <v>11</v>
      </c>
      <c r="I7" s="136">
        <f>IF(ISBLANK(C7),"",INDEX('Výsledková listina'!$L:$M,MATCH($C7,'Výsledková listina'!$C:$C,0),1))</f>
        <v>9540</v>
      </c>
      <c r="J7" s="137">
        <f>IF(ISBLANK(C7),"",INDEX('Výsledková listina'!$L:$M,MATCH($C7,'Výsledková listina'!$C:$C,0),2))</f>
        <v>6</v>
      </c>
      <c r="K7" s="211">
        <f>IF(ISBLANK($A7),"",SUM(I7:I9))</f>
        <v>19000</v>
      </c>
      <c r="L7" s="211">
        <f>IF(ISBLANK($A7),"",SUM(J7:J9))</f>
        <v>21</v>
      </c>
      <c r="M7" s="213">
        <f>IF(ISBLANK($A7),"",RANK(L7,L:L,1))</f>
        <v>7</v>
      </c>
      <c r="N7" s="215">
        <f>IF(ISBLANK($A7),"",SUM(F7,K7))</f>
        <v>30010</v>
      </c>
      <c r="O7" s="218">
        <f>IF(ISBLANK($A7),"",SUM(G7,L7))</f>
        <v>52</v>
      </c>
      <c r="P7" s="205">
        <f>IF(ISBLANK($A7),"",RANK(O7,O:O,1))</f>
        <v>11</v>
      </c>
    </row>
    <row r="8" spans="1:16" ht="12.75" customHeight="1">
      <c r="A8" s="226"/>
      <c r="B8" s="143" t="str">
        <f>IF(ISBLANK($C8),"",INDEX('Výsledková listina'!$B:$B,MATCH($C8,'Výsledková listina'!$C:$C,0),1))</f>
        <v>6877</v>
      </c>
      <c r="C8" s="146" t="s">
        <v>120</v>
      </c>
      <c r="D8" s="140">
        <f>IF(ISBLANK(C8),"",INDEX('Výsledková listina'!$H:$I,MATCH($C8,'Výsledková listina'!$C:$C,0),1))</f>
        <v>2750</v>
      </c>
      <c r="E8" s="141">
        <f>IF(ISBLANK(C8),"",INDEX('Výsledková listina'!$H:$I,MATCH($C8,'Výsledková listina'!$C:$C,0),2))</f>
        <v>12</v>
      </c>
      <c r="F8" s="212"/>
      <c r="G8" s="212"/>
      <c r="H8" s="206"/>
      <c r="I8" s="140">
        <f>IF(ISBLANK(C8),"",INDEX('Výsledková listina'!$L:$M,MATCH($C8,'Výsledková listina'!$C:$C,0),1))</f>
        <v>3160</v>
      </c>
      <c r="J8" s="141">
        <f>IF(ISBLANK(C8),"",INDEX('Výsledková listina'!$L:$M,MATCH($C8,'Výsledková listina'!$C:$C,0),2))</f>
        <v>10</v>
      </c>
      <c r="K8" s="212"/>
      <c r="L8" s="212"/>
      <c r="M8" s="206"/>
      <c r="N8" s="216"/>
      <c r="O8" s="219"/>
      <c r="P8" s="206"/>
    </row>
    <row r="9" spans="1:16" ht="13.5" customHeight="1" thickBot="1">
      <c r="A9" s="227"/>
      <c r="B9" s="144">
        <f>IF(ISBLANK($C9),"",INDEX('Výsledková listina'!$B:$B,MATCH($C9,'Výsledková listina'!$C:$C,0),1))</f>
        <v>4236</v>
      </c>
      <c r="C9" s="147" t="s">
        <v>121</v>
      </c>
      <c r="D9" s="138">
        <f>IF(ISBLANK(C9),"",INDEX('Výsledková listina'!$H:$I,MATCH($C9,'Výsledková listina'!$C:$C,0),1))</f>
        <v>6080</v>
      </c>
      <c r="E9" s="139">
        <f>IF(ISBLANK(C9),"",INDEX('Výsledková listina'!$H:$I,MATCH($C9,'Výsledková listina'!$C:$C,0),2))</f>
        <v>8</v>
      </c>
      <c r="F9" s="185"/>
      <c r="G9" s="185"/>
      <c r="H9" s="207"/>
      <c r="I9" s="138">
        <f>IF(ISBLANK(C9),"",INDEX('Výsledková listina'!$L:$M,MATCH($C9,'Výsledková listina'!$C:$C,0),1))</f>
        <v>6300</v>
      </c>
      <c r="J9" s="139">
        <f>IF(ISBLANK(C9),"",INDEX('Výsledková listina'!$L:$M,MATCH($C9,'Výsledková listina'!$C:$C,0),2))</f>
        <v>5</v>
      </c>
      <c r="K9" s="185"/>
      <c r="L9" s="185"/>
      <c r="M9" s="214"/>
      <c r="N9" s="217"/>
      <c r="O9" s="220"/>
      <c r="P9" s="207"/>
    </row>
    <row r="10" spans="1:16" ht="12.75" customHeight="1">
      <c r="A10" s="208" t="s">
        <v>196</v>
      </c>
      <c r="B10" s="142" t="str">
        <f>IF(ISBLANK($C10),"",INDEX('Výsledková listina'!$B:$B,MATCH($C10,'Výsledková listina'!$C:$C,0),1))</f>
        <v>6387</v>
      </c>
      <c r="C10" s="145" t="s">
        <v>122</v>
      </c>
      <c r="D10" s="136">
        <f>IF(ISBLANK(C10),"",INDEX('Výsledková listina'!$H:$I,MATCH($C10,'Výsledková listina'!$C:$C,0),1))</f>
        <v>9370</v>
      </c>
      <c r="E10" s="137">
        <f>IF(ISBLANK(C10),"",INDEX('Výsledková listina'!$H:$I,MATCH($C10,'Výsledková listina'!$C:$C,0),2))</f>
        <v>6</v>
      </c>
      <c r="F10" s="211">
        <f>IF(ISBLANK($A10),"",SUM(D10:D12))</f>
        <v>31210</v>
      </c>
      <c r="G10" s="211">
        <f>IF(ISBLANK($A10),"",SUM(E10:E12))</f>
        <v>16</v>
      </c>
      <c r="H10" s="205">
        <f>IF(ISBLANK($A10),"",RANK(G10,G:G,1))</f>
        <v>3</v>
      </c>
      <c r="I10" s="136">
        <f>IF(ISBLANK(C10),"",INDEX('Výsledková listina'!$L:$M,MATCH($C10,'Výsledková listina'!$C:$C,0),1))</f>
        <v>3680</v>
      </c>
      <c r="J10" s="137">
        <f>IF(ISBLANK(C10),"",INDEX('Výsledková listina'!$L:$M,MATCH($C10,'Výsledková listina'!$C:$C,0),2))</f>
        <v>9</v>
      </c>
      <c r="K10" s="211">
        <f>IF(ISBLANK($A10),"",SUM(I10:I12))</f>
        <v>24660</v>
      </c>
      <c r="L10" s="211">
        <f>IF(ISBLANK($A10),"",SUM(J10:J12))</f>
        <v>23</v>
      </c>
      <c r="M10" s="213">
        <f>IF(ISBLANK($A10),"",RANK(L10,L:L,1))</f>
        <v>10</v>
      </c>
      <c r="N10" s="215">
        <f>IF(ISBLANK($A10),"",SUM(F10,K10))</f>
        <v>55870</v>
      </c>
      <c r="O10" s="218">
        <f>IF(ISBLANK($A10),"",SUM(G10,L10))</f>
        <v>39</v>
      </c>
      <c r="P10" s="205">
        <f>IF(ISBLANK($A10),"",RANK(O10,O:O,1))</f>
        <v>6</v>
      </c>
    </row>
    <row r="11" spans="1:16" ht="12.75" customHeight="1">
      <c r="A11" s="209"/>
      <c r="B11" s="143" t="str">
        <f>IF(ISBLANK($C11),"",INDEX('Výsledková listina'!$B:$B,MATCH($C11,'Výsledková listina'!$C:$C,0),1))</f>
        <v>6234</v>
      </c>
      <c r="C11" s="146" t="s">
        <v>123</v>
      </c>
      <c r="D11" s="140">
        <f>IF(ISBLANK(C11),"",INDEX('Výsledková listina'!$H:$I,MATCH($C11,'Výsledková listina'!$C:$C,0),1))</f>
        <v>18370</v>
      </c>
      <c r="E11" s="141">
        <f>IF(ISBLANK(C11),"",INDEX('Výsledková listina'!$H:$I,MATCH($C11,'Výsledková listina'!$C:$C,0),2))</f>
        <v>1</v>
      </c>
      <c r="F11" s="212"/>
      <c r="G11" s="212"/>
      <c r="H11" s="206"/>
      <c r="I11" s="140">
        <f>IF(ISBLANK(C11),"",INDEX('Výsledková listina'!$L:$M,MATCH($C11,'Výsledková listina'!$C:$C,0),1))</f>
        <v>9180</v>
      </c>
      <c r="J11" s="141">
        <f>IF(ISBLANK(C11),"",INDEX('Výsledková listina'!$L:$M,MATCH($C11,'Výsledková listina'!$C:$C,0),2))</f>
        <v>8</v>
      </c>
      <c r="K11" s="212"/>
      <c r="L11" s="212"/>
      <c r="M11" s="206"/>
      <c r="N11" s="216"/>
      <c r="O11" s="219"/>
      <c r="P11" s="206"/>
    </row>
    <row r="12" spans="1:16" ht="13.5" customHeight="1" thickBot="1">
      <c r="A12" s="210"/>
      <c r="B12" s="144" t="str">
        <f>IF(ISBLANK($C12),"",INDEX('Výsledková listina'!$B:$B,MATCH($C12,'Výsledková listina'!$C:$C,0),1))</f>
        <v>6235</v>
      </c>
      <c r="C12" s="147" t="s">
        <v>124</v>
      </c>
      <c r="D12" s="138">
        <f>IF(ISBLANK(C12),"",INDEX('Výsledková listina'!$H:$I,MATCH($C12,'Výsledková listina'!$C:$C,0),1))</f>
        <v>3470</v>
      </c>
      <c r="E12" s="139">
        <f>IF(ISBLANK(C12),"",INDEX('Výsledková listina'!$H:$I,MATCH($C12,'Výsledková listina'!$C:$C,0),2))</f>
        <v>9</v>
      </c>
      <c r="F12" s="185"/>
      <c r="G12" s="185"/>
      <c r="H12" s="207"/>
      <c r="I12" s="138">
        <f>IF(ISBLANK(C12),"",INDEX('Výsledková listina'!$L:$M,MATCH($C12,'Výsledková listina'!$C:$C,0),1))</f>
        <v>11800</v>
      </c>
      <c r="J12" s="139">
        <f>IF(ISBLANK(C12),"",INDEX('Výsledková listina'!$L:$M,MATCH($C12,'Výsledková listina'!$C:$C,0),2))</f>
        <v>6</v>
      </c>
      <c r="K12" s="185"/>
      <c r="L12" s="185"/>
      <c r="M12" s="214"/>
      <c r="N12" s="217"/>
      <c r="O12" s="220"/>
      <c r="P12" s="207"/>
    </row>
    <row r="13" spans="1:16" ht="12.75" customHeight="1">
      <c r="A13" s="208" t="s">
        <v>197</v>
      </c>
      <c r="B13" s="142">
        <f>IF(ISBLANK($C13),"",INDEX('Výsledková listina'!$B:$B,MATCH($C13,'Výsledková listina'!$C:$C,0),1))</f>
        <v>2881</v>
      </c>
      <c r="C13" s="145" t="s">
        <v>125</v>
      </c>
      <c r="D13" s="136">
        <f>IF(ISBLANK(C13),"",INDEX('Výsledková listina'!$H:$I,MATCH($C13,'Výsledková listina'!$C:$C,0),1))</f>
        <v>17400</v>
      </c>
      <c r="E13" s="137">
        <f>IF(ISBLANK(C13),"",INDEX('Výsledková listina'!$H:$I,MATCH($C13,'Výsledková listina'!$C:$C,0),2))</f>
        <v>2</v>
      </c>
      <c r="F13" s="211">
        <f>IF(ISBLANK($A13),"",SUM(D13:D15))</f>
        <v>55820</v>
      </c>
      <c r="G13" s="211">
        <f>IF(ISBLANK($A13),"",SUM(E13:E15))</f>
        <v>4</v>
      </c>
      <c r="H13" s="205">
        <f>IF(ISBLANK($A13),"",RANK(G13,G:G,1))</f>
        <v>1</v>
      </c>
      <c r="I13" s="136">
        <f>IF(ISBLANK(C13),"",INDEX('Výsledková listina'!$L:$M,MATCH($C13,'Výsledková listina'!$C:$C,0),1))</f>
        <v>15760</v>
      </c>
      <c r="J13" s="137">
        <f>IF(ISBLANK(C13),"",INDEX('Výsledková listina'!$L:$M,MATCH($C13,'Výsledková listina'!$C:$C,0),2))</f>
        <v>2</v>
      </c>
      <c r="K13" s="211">
        <f>IF(ISBLANK($A13),"",SUM(I13:I15))</f>
        <v>43520</v>
      </c>
      <c r="L13" s="211">
        <f>IF(ISBLANK($A13),"",SUM(J13:J15))</f>
        <v>10</v>
      </c>
      <c r="M13" s="213">
        <f>IF(ISBLANK($A13),"",RANK(L13,L:L,1))</f>
        <v>1</v>
      </c>
      <c r="N13" s="215">
        <f>IF(ISBLANK($A13),"",SUM(F13,K13))</f>
        <v>99340</v>
      </c>
      <c r="O13" s="218">
        <f>IF(ISBLANK($A13),"",SUM(G13,L13))</f>
        <v>14</v>
      </c>
      <c r="P13" s="205">
        <f>IF(ISBLANK($A13),"",RANK(O13,O:O,1))</f>
        <v>1</v>
      </c>
    </row>
    <row r="14" spans="1:16" ht="12.75" customHeight="1">
      <c r="A14" s="209"/>
      <c r="B14" s="143" t="str">
        <f>IF(ISBLANK($C14),"",INDEX('Výsledková listina'!$B:$B,MATCH($C14,'Výsledková listina'!$C:$C,0),1))</f>
        <v>5703</v>
      </c>
      <c r="C14" s="146" t="s">
        <v>126</v>
      </c>
      <c r="D14" s="140">
        <f>IF(ISBLANK(C14),"",INDEX('Výsledková listina'!$H:$I,MATCH($C14,'Výsledková listina'!$C:$C,0),1))</f>
        <v>19330</v>
      </c>
      <c r="E14" s="141">
        <f>IF(ISBLANK(C14),"",INDEX('Výsledková listina'!$H:$I,MATCH($C14,'Výsledková listina'!$C:$C,0),2))</f>
        <v>1</v>
      </c>
      <c r="F14" s="212"/>
      <c r="G14" s="212"/>
      <c r="H14" s="206"/>
      <c r="I14" s="140">
        <f>IF(ISBLANK(C14),"",INDEX('Výsledková listina'!$L:$M,MATCH($C14,'Výsledková listina'!$C:$C,0),1))</f>
        <v>9260</v>
      </c>
      <c r="J14" s="141">
        <f>IF(ISBLANK(C14),"",INDEX('Výsledková listina'!$L:$M,MATCH($C14,'Výsledková listina'!$C:$C,0),2))</f>
        <v>4</v>
      </c>
      <c r="K14" s="212"/>
      <c r="L14" s="212"/>
      <c r="M14" s="206"/>
      <c r="N14" s="216"/>
      <c r="O14" s="219"/>
      <c r="P14" s="206"/>
    </row>
    <row r="15" spans="1:16" ht="13.5" customHeight="1" thickBot="1">
      <c r="A15" s="210"/>
      <c r="B15" s="144" t="str">
        <f>IF(ISBLANK($C15),"",INDEX('Výsledková listina'!$B:$B,MATCH($C15,'Výsledková listina'!$C:$C,0),1))</f>
        <v>3052</v>
      </c>
      <c r="C15" s="147" t="s">
        <v>127</v>
      </c>
      <c r="D15" s="138">
        <f>IF(ISBLANK(C15),"",INDEX('Výsledková listina'!$H:$I,MATCH($C15,'Výsledková listina'!$C:$C,0),1))</f>
        <v>19090</v>
      </c>
      <c r="E15" s="139">
        <f>IF(ISBLANK(C15),"",INDEX('Výsledková listina'!$H:$I,MATCH($C15,'Výsledková listina'!$C:$C,0),2))</f>
        <v>1</v>
      </c>
      <c r="F15" s="185"/>
      <c r="G15" s="185"/>
      <c r="H15" s="207"/>
      <c r="I15" s="138">
        <f>IF(ISBLANK(C15),"",INDEX('Výsledková listina'!$L:$M,MATCH($C15,'Výsledková listina'!$C:$C,0),1))</f>
        <v>18500</v>
      </c>
      <c r="J15" s="139">
        <f>IF(ISBLANK(C15),"",INDEX('Výsledková listina'!$L:$M,MATCH($C15,'Výsledková listina'!$C:$C,0),2))</f>
        <v>4</v>
      </c>
      <c r="K15" s="185"/>
      <c r="L15" s="185"/>
      <c r="M15" s="214"/>
      <c r="N15" s="217"/>
      <c r="O15" s="220"/>
      <c r="P15" s="207"/>
    </row>
    <row r="16" spans="1:16" ht="12.75" customHeight="1">
      <c r="A16" s="208" t="s">
        <v>198</v>
      </c>
      <c r="B16" s="142" t="str">
        <f>IF(ISBLANK($C16),"",INDEX('Výsledková listina'!$B:$B,MATCH($C16,'Výsledková listina'!$C:$C,0),1))</f>
        <v>3366</v>
      </c>
      <c r="C16" s="145" t="s">
        <v>128</v>
      </c>
      <c r="D16" s="136">
        <f>IF(ISBLANK(C16),"",INDEX('Výsledková listina'!$H:$I,MATCH($C16,'Výsledková listina'!$C:$C,0),1))</f>
        <v>13700</v>
      </c>
      <c r="E16" s="137">
        <f>IF(ISBLANK(C16),"",INDEX('Výsledková listina'!$H:$I,MATCH($C16,'Výsledková listina'!$C:$C,0),2))</f>
        <v>4</v>
      </c>
      <c r="F16" s="211">
        <f>IF(ISBLANK($A16),"",SUM(D16:D18))</f>
        <v>23800</v>
      </c>
      <c r="G16" s="211">
        <f>IF(ISBLANK($A16),"",SUM(E16:E18))</f>
        <v>21</v>
      </c>
      <c r="H16" s="205">
        <f>IF(ISBLANK($A16),"",RANK(G16,G:G,1))</f>
        <v>7</v>
      </c>
      <c r="I16" s="136">
        <f>IF(ISBLANK(C16),"",INDEX('Výsledková listina'!$L:$M,MATCH($C16,'Výsledková listina'!$C:$C,0),1))</f>
        <v>4440</v>
      </c>
      <c r="J16" s="137">
        <f>IF(ISBLANK(C16),"",INDEX('Výsledková listina'!$L:$M,MATCH($C16,'Výsledková listina'!$C:$C,0),2))</f>
        <v>8</v>
      </c>
      <c r="K16" s="211">
        <f>IF(ISBLANK($A16),"",SUM(I16:I18))</f>
        <v>24680</v>
      </c>
      <c r="L16" s="211">
        <f>IF(ISBLANK($A16),"",SUM(J16:J18))</f>
        <v>20</v>
      </c>
      <c r="M16" s="213">
        <f>IF(ISBLANK($A16),"",RANK(L16,L:L,1))</f>
        <v>6</v>
      </c>
      <c r="N16" s="215">
        <f>IF(ISBLANK($A16),"",SUM(F16,K16))</f>
        <v>48480</v>
      </c>
      <c r="O16" s="218">
        <f>IF(ISBLANK($A16),"",SUM(G16,L16))</f>
        <v>41</v>
      </c>
      <c r="P16" s="205">
        <f>IF(ISBLANK($A16),"",RANK(O16,O:O,1))</f>
        <v>8</v>
      </c>
    </row>
    <row r="17" spans="1:16" ht="12.75" customHeight="1">
      <c r="A17" s="209"/>
      <c r="B17" s="143">
        <f>IF(ISBLANK($C17),"",INDEX('Výsledková listina'!$B:$B,MATCH($C17,'Výsledková listina'!$C:$C,0),1))</f>
        <v>3556</v>
      </c>
      <c r="C17" s="146" t="s">
        <v>209</v>
      </c>
      <c r="D17" s="140">
        <f>IF(ISBLANK(C17),"",INDEX('Výsledková listina'!$H:$I,MATCH($C17,'Výsledková listina'!$C:$C,0),1))</f>
        <v>7110</v>
      </c>
      <c r="E17" s="141">
        <f>IF(ISBLANK(C17),"",INDEX('Výsledková listina'!$H:$I,MATCH($C17,'Výsledková listina'!$C:$C,0),2))</f>
        <v>6</v>
      </c>
      <c r="F17" s="212"/>
      <c r="G17" s="212"/>
      <c r="H17" s="206"/>
      <c r="I17" s="140">
        <f>IF(ISBLANK(C17),"",INDEX('Výsledková listina'!$L:$M,MATCH($C17,'Výsledková listina'!$C:$C,0),1))</f>
        <v>6480</v>
      </c>
      <c r="J17" s="141">
        <f>IF(ISBLANK(C17),"",INDEX('Výsledková listina'!$L:$M,MATCH($C17,'Výsledková listina'!$C:$C,0),2))</f>
        <v>9</v>
      </c>
      <c r="K17" s="212"/>
      <c r="L17" s="212"/>
      <c r="M17" s="206"/>
      <c r="N17" s="216"/>
      <c r="O17" s="219"/>
      <c r="P17" s="206"/>
    </row>
    <row r="18" spans="1:16" ht="13.5" customHeight="1" thickBot="1">
      <c r="A18" s="210"/>
      <c r="B18" s="144" t="str">
        <f>IF(ISBLANK($C18),"",INDEX('Výsledková listina'!$B:$B,MATCH($C18,'Výsledková listina'!$C:$C,0),1))</f>
        <v>3429</v>
      </c>
      <c r="C18" s="147" t="s">
        <v>129</v>
      </c>
      <c r="D18" s="138">
        <f>IF(ISBLANK(C18),"",INDEX('Výsledková listina'!$H:$I,MATCH($C18,'Výsledková listina'!$C:$C,0),1))</f>
        <v>2990</v>
      </c>
      <c r="E18" s="139">
        <f>IF(ISBLANK(C18),"",INDEX('Výsledková listina'!$H:$I,MATCH($C18,'Výsledková listina'!$C:$C,0),2))</f>
        <v>11</v>
      </c>
      <c r="F18" s="185"/>
      <c r="G18" s="185"/>
      <c r="H18" s="207"/>
      <c r="I18" s="138">
        <f>IF(ISBLANK(C18),"",INDEX('Výsledková listina'!$L:$M,MATCH($C18,'Výsledková listina'!$C:$C,0),1))</f>
        <v>13760</v>
      </c>
      <c r="J18" s="139">
        <f>IF(ISBLANK(C18),"",INDEX('Výsledková listina'!$L:$M,MATCH($C18,'Výsledková listina'!$C:$C,0),2))</f>
        <v>3</v>
      </c>
      <c r="K18" s="185"/>
      <c r="L18" s="185"/>
      <c r="M18" s="214"/>
      <c r="N18" s="217"/>
      <c r="O18" s="220"/>
      <c r="P18" s="207"/>
    </row>
    <row r="19" spans="1:16" ht="12.75" customHeight="1">
      <c r="A19" s="208" t="s">
        <v>199</v>
      </c>
      <c r="B19" s="142" t="str">
        <f>IF(ISBLANK($C19),"",INDEX('Výsledková listina'!$B:$B,MATCH($C19,'Výsledková listina'!$C:$C,0),1))</f>
        <v>3834</v>
      </c>
      <c r="C19" s="145" t="s">
        <v>130</v>
      </c>
      <c r="D19" s="136">
        <f>IF(ISBLANK(C19),"",INDEX('Výsledková listina'!$H:$I,MATCH($C19,'Výsledková listina'!$C:$C,0),1))</f>
        <v>7100</v>
      </c>
      <c r="E19" s="137">
        <f>IF(ISBLANK(C19),"",INDEX('Výsledková listina'!$H:$I,MATCH($C19,'Výsledková listina'!$C:$C,0),2))</f>
        <v>7</v>
      </c>
      <c r="F19" s="211">
        <f>IF(ISBLANK($A19),"",SUM(D19:D21))</f>
        <v>25770</v>
      </c>
      <c r="G19" s="211">
        <f>IF(ISBLANK($A19),"",SUM(E19:E21))</f>
        <v>19</v>
      </c>
      <c r="H19" s="205">
        <f>IF(ISBLANK($A19),"",RANK(G19,G:G,1))</f>
        <v>6</v>
      </c>
      <c r="I19" s="136">
        <f>IF(ISBLANK(C19),"",INDEX('Výsledková listina'!$L:$M,MATCH($C19,'Výsledková listina'!$C:$C,0),1))</f>
        <v>13020</v>
      </c>
      <c r="J19" s="137">
        <f>IF(ISBLANK(C19),"",INDEX('Výsledková listina'!$L:$M,MATCH($C19,'Výsledková listina'!$C:$C,0),2))</f>
        <v>4</v>
      </c>
      <c r="K19" s="211">
        <f>IF(ISBLANK($A19),"",SUM(I19:I21))</f>
        <v>41620</v>
      </c>
      <c r="L19" s="211">
        <f>IF(ISBLANK($A19),"",SUM(J19:J21))</f>
        <v>13</v>
      </c>
      <c r="M19" s="213">
        <f>IF(ISBLANK($A19),"",RANK(L19,L:L,1))</f>
        <v>2</v>
      </c>
      <c r="N19" s="215">
        <f>IF(ISBLANK($A19),"",SUM(F19,K19))</f>
        <v>67390</v>
      </c>
      <c r="O19" s="218">
        <f>IF(ISBLANK($A19),"",SUM(G19,L19))</f>
        <v>32</v>
      </c>
      <c r="P19" s="205">
        <v>4</v>
      </c>
    </row>
    <row r="20" spans="1:16" ht="12.75" customHeight="1">
      <c r="A20" s="209"/>
      <c r="B20" s="143" t="str">
        <f>IF(ISBLANK($C20),"",INDEX('Výsledková listina'!$B:$B,MATCH($C20,'Výsledková listina'!$C:$C,0),1))</f>
        <v>4332</v>
      </c>
      <c r="C20" s="146" t="s">
        <v>131</v>
      </c>
      <c r="D20" s="140">
        <f>IF(ISBLANK(C20),"",INDEX('Výsledková listina'!$H:$I,MATCH($C20,'Výsledková listina'!$C:$C,0),1))</f>
        <v>3190</v>
      </c>
      <c r="E20" s="141">
        <f>IF(ISBLANK(C20),"",INDEX('Výsledková listina'!$H:$I,MATCH($C20,'Výsledková listina'!$C:$C,0),2))</f>
        <v>10</v>
      </c>
      <c r="F20" s="212"/>
      <c r="G20" s="212"/>
      <c r="H20" s="206"/>
      <c r="I20" s="140">
        <f>IF(ISBLANK(C20),"",INDEX('Výsledková listina'!$L:$M,MATCH($C20,'Výsledková listina'!$C:$C,0),1))</f>
        <v>5320</v>
      </c>
      <c r="J20" s="141">
        <f>IF(ISBLANK(C20),"",INDEX('Výsledková listina'!$L:$M,MATCH($C20,'Výsledková listina'!$C:$C,0),2))</f>
        <v>7</v>
      </c>
      <c r="K20" s="212"/>
      <c r="L20" s="212"/>
      <c r="M20" s="206"/>
      <c r="N20" s="216"/>
      <c r="O20" s="219"/>
      <c r="P20" s="206"/>
    </row>
    <row r="21" spans="1:16" ht="13.5" customHeight="1" thickBot="1">
      <c r="A21" s="210"/>
      <c r="B21" s="144" t="str">
        <f>IF(ISBLANK($C21),"",INDEX('Výsledková listina'!$B:$B,MATCH($C21,'Výsledková listina'!$C:$C,0),1))</f>
        <v>5382</v>
      </c>
      <c r="C21" s="147" t="s">
        <v>132</v>
      </c>
      <c r="D21" s="138">
        <f>IF(ISBLANK(C21),"",INDEX('Výsledková listina'!$H:$I,MATCH($C21,'Výsledková listina'!$C:$C,0),1))</f>
        <v>15480</v>
      </c>
      <c r="E21" s="139">
        <f>IF(ISBLANK(C21),"",INDEX('Výsledková listina'!$H:$I,MATCH($C21,'Výsledková listina'!$C:$C,0),2))</f>
        <v>2</v>
      </c>
      <c r="F21" s="185"/>
      <c r="G21" s="185"/>
      <c r="H21" s="207"/>
      <c r="I21" s="138">
        <f>IF(ISBLANK(C21),"",INDEX('Výsledková listina'!$L:$M,MATCH($C21,'Výsledková listina'!$C:$C,0),1))</f>
        <v>23280</v>
      </c>
      <c r="J21" s="139">
        <f>IF(ISBLANK(C21),"",INDEX('Výsledková listina'!$L:$M,MATCH($C21,'Výsledková listina'!$C:$C,0),2))</f>
        <v>2</v>
      </c>
      <c r="K21" s="185"/>
      <c r="L21" s="185"/>
      <c r="M21" s="214"/>
      <c r="N21" s="217"/>
      <c r="O21" s="220"/>
      <c r="P21" s="207"/>
    </row>
    <row r="22" spans="1:16" ht="12.75" customHeight="1">
      <c r="A22" s="208" t="s">
        <v>200</v>
      </c>
      <c r="B22" s="142" t="str">
        <f>IF(ISBLANK($C22),"",INDEX('Výsledková listina'!$B:$B,MATCH($C22,'Výsledková listina'!$C:$C,0),1))</f>
        <v>4484</v>
      </c>
      <c r="C22" s="145" t="s">
        <v>133</v>
      </c>
      <c r="D22" s="136">
        <f>IF(ISBLANK(C22),"",INDEX('Výsledková listina'!$H:$I,MATCH($C22,'Výsledková listina'!$C:$C,0),1))</f>
        <v>2500</v>
      </c>
      <c r="E22" s="137">
        <f>IF(ISBLANK(C22),"",INDEX('Výsledková listina'!$H:$I,MATCH($C22,'Výsledková listina'!$C:$C,0),2))</f>
        <v>12</v>
      </c>
      <c r="F22" s="211">
        <f>IF(ISBLANK($A22),"",SUM(D22:D24))</f>
        <v>7270</v>
      </c>
      <c r="G22" s="211">
        <f>IF(ISBLANK($A22),"",SUM(E22:E24))</f>
        <v>33</v>
      </c>
      <c r="H22" s="205">
        <f>IF(ISBLANK($A22),"",RANK(G22,G:G,1))</f>
        <v>12</v>
      </c>
      <c r="I22" s="136">
        <f>IF(ISBLANK(C22),"",INDEX('Výsledková listina'!$L:$M,MATCH($C22,'Výsledková listina'!$C:$C,0),1))</f>
        <v>2120</v>
      </c>
      <c r="J22" s="137">
        <f>IF(ISBLANK(C22),"",INDEX('Výsledková listina'!$L:$M,MATCH($C22,'Výsledková listina'!$C:$C,0),2))</f>
        <v>10</v>
      </c>
      <c r="K22" s="211">
        <f>IF(ISBLANK($A22),"",SUM(I22:I24))</f>
        <v>8520</v>
      </c>
      <c r="L22" s="211">
        <f>IF(ISBLANK($A22),"",SUM(J22:J24))</f>
        <v>32.5</v>
      </c>
      <c r="M22" s="213">
        <f>IF(ISBLANK($A22),"",RANK(L22,L:L,1))</f>
        <v>12</v>
      </c>
      <c r="N22" s="215">
        <f>IF(ISBLANK($A22),"",SUM(F22,K22))</f>
        <v>15790</v>
      </c>
      <c r="O22" s="218">
        <f>IF(ISBLANK($A22),"",SUM(G22,L22))</f>
        <v>65.5</v>
      </c>
      <c r="P22" s="205">
        <f>IF(ISBLANK($A22),"",RANK(O22,O:O,1))</f>
        <v>12</v>
      </c>
    </row>
    <row r="23" spans="1:16" ht="12.75" customHeight="1">
      <c r="A23" s="209"/>
      <c r="B23" s="143">
        <f>IF(ISBLANK($C23),"",INDEX('Výsledková listina'!$B:$B,MATCH($C23,'Výsledková listina'!$C:$C,0),1))</f>
        <v>6965</v>
      </c>
      <c r="C23" s="146" t="s">
        <v>135</v>
      </c>
      <c r="D23" s="140">
        <f>IF(ISBLANK(C23),"",INDEX('Výsledková listina'!$H:$I,MATCH($C23,'Výsledková listina'!$C:$C,0),1))</f>
        <v>4770</v>
      </c>
      <c r="E23" s="141">
        <f>IF(ISBLANK(C23),"",INDEX('Výsledková listina'!$H:$I,MATCH($C23,'Výsledková listina'!$C:$C,0),2))</f>
        <v>8</v>
      </c>
      <c r="F23" s="212"/>
      <c r="G23" s="212"/>
      <c r="H23" s="206"/>
      <c r="I23" s="140">
        <f>IF(ISBLANK(C23),"",INDEX('Výsledková listina'!$L:$M,MATCH($C23,'Výsledková listina'!$C:$C,0),1))</f>
        <v>6400</v>
      </c>
      <c r="J23" s="141">
        <f>IF(ISBLANK(C23),"",INDEX('Výsledková listina'!$L:$M,MATCH($C23,'Výsledková listina'!$C:$C,0),2))</f>
        <v>10</v>
      </c>
      <c r="K23" s="212"/>
      <c r="L23" s="212"/>
      <c r="M23" s="206"/>
      <c r="N23" s="216"/>
      <c r="O23" s="219"/>
      <c r="P23" s="206"/>
    </row>
    <row r="24" spans="1:16" ht="13.5" customHeight="1" thickBot="1">
      <c r="A24" s="210"/>
      <c r="B24" s="144" t="str">
        <f>IF(ISBLANK($C24),"",INDEX('Výsledková listina'!$B:$B,MATCH($C24,'Výsledková listina'!$C:$C,0),1))</f>
        <v>4025</v>
      </c>
      <c r="C24" s="147" t="s">
        <v>134</v>
      </c>
      <c r="D24" s="138">
        <f>IF(ISBLANK(C24),"",INDEX('Výsledková listina'!$H:$I,MATCH($C24,'Výsledková listina'!$C:$C,0),1))</f>
        <v>0</v>
      </c>
      <c r="E24" s="139">
        <f>IF(ISBLANK(C24),"",INDEX('Výsledková listina'!$H:$I,MATCH($C24,'Výsledková listina'!$C:$C,0),2))</f>
        <v>13</v>
      </c>
      <c r="F24" s="185"/>
      <c r="G24" s="185"/>
      <c r="H24" s="207"/>
      <c r="I24" s="138">
        <f>IF(ISBLANK(C24),"",INDEX('Výsledková listina'!$L:$M,MATCH($C24,'Výsledková listina'!$C:$C,0),1))</f>
        <v>0</v>
      </c>
      <c r="J24" s="139">
        <f>IF(ISBLANK(C24),"",INDEX('Výsledková listina'!$L:$M,MATCH($C24,'Výsledková listina'!$C:$C,0),2))</f>
        <v>12.5</v>
      </c>
      <c r="K24" s="185"/>
      <c r="L24" s="185"/>
      <c r="M24" s="214"/>
      <c r="N24" s="217"/>
      <c r="O24" s="220"/>
      <c r="P24" s="207"/>
    </row>
    <row r="25" spans="1:16" ht="12.75" customHeight="1">
      <c r="A25" s="208" t="s">
        <v>201</v>
      </c>
      <c r="B25" s="142">
        <f>IF(ISBLANK($C25),"",INDEX('Výsledková listina'!$B:$B,MATCH($C25,'Výsledková listina'!$C:$C,0),1))</f>
        <v>6979</v>
      </c>
      <c r="C25" s="145" t="s">
        <v>151</v>
      </c>
      <c r="D25" s="136">
        <f>IF(ISBLANK(C25),"",INDEX('Výsledková listina'!$H:$I,MATCH($C25,'Výsledková listina'!$C:$C,0),1))</f>
        <v>6400</v>
      </c>
      <c r="E25" s="137">
        <f>IF(ISBLANK(C25),"",INDEX('Výsledková listina'!$H:$I,MATCH($C25,'Výsledková listina'!$C:$C,0),2))</f>
        <v>7</v>
      </c>
      <c r="F25" s="211">
        <f>IF(ISBLANK($A25),"",SUM(D25:D27))</f>
        <v>28130</v>
      </c>
      <c r="G25" s="211">
        <f>IF(ISBLANK($A25),"",SUM(E25:E27))</f>
        <v>16</v>
      </c>
      <c r="H25" s="205">
        <f>IF(ISBLANK($A25),"",RANK(G25,G:G,1))</f>
        <v>3</v>
      </c>
      <c r="I25" s="136">
        <f>IF(ISBLANK(C25),"",INDEX('Výsledková listina'!$L:$M,MATCH($C25,'Výsledková listina'!$C:$C,0),1))</f>
        <v>3140</v>
      </c>
      <c r="J25" s="137">
        <f>IF(ISBLANK(C25),"",INDEX('Výsledková listina'!$L:$M,MATCH($C25,'Výsledková listina'!$C:$C,0),2))</f>
        <v>12</v>
      </c>
      <c r="K25" s="211">
        <f>IF(ISBLANK($A25),"",SUM(I25:I27))</f>
        <v>31500</v>
      </c>
      <c r="L25" s="211">
        <f>IF(ISBLANK($A25),"",SUM(J25:J27))</f>
        <v>18</v>
      </c>
      <c r="M25" s="213">
        <f>IF(ISBLANK($A25),"",RANK(L25,L:L,1))</f>
        <v>5</v>
      </c>
      <c r="N25" s="215">
        <f>IF(ISBLANK($A25),"",SUM(F25,K25))</f>
        <v>59630</v>
      </c>
      <c r="O25" s="218">
        <f>IF(ISBLANK($A25),"",SUM(G25,L25))</f>
        <v>34</v>
      </c>
      <c r="P25" s="205">
        <f>IF(ISBLANK($A25),"",RANK(O25,O:O,1))</f>
        <v>5</v>
      </c>
    </row>
    <row r="26" spans="1:16" ht="12.75" customHeight="1">
      <c r="A26" s="209"/>
      <c r="B26" s="143" t="str">
        <f>IF(ISBLANK($C26),"",INDEX('Výsledková listina'!$B:$B,MATCH($C26,'Výsledková listina'!$C:$C,0),1))</f>
        <v>6411</v>
      </c>
      <c r="C26" s="146" t="s">
        <v>137</v>
      </c>
      <c r="D26" s="140">
        <f>IF(ISBLANK(C26),"",INDEX('Výsledková listina'!$H:$I,MATCH($C26,'Výsledková listina'!$C:$C,0),1))</f>
        <v>7430</v>
      </c>
      <c r="E26" s="141">
        <f>IF(ISBLANK(C26),"",INDEX('Výsledková listina'!$H:$I,MATCH($C26,'Výsledková listina'!$C:$C,0),2))</f>
        <v>6</v>
      </c>
      <c r="F26" s="212"/>
      <c r="G26" s="212"/>
      <c r="H26" s="206"/>
      <c r="I26" s="140">
        <f>IF(ISBLANK(C26),"",INDEX('Výsledková listina'!$L:$M,MATCH($C26,'Výsledková listina'!$C:$C,0),1))</f>
        <v>11480</v>
      </c>
      <c r="J26" s="141">
        <f>IF(ISBLANK(C26),"",INDEX('Výsledková listina'!$L:$M,MATCH($C26,'Výsledková listina'!$C:$C,0),2))</f>
        <v>1</v>
      </c>
      <c r="K26" s="212"/>
      <c r="L26" s="212"/>
      <c r="M26" s="206"/>
      <c r="N26" s="216"/>
      <c r="O26" s="219"/>
      <c r="P26" s="206"/>
    </row>
    <row r="27" spans="1:16" ht="13.5" customHeight="1" thickBot="1">
      <c r="A27" s="210"/>
      <c r="B27" s="144" t="str">
        <f>IF(ISBLANK($C27),"",INDEX('Výsledková listina'!$B:$B,MATCH($C27,'Výsledková listina'!$C:$C,0),1))</f>
        <v>6833</v>
      </c>
      <c r="C27" s="147" t="s">
        <v>138</v>
      </c>
      <c r="D27" s="138">
        <f>IF(ISBLANK(C27),"",INDEX('Výsledková listina'!$H:$I,MATCH($C27,'Výsledková listina'!$C:$C,0),1))</f>
        <v>14300</v>
      </c>
      <c r="E27" s="139">
        <f>IF(ISBLANK(C27),"",INDEX('Výsledková listina'!$H:$I,MATCH($C27,'Výsledková listina'!$C:$C,0),2))</f>
        <v>3</v>
      </c>
      <c r="F27" s="185"/>
      <c r="G27" s="185"/>
      <c r="H27" s="207"/>
      <c r="I27" s="138">
        <f>IF(ISBLANK(C27),"",INDEX('Výsledková listina'!$L:$M,MATCH($C27,'Výsledková listina'!$C:$C,0),1))</f>
        <v>16880</v>
      </c>
      <c r="J27" s="139">
        <f>IF(ISBLANK(C27),"",INDEX('Výsledková listina'!$L:$M,MATCH($C27,'Výsledková listina'!$C:$C,0),2))</f>
        <v>5</v>
      </c>
      <c r="K27" s="185"/>
      <c r="L27" s="185"/>
      <c r="M27" s="214"/>
      <c r="N27" s="217"/>
      <c r="O27" s="220"/>
      <c r="P27" s="207"/>
    </row>
    <row r="28" spans="1:16" ht="12.75" customHeight="1">
      <c r="A28" s="208" t="s">
        <v>202</v>
      </c>
      <c r="B28" s="142" t="str">
        <f>IF(ISBLANK($C28),"",INDEX('Výsledková listina'!$B:$B,MATCH($C28,'Výsledková listina'!$C:$C,0),1))</f>
        <v>6746</v>
      </c>
      <c r="C28" s="145" t="s">
        <v>139</v>
      </c>
      <c r="D28" s="136">
        <f>IF(ISBLANK(C28),"",INDEX('Výsledková listina'!$H:$I,MATCH($C28,'Výsledková listina'!$C:$C,0),1))</f>
        <v>8090</v>
      </c>
      <c r="E28" s="137">
        <f>IF(ISBLANK(C28),"",INDEX('Výsledková listina'!$H:$I,MATCH($C28,'Výsledková listina'!$C:$C,0),2))</f>
        <v>5</v>
      </c>
      <c r="F28" s="211">
        <f>IF(ISBLANK($A28),"",SUM(D28:D30))</f>
        <v>17530</v>
      </c>
      <c r="G28" s="211">
        <f>IF(ISBLANK($A28),"",SUM(E28:E30))</f>
        <v>24</v>
      </c>
      <c r="H28" s="205">
        <f>IF(ISBLANK($A28),"",RANK(G28,G:G,1))</f>
        <v>10</v>
      </c>
      <c r="I28" s="136">
        <f>IF(ISBLANK(C28),"",INDEX('Výsledková listina'!$L:$M,MATCH($C28,'Výsledková listina'!$C:$C,0),1))</f>
        <v>9920</v>
      </c>
      <c r="J28" s="137">
        <f>IF(ISBLANK(C28),"",INDEX('Výsledková listina'!$L:$M,MATCH($C28,'Výsledková listina'!$C:$C,0),2))</f>
        <v>7</v>
      </c>
      <c r="K28" s="211">
        <f>IF(ISBLANK($A28),"",SUM(I28:I30))</f>
        <v>31120</v>
      </c>
      <c r="L28" s="211">
        <f>IF(ISBLANK($A28),"",SUM(J28:J30))</f>
        <v>15</v>
      </c>
      <c r="M28" s="213">
        <f>IF(ISBLANK($A28),"",RANK(L28,L:L,1))</f>
        <v>3</v>
      </c>
      <c r="N28" s="215">
        <f>IF(ISBLANK($A28),"",SUM(F28,K28))</f>
        <v>48650</v>
      </c>
      <c r="O28" s="218">
        <f>IF(ISBLANK($A28),"",SUM(G28,L28))</f>
        <v>39</v>
      </c>
      <c r="P28" s="205">
        <f>IF(ISBLANK($A28),"",RANK(O28,O:O,1))</f>
        <v>6</v>
      </c>
    </row>
    <row r="29" spans="1:16" ht="12.75" customHeight="1">
      <c r="A29" s="209"/>
      <c r="B29" s="143" t="str">
        <f>IF(ISBLANK($C29),"",INDEX('Výsledková listina'!$B:$B,MATCH($C29,'Výsledková listina'!$C:$C,0),1))</f>
        <v>6779</v>
      </c>
      <c r="C29" s="146" t="s">
        <v>140</v>
      </c>
      <c r="D29" s="140">
        <f>IF(ISBLANK(C29),"",INDEX('Výsledková listina'!$H:$I,MATCH($C29,'Výsledková listina'!$C:$C,0),1))</f>
        <v>5060</v>
      </c>
      <c r="E29" s="141">
        <f>IF(ISBLANK(C29),"",INDEX('Výsledková listina'!$H:$I,MATCH($C29,'Výsledková listina'!$C:$C,0),2))</f>
        <v>10</v>
      </c>
      <c r="F29" s="212"/>
      <c r="G29" s="212"/>
      <c r="H29" s="206"/>
      <c r="I29" s="140">
        <f>IF(ISBLANK(C29),"",INDEX('Výsledková listina'!$L:$M,MATCH($C29,'Výsledková listina'!$C:$C,0),1))</f>
        <v>11680</v>
      </c>
      <c r="J29" s="141">
        <f>IF(ISBLANK(C29),"",INDEX('Výsledková listina'!$L:$M,MATCH($C29,'Výsledková listina'!$C:$C,0),2))</f>
        <v>5</v>
      </c>
      <c r="K29" s="212"/>
      <c r="L29" s="212"/>
      <c r="M29" s="206"/>
      <c r="N29" s="216"/>
      <c r="O29" s="219"/>
      <c r="P29" s="206"/>
    </row>
    <row r="30" spans="1:16" ht="13.5" customHeight="1" thickBot="1">
      <c r="A30" s="210"/>
      <c r="B30" s="144">
        <f>IF(ISBLANK($C30),"",INDEX('Výsledková listina'!$B:$B,MATCH($C30,'Výsledková listina'!$C:$C,0),1))</f>
        <v>6854</v>
      </c>
      <c r="C30" s="147" t="s">
        <v>141</v>
      </c>
      <c r="D30" s="138">
        <f>IF(ISBLANK(C30),"",INDEX('Výsledková listina'!$H:$I,MATCH($C30,'Výsledková listina'!$C:$C,0),1))</f>
        <v>4380</v>
      </c>
      <c r="E30" s="139">
        <f>IF(ISBLANK(C30),"",INDEX('Výsledková listina'!$H:$I,MATCH($C30,'Výsledková listina'!$C:$C,0),2))</f>
        <v>9</v>
      </c>
      <c r="F30" s="185"/>
      <c r="G30" s="185"/>
      <c r="H30" s="207"/>
      <c r="I30" s="138">
        <f>IF(ISBLANK(C30),"",INDEX('Výsledková listina'!$L:$M,MATCH($C30,'Výsledková listina'!$C:$C,0),1))</f>
        <v>9520</v>
      </c>
      <c r="J30" s="139">
        <f>IF(ISBLANK(C30),"",INDEX('Výsledková listina'!$L:$M,MATCH($C30,'Výsledková listina'!$C:$C,0),2))</f>
        <v>3</v>
      </c>
      <c r="K30" s="185"/>
      <c r="L30" s="185"/>
      <c r="M30" s="214"/>
      <c r="N30" s="217"/>
      <c r="O30" s="220"/>
      <c r="P30" s="207"/>
    </row>
    <row r="31" spans="1:16" ht="12.75" customHeight="1">
      <c r="A31" s="208" t="s">
        <v>203</v>
      </c>
      <c r="B31" s="142" t="str">
        <f>IF(ISBLANK($C31),"",INDEX('Výsledková listina'!$B:$B,MATCH($C31,'Výsledková listina'!$C:$C,0),1))</f>
        <v>3235</v>
      </c>
      <c r="C31" s="145" t="s">
        <v>142</v>
      </c>
      <c r="D31" s="136">
        <f>IF(ISBLANK(C31),"",INDEX('Výsledková listina'!$H:$I,MATCH($C31,'Výsledková listina'!$C:$C,0),1))</f>
        <v>4410</v>
      </c>
      <c r="E31" s="137">
        <f>IF(ISBLANK(C31),"",INDEX('Výsledková listina'!$H:$I,MATCH($C31,'Výsledková listina'!$C:$C,0),2))</f>
        <v>11</v>
      </c>
      <c r="F31" s="211">
        <f>IF(ISBLANK($A31),"",SUM(D31:D33))</f>
        <v>24380</v>
      </c>
      <c r="G31" s="211">
        <f>IF(ISBLANK($A31),"",SUM(E31:E33))</f>
        <v>21</v>
      </c>
      <c r="H31" s="205">
        <f>IF(ISBLANK($A31),"",RANK(G31,G:G,1))</f>
        <v>7</v>
      </c>
      <c r="I31" s="136">
        <f>IF(ISBLANK(C31),"",INDEX('Výsledková listina'!$L:$M,MATCH($C31,'Výsledková listina'!$C:$C,0),1))</f>
        <v>5700</v>
      </c>
      <c r="J31" s="137">
        <f>IF(ISBLANK(C31),"",INDEX('Výsledková listina'!$L:$M,MATCH($C31,'Výsledková listina'!$C:$C,0),2))</f>
        <v>11</v>
      </c>
      <c r="K31" s="211">
        <f>IF(ISBLANK($A31),"",SUM(I31:I33))</f>
        <v>26380</v>
      </c>
      <c r="L31" s="211">
        <f>IF(ISBLANK($A31),"",SUM(J31:J33))</f>
        <v>26</v>
      </c>
      <c r="M31" s="213">
        <f>IF(ISBLANK($A31),"",RANK(L31,L:L,1))</f>
        <v>11</v>
      </c>
      <c r="N31" s="215">
        <f>IF(ISBLANK($A31),"",SUM(F31,K31))</f>
        <v>50760</v>
      </c>
      <c r="O31" s="218">
        <f>IF(ISBLANK($A31),"",SUM(G31,L31))</f>
        <v>47</v>
      </c>
      <c r="P31" s="205">
        <f>IF(ISBLANK($A31),"",RANK(O31,O:O,1))</f>
        <v>10</v>
      </c>
    </row>
    <row r="32" spans="1:16" ht="12.75" customHeight="1">
      <c r="A32" s="209"/>
      <c r="B32" s="143" t="str">
        <f>IF(ISBLANK($C32),"",INDEX('Výsledková listina'!$B:$B,MATCH($C32,'Výsledková listina'!$C:$C,0),1))</f>
        <v>3841</v>
      </c>
      <c r="C32" s="146" t="s">
        <v>143</v>
      </c>
      <c r="D32" s="140">
        <f>IF(ISBLANK(C32),"",INDEX('Výsledková listina'!$H:$I,MATCH($C32,'Výsledková listina'!$C:$C,0),1))</f>
        <v>5090</v>
      </c>
      <c r="E32" s="141">
        <f>IF(ISBLANK(C32),"",INDEX('Výsledková listina'!$H:$I,MATCH($C32,'Výsledková listina'!$C:$C,0),2))</f>
        <v>7</v>
      </c>
      <c r="F32" s="212"/>
      <c r="G32" s="212"/>
      <c r="H32" s="206"/>
      <c r="I32" s="140">
        <f>IF(ISBLANK(C32),"",INDEX('Výsledková listina'!$L:$M,MATCH($C32,'Výsledková listina'!$C:$C,0),1))</f>
        <v>260</v>
      </c>
      <c r="J32" s="141">
        <f>IF(ISBLANK(C32),"",INDEX('Výsledková listina'!$L:$M,MATCH($C32,'Výsledková listina'!$C:$C,0),2))</f>
        <v>12</v>
      </c>
      <c r="K32" s="212"/>
      <c r="L32" s="212"/>
      <c r="M32" s="206"/>
      <c r="N32" s="216"/>
      <c r="O32" s="219"/>
      <c r="P32" s="206"/>
    </row>
    <row r="33" spans="1:16" ht="13.5" customHeight="1" thickBot="1">
      <c r="A33" s="210"/>
      <c r="B33" s="144" t="str">
        <f>IF(ISBLANK($C33),"",INDEX('Výsledková listina'!$B:$B,MATCH($C33,'Výsledková listina'!$C:$C,0),1))</f>
        <v>3857</v>
      </c>
      <c r="C33" s="147" t="s">
        <v>144</v>
      </c>
      <c r="D33" s="138">
        <f>IF(ISBLANK(C33),"",INDEX('Výsledková listina'!$H:$I,MATCH($C33,'Výsledková listina'!$C:$C,0),1))</f>
        <v>14880</v>
      </c>
      <c r="E33" s="139">
        <f>IF(ISBLANK(C33),"",INDEX('Výsledková listina'!$H:$I,MATCH($C33,'Výsledková listina'!$C:$C,0),2))</f>
        <v>3</v>
      </c>
      <c r="F33" s="185"/>
      <c r="G33" s="185"/>
      <c r="H33" s="207"/>
      <c r="I33" s="138">
        <f>IF(ISBLANK(C33),"",INDEX('Výsledková listina'!$L:$M,MATCH($C33,'Výsledková listina'!$C:$C,0),1))</f>
        <v>20420</v>
      </c>
      <c r="J33" s="139">
        <f>IF(ISBLANK(C33),"",INDEX('Výsledková listina'!$L:$M,MATCH($C33,'Výsledková listina'!$C:$C,0),2))</f>
        <v>3</v>
      </c>
      <c r="K33" s="185"/>
      <c r="L33" s="185"/>
      <c r="M33" s="214"/>
      <c r="N33" s="217"/>
      <c r="O33" s="220"/>
      <c r="P33" s="207"/>
    </row>
    <row r="34" spans="1:16" ht="12.75" customHeight="1">
      <c r="A34" s="208" t="s">
        <v>204</v>
      </c>
      <c r="B34" s="142" t="str">
        <f>IF(ISBLANK($C34),"",INDEX('Výsledková listina'!$B:$B,MATCH($C34,'Výsledková listina'!$C:$C,0),1))</f>
        <v>3055</v>
      </c>
      <c r="C34" s="145" t="s">
        <v>145</v>
      </c>
      <c r="D34" s="136">
        <f>IF(ISBLANK(C34),"",INDEX('Výsledková listina'!$H:$I,MATCH($C34,'Výsledková listina'!$C:$C,0),1))</f>
        <v>12150</v>
      </c>
      <c r="E34" s="137">
        <f>IF(ISBLANK(C34),"",INDEX('Výsledková listina'!$H:$I,MATCH($C34,'Výsledková listina'!$C:$C,0),2))</f>
        <v>5</v>
      </c>
      <c r="F34" s="211">
        <f>IF(ISBLANK($A34),"",SUM(D34:D36))</f>
        <v>28690</v>
      </c>
      <c r="G34" s="211">
        <f>IF(ISBLANK($A34),"",SUM(E34:E36))</f>
        <v>16</v>
      </c>
      <c r="H34" s="205">
        <f>IF(ISBLANK($A34),"",RANK(G34,G:G,1))</f>
        <v>3</v>
      </c>
      <c r="I34" s="136">
        <f>IF(ISBLANK(C34),"",INDEX('Výsledková listina'!$L:$M,MATCH($C34,'Výsledková listina'!$C:$C,0),1))</f>
        <v>7980</v>
      </c>
      <c r="J34" s="137">
        <f>IF(ISBLANK(C34),"",INDEX('Výsledková listina'!$L:$M,MATCH($C34,'Výsledková listina'!$C:$C,0),2))</f>
        <v>8</v>
      </c>
      <c r="K34" s="211">
        <f>IF(ISBLANK($A34),"",SUM(I34:I36))</f>
        <v>29160</v>
      </c>
      <c r="L34" s="211">
        <f>IF(ISBLANK($A34),"",SUM(J34:J36))</f>
        <v>15</v>
      </c>
      <c r="M34" s="213">
        <f>IF(ISBLANK($A34),"",RANK(L34,L:L,1))</f>
        <v>3</v>
      </c>
      <c r="N34" s="215">
        <f>IF(ISBLANK($A34),"",SUM(F34,K34))</f>
        <v>57850</v>
      </c>
      <c r="O34" s="218">
        <f>IF(ISBLANK($A34),"",SUM(G34,L34))</f>
        <v>31</v>
      </c>
      <c r="P34" s="205">
        <f>IF(ISBLANK($A34),"",RANK(O34,O:O,1))</f>
        <v>2</v>
      </c>
    </row>
    <row r="35" spans="1:16" ht="12.75" customHeight="1">
      <c r="A35" s="209"/>
      <c r="B35" s="143">
        <f>IF(ISBLANK($C35),"",INDEX('Výsledková listina'!$B:$B,MATCH($C35,'Výsledková listina'!$C:$C,0),1))</f>
        <v>5791</v>
      </c>
      <c r="C35" s="146" t="s">
        <v>146</v>
      </c>
      <c r="D35" s="140">
        <f>IF(ISBLANK(C35),"",INDEX('Výsledková listina'!$H:$I,MATCH($C35,'Výsledková listina'!$C:$C,0),1))</f>
        <v>10510</v>
      </c>
      <c r="E35" s="141">
        <f>IF(ISBLANK(C35),"",INDEX('Výsledková listina'!$H:$I,MATCH($C35,'Výsledková listina'!$C:$C,0),2))</f>
        <v>3</v>
      </c>
      <c r="F35" s="212"/>
      <c r="G35" s="212"/>
      <c r="H35" s="206"/>
      <c r="I35" s="140">
        <f>IF(ISBLANK(C35),"",INDEX('Výsledková listina'!$L:$M,MATCH($C35,'Výsledková listina'!$C:$C,0),1))</f>
        <v>5380</v>
      </c>
      <c r="J35" s="141">
        <f>IF(ISBLANK(C35),"",INDEX('Výsledková listina'!$L:$M,MATCH($C35,'Výsledková listina'!$C:$C,0),2))</f>
        <v>6</v>
      </c>
      <c r="K35" s="212"/>
      <c r="L35" s="212"/>
      <c r="M35" s="206"/>
      <c r="N35" s="216"/>
      <c r="O35" s="219"/>
      <c r="P35" s="206"/>
    </row>
    <row r="36" spans="1:16" ht="13.5" customHeight="1" thickBot="1">
      <c r="A36" s="210"/>
      <c r="B36" s="144">
        <f>IF(ISBLANK($C36),"",INDEX('Výsledková listina'!$B:$B,MATCH($C36,'Výsledková listina'!$C:$C,0),1))</f>
        <v>3529</v>
      </c>
      <c r="C36" s="147" t="s">
        <v>147</v>
      </c>
      <c r="D36" s="138">
        <f>IF(ISBLANK(C36),"",INDEX('Výsledková listina'!$H:$I,MATCH($C36,'Výsledková listina'!$C:$C,0),1))</f>
        <v>6030</v>
      </c>
      <c r="E36" s="139">
        <f>IF(ISBLANK(C36),"",INDEX('Výsledková listina'!$H:$I,MATCH($C36,'Výsledková listina'!$C:$C,0),2))</f>
        <v>8</v>
      </c>
      <c r="F36" s="185"/>
      <c r="G36" s="185"/>
      <c r="H36" s="207"/>
      <c r="I36" s="138">
        <f>IF(ISBLANK(C36),"",INDEX('Výsledková listina'!$L:$M,MATCH($C36,'Výsledková listina'!$C:$C,0),1))</f>
        <v>15800</v>
      </c>
      <c r="J36" s="139">
        <f>IF(ISBLANK(C36),"",INDEX('Výsledková listina'!$L:$M,MATCH($C36,'Výsledková listina'!$C:$C,0),2))</f>
        <v>1</v>
      </c>
      <c r="K36" s="185"/>
      <c r="L36" s="185"/>
      <c r="M36" s="214"/>
      <c r="N36" s="217"/>
      <c r="O36" s="220"/>
      <c r="P36" s="207"/>
    </row>
    <row r="37" spans="1:16" ht="12.75" customHeight="1">
      <c r="A37" s="208" t="s">
        <v>205</v>
      </c>
      <c r="B37" s="142">
        <f>IF(ISBLANK($C37),"",INDEX('Výsledková listina'!$B:$B,MATCH($C37,'Výsledková listina'!$C:$C,0),1))</f>
        <v>96</v>
      </c>
      <c r="C37" s="145" t="s">
        <v>148</v>
      </c>
      <c r="D37" s="136">
        <f>IF(ISBLANK(C37),"",INDEX('Výsledková listina'!$H:$I,MATCH($C37,'Výsledková listina'!$C:$C,0),1))</f>
        <v>14380</v>
      </c>
      <c r="E37" s="137">
        <f>IF(ISBLANK(C37),"",INDEX('Výsledková listina'!$H:$I,MATCH($C37,'Výsledková listina'!$C:$C,0),2))</f>
        <v>2</v>
      </c>
      <c r="F37" s="211">
        <f>IF(ISBLANK($A37),"",SUM(D37:D39))</f>
        <v>35860</v>
      </c>
      <c r="G37" s="211">
        <f>IF(ISBLANK($A37),"",SUM(E37:E39))</f>
        <v>11</v>
      </c>
      <c r="H37" s="205">
        <f>IF(ISBLANK($A37),"",RANK(G37,G:G,1))</f>
        <v>2</v>
      </c>
      <c r="I37" s="136">
        <f>IF(ISBLANK(C37),"",INDEX('Výsledková listina'!$L:$M,MATCH($C37,'Výsledková listina'!$C:$C,0),1))</f>
        <v>1380</v>
      </c>
      <c r="J37" s="137">
        <f>IF(ISBLANK(C37),"",INDEX('Výsledková listina'!$L:$M,MATCH($C37,'Výsledková listina'!$C:$C,0),2))</f>
        <v>11</v>
      </c>
      <c r="K37" s="211">
        <f>IF(ISBLANK($A37),"",SUM(I37:I39))</f>
        <v>35380</v>
      </c>
      <c r="L37" s="211">
        <f>IF(ISBLANK($A37),"",SUM(J37:J39))</f>
        <v>21</v>
      </c>
      <c r="M37" s="213">
        <f>IF(ISBLANK($A37),"",RANK(L37,L:L,1))</f>
        <v>7</v>
      </c>
      <c r="N37" s="215">
        <f>IF(ISBLANK($A37),"",SUM(F37,K37))</f>
        <v>71240</v>
      </c>
      <c r="O37" s="218">
        <f>IF(ISBLANK($A37),"",SUM(G37,L37))</f>
        <v>32</v>
      </c>
      <c r="P37" s="205">
        <f>IF(ISBLANK($A37),"",RANK(O37,O:O,1))</f>
        <v>3</v>
      </c>
    </row>
    <row r="38" spans="1:16" ht="12.75" customHeight="1">
      <c r="A38" s="209"/>
      <c r="B38" s="143">
        <f>IF(ISBLANK($C38),"",INDEX('Výsledková listina'!$B:$B,MATCH($C38,'Výsledková listina'!$C:$C,0),1))</f>
        <v>2284</v>
      </c>
      <c r="C38" s="146" t="s">
        <v>149</v>
      </c>
      <c r="D38" s="140">
        <f>IF(ISBLANK(C38),"",INDEX('Výsledková listina'!$H:$I,MATCH($C38,'Výsledková listina'!$C:$C,0),1))</f>
        <v>13470</v>
      </c>
      <c r="E38" s="141">
        <f>IF(ISBLANK(C38),"",INDEX('Výsledková listina'!$H:$I,MATCH($C38,'Výsledková listina'!$C:$C,0),2))</f>
        <v>4</v>
      </c>
      <c r="F38" s="212"/>
      <c r="G38" s="212"/>
      <c r="H38" s="206"/>
      <c r="I38" s="140">
        <f>IF(ISBLANK(C38),"",INDEX('Výsledková listina'!$L:$M,MATCH($C38,'Výsledková listina'!$C:$C,0),1))</f>
        <v>7840</v>
      </c>
      <c r="J38" s="141">
        <f>IF(ISBLANK(C38),"",INDEX('Výsledková listina'!$L:$M,MATCH($C38,'Výsledková listina'!$C:$C,0),2))</f>
        <v>9</v>
      </c>
      <c r="K38" s="212"/>
      <c r="L38" s="212"/>
      <c r="M38" s="206"/>
      <c r="N38" s="216"/>
      <c r="O38" s="219"/>
      <c r="P38" s="206"/>
    </row>
    <row r="39" spans="1:16" ht="13.5" customHeight="1" thickBot="1">
      <c r="A39" s="210"/>
      <c r="B39" s="144">
        <f>IF(ISBLANK($C39),"",INDEX('Výsledková listina'!$B:$B,MATCH($C39,'Výsledková listina'!$C:$C,0),1))</f>
        <v>3054</v>
      </c>
      <c r="C39" s="147" t="s">
        <v>150</v>
      </c>
      <c r="D39" s="138">
        <f>IF(ISBLANK(C39),"",INDEX('Výsledková listina'!$H:$I,MATCH($C39,'Výsledková listina'!$C:$C,0),1))</f>
        <v>8010</v>
      </c>
      <c r="E39" s="139">
        <f>IF(ISBLANK(C39),"",INDEX('Výsledková listina'!$H:$I,MATCH($C39,'Výsledková listina'!$C:$C,0),2))</f>
        <v>5</v>
      </c>
      <c r="F39" s="185"/>
      <c r="G39" s="185"/>
      <c r="H39" s="207"/>
      <c r="I39" s="138">
        <f>IF(ISBLANK(C39),"",INDEX('Výsledková listina'!$L:$M,MATCH($C39,'Výsledková listina'!$C:$C,0),1))</f>
        <v>26160</v>
      </c>
      <c r="J39" s="139">
        <f>IF(ISBLANK(C39),"",INDEX('Výsledková listina'!$L:$M,MATCH($C39,'Výsledková listina'!$C:$C,0),2))</f>
        <v>1</v>
      </c>
      <c r="K39" s="185"/>
      <c r="L39" s="185"/>
      <c r="M39" s="214"/>
      <c r="N39" s="217"/>
      <c r="O39" s="220"/>
      <c r="P39" s="207"/>
    </row>
    <row r="40" spans="1:16" ht="12.75" customHeight="1">
      <c r="A40" s="208">
        <v>1</v>
      </c>
      <c r="B40" s="142">
        <f>IF(ISBLANK($C40),"",INDEX('Výsledková listina'!$B:$B,MATCH($C40,'Výsledková listina'!$C:$C,0),1))</f>
        <v>6978</v>
      </c>
      <c r="C40" s="145" t="s">
        <v>136</v>
      </c>
      <c r="D40" s="136">
        <f>IF(ISBLANK(C40),"",INDEX('Výsledková listina'!$H:$I,MATCH($C40,'Výsledková listina'!$C:$C,0),1))</f>
        <v>8090</v>
      </c>
      <c r="E40" s="137">
        <f>IF(ISBLANK(C40),"",INDEX('Výsledková listina'!$H:$I,MATCH($C40,'Výsledková listina'!$C:$C,0),2))</f>
        <v>4</v>
      </c>
      <c r="F40" s="211">
        <f>IF(ISBLANK($A40),"",SUM(D40:D42))</f>
        <v>17340</v>
      </c>
      <c r="G40" s="211">
        <f>IF(ISBLANK($A40),"",SUM(E40:E42))</f>
        <v>23</v>
      </c>
      <c r="H40" s="205">
        <f>IF(ISBLANK($A40),"",RANK(G40,G:G,1))</f>
        <v>9</v>
      </c>
      <c r="I40" s="136">
        <f>IF(ISBLANK(C40),"",INDEX('Výsledková listina'!$L:$M,MATCH($C40,'Výsledková listina'!$C:$C,0),1))</f>
        <v>0</v>
      </c>
      <c r="J40" s="137">
        <f>IF(ISBLANK(C40),"",INDEX('Výsledková listina'!$L:$M,MATCH($C40,'Výsledková listina'!$C:$C,0),2))</f>
        <v>12.5</v>
      </c>
      <c r="K40" s="211">
        <f>IF(ISBLANK($A40),"",SUM(I40:I42))</f>
        <v>19420</v>
      </c>
      <c r="L40" s="211">
        <f>IF(ISBLANK($A40),"",SUM(J40:J42))</f>
        <v>21.5</v>
      </c>
      <c r="M40" s="213">
        <f>IF(ISBLANK($A40),"",RANK(L40,L:L,1))</f>
        <v>9</v>
      </c>
      <c r="N40" s="215">
        <f>IF(ISBLANK($A40),"",SUM(F40,K40))</f>
        <v>36760</v>
      </c>
      <c r="O40" s="218">
        <f>IF(ISBLANK($A40),"",SUM(G40,L40))</f>
        <v>44.5</v>
      </c>
      <c r="P40" s="205">
        <f>IF(ISBLANK($A40),"",RANK(O40,O:O,1))</f>
        <v>9</v>
      </c>
    </row>
    <row r="41" spans="1:16" ht="12.75" customHeight="1">
      <c r="A41" s="209"/>
      <c r="B41" s="143">
        <f>IF(ISBLANK($C41),"",INDEX('Výsledková listina'!$B:$B,MATCH($C41,'Výsledková listina'!$C:$C,0),1))</f>
        <v>2015</v>
      </c>
      <c r="C41" s="146" t="s">
        <v>152</v>
      </c>
      <c r="D41" s="140">
        <f>IF(ISBLANK(C41),"",INDEX('Výsledková listina'!$H:$I,MATCH($C41,'Výsledková listina'!$C:$C,0),1))</f>
        <v>5800</v>
      </c>
      <c r="E41" s="141">
        <f>IF(ISBLANK(C41),"",INDEX('Výsledková listina'!$H:$I,MATCH($C41,'Výsledková listina'!$C:$C,0),2))</f>
        <v>9</v>
      </c>
      <c r="F41" s="212"/>
      <c r="G41" s="212"/>
      <c r="H41" s="206"/>
      <c r="I41" s="140">
        <f>IF(ISBLANK(C41),"",INDEX('Výsledková listina'!$L:$M,MATCH($C41,'Výsledková listina'!$C:$C,0),1))</f>
        <v>9960</v>
      </c>
      <c r="J41" s="141">
        <f>IF(ISBLANK(C41),"",INDEX('Výsledková listina'!$L:$M,MATCH($C41,'Výsledková listina'!$C:$C,0),2))</f>
        <v>2</v>
      </c>
      <c r="K41" s="212"/>
      <c r="L41" s="212"/>
      <c r="M41" s="206"/>
      <c r="N41" s="216"/>
      <c r="O41" s="219"/>
      <c r="P41" s="206"/>
    </row>
    <row r="42" spans="1:16" ht="13.5" customHeight="1" thickBot="1">
      <c r="A42" s="210"/>
      <c r="B42" s="144">
        <f>IF(ISBLANK($C42),"",INDEX('Výsledková listina'!$B:$B,MATCH($C42,'Výsledková listina'!$C:$C,0),1))</f>
        <v>6971</v>
      </c>
      <c r="C42" s="147" t="s">
        <v>153</v>
      </c>
      <c r="D42" s="138">
        <f>IF(ISBLANK(C42),"",INDEX('Výsledková listina'!$H:$I,MATCH($C42,'Výsledková listina'!$C:$C,0),1))</f>
        <v>3450</v>
      </c>
      <c r="E42" s="139">
        <f>IF(ISBLANK(C42),"",INDEX('Výsledková listina'!$H:$I,MATCH($C42,'Výsledková listina'!$C:$C,0),2))</f>
        <v>10</v>
      </c>
      <c r="F42" s="185"/>
      <c r="G42" s="185"/>
      <c r="H42" s="207"/>
      <c r="I42" s="138">
        <f>IF(ISBLANK(C42),"",INDEX('Výsledková listina'!$L:$M,MATCH($C42,'Výsledková listina'!$C:$C,0),1))</f>
        <v>9460</v>
      </c>
      <c r="J42" s="139">
        <f>IF(ISBLANK(C42),"",INDEX('Výsledková listina'!$L:$M,MATCH($C42,'Výsledková listina'!$C:$C,0),2))</f>
        <v>7</v>
      </c>
      <c r="K42" s="185"/>
      <c r="L42" s="185"/>
      <c r="M42" s="214"/>
      <c r="N42" s="217"/>
      <c r="O42" s="220"/>
      <c r="P42" s="207"/>
    </row>
    <row r="43" spans="1:16" ht="12.75" customHeight="1">
      <c r="A43" s="208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11">
        <f>IF(ISBLANK($A43),"",SUM(D43:D45))</f>
      </c>
      <c r="G43" s="211">
        <f>IF(ISBLANK($A43),"",SUM(E43:E45))</f>
      </c>
      <c r="H43" s="205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11">
        <f>IF(ISBLANK($A43),"",SUM(I43:I45))</f>
      </c>
      <c r="L43" s="211">
        <f>IF(ISBLANK($A43),"",SUM(J43:J45))</f>
      </c>
      <c r="M43" s="213">
        <f>IF(ISBLANK($A43),"",RANK(L43,L:L,1))</f>
      </c>
      <c r="N43" s="215">
        <f>IF(ISBLANK($A43),"",SUM(F43,K43))</f>
      </c>
      <c r="O43" s="218">
        <f>IF(ISBLANK($A43),"",SUM(G43,L43))</f>
      </c>
      <c r="P43" s="205">
        <f>IF(ISBLANK($A43),"",RANK(O43,O:O,1))</f>
      </c>
    </row>
    <row r="44" spans="1:16" ht="12.75" customHeight="1">
      <c r="A44" s="209"/>
      <c r="B44" s="143" t="e">
        <f>IF(ISBLANK($C44),"",INDEX('Výsledková listina'!$B:$B,MATCH($C44,'Výsledková listina'!$C:$C,0),1))</f>
        <v>#N/A</v>
      </c>
      <c r="C44" s="146" t="s">
        <v>205</v>
      </c>
      <c r="D44" s="140" t="e">
        <f>IF(ISBLANK(C44),"",INDEX('Výsledková listina'!$H:$I,MATCH($C44,'Výsledková listina'!$C:$C,0),1))</f>
        <v>#N/A</v>
      </c>
      <c r="E44" s="141" t="e">
        <f>IF(ISBLANK(C44),"",INDEX('Výsledková listina'!$H:$I,MATCH($C44,'Výsledková listina'!$C:$C,0),2))</f>
        <v>#N/A</v>
      </c>
      <c r="F44" s="212"/>
      <c r="G44" s="212"/>
      <c r="H44" s="206"/>
      <c r="I44" s="140" t="e">
        <f>IF(ISBLANK(C44),"",INDEX('Výsledková listina'!$L:$M,MATCH($C44,'Výsledková listina'!$C:$C,0),1))</f>
        <v>#N/A</v>
      </c>
      <c r="J44" s="141" t="e">
        <f>IF(ISBLANK(C44),"",INDEX('Výsledková listina'!$L:$M,MATCH($C44,'Výsledková listina'!$C:$C,0),2))</f>
        <v>#N/A</v>
      </c>
      <c r="K44" s="212"/>
      <c r="L44" s="212"/>
      <c r="M44" s="206"/>
      <c r="N44" s="216"/>
      <c r="O44" s="219"/>
      <c r="P44" s="206"/>
    </row>
    <row r="45" spans="1:16" ht="13.5" customHeight="1" thickBot="1">
      <c r="A45" s="210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85"/>
      <c r="G45" s="185"/>
      <c r="H45" s="207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85"/>
      <c r="L45" s="185"/>
      <c r="M45" s="214"/>
      <c r="N45" s="217"/>
      <c r="O45" s="220"/>
      <c r="P45" s="207"/>
    </row>
    <row r="46" spans="1:16" ht="12.75" customHeight="1">
      <c r="A46" s="208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11">
        <f>IF(ISBLANK($A46),"",SUM(D46:D48))</f>
      </c>
      <c r="G46" s="211">
        <f>IF(ISBLANK($A46),"",SUM(E46:E48))</f>
      </c>
      <c r="H46" s="205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11">
        <f>IF(ISBLANK($A46),"",SUM(I46:I48))</f>
      </c>
      <c r="L46" s="211">
        <f>IF(ISBLANK($A46),"",SUM(J46:J48))</f>
      </c>
      <c r="M46" s="213">
        <f>IF(ISBLANK($A46),"",RANK(L46,L:L,1))</f>
      </c>
      <c r="N46" s="215">
        <f>IF(ISBLANK($A46),"",SUM(F46,K46))</f>
      </c>
      <c r="O46" s="218">
        <f>IF(ISBLANK($A46),"",SUM(G46,L46))</f>
      </c>
      <c r="P46" s="205">
        <f>IF(ISBLANK($A46),"",RANK(O46,O:O,1))</f>
      </c>
    </row>
    <row r="47" spans="1:16" ht="12.75" customHeight="1">
      <c r="A47" s="209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12"/>
      <c r="G47" s="212"/>
      <c r="H47" s="206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12"/>
      <c r="L47" s="212"/>
      <c r="M47" s="206"/>
      <c r="N47" s="216"/>
      <c r="O47" s="219"/>
      <c r="P47" s="206"/>
    </row>
    <row r="48" spans="1:16" ht="13.5" customHeight="1" thickBot="1">
      <c r="A48" s="210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85"/>
      <c r="G48" s="185"/>
      <c r="H48" s="207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85"/>
      <c r="L48" s="185"/>
      <c r="M48" s="214"/>
      <c r="N48" s="217"/>
      <c r="O48" s="220"/>
      <c r="P48" s="207"/>
    </row>
    <row r="49" spans="1:16" ht="12.75" customHeight="1">
      <c r="A49" s="208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1">
        <f>IF(ISBLANK($A49),"",SUM(D49:D51))</f>
      </c>
      <c r="G49" s="211">
        <f>IF(ISBLANK($A49),"",SUM(E49:E51))</f>
      </c>
      <c r="H49" s="205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1">
        <f>IF(ISBLANK($A49),"",SUM(I49:I51))</f>
      </c>
      <c r="L49" s="211">
        <f>IF(ISBLANK($A49),"",SUM(J49:J51))</f>
      </c>
      <c r="M49" s="213">
        <f>IF(ISBLANK($A49),"",RANK(L49,L:L,1))</f>
      </c>
      <c r="N49" s="215">
        <f>IF(ISBLANK($A49),"",SUM(F49,K49))</f>
      </c>
      <c r="O49" s="218">
        <f>IF(ISBLANK($A49),"",SUM(G49,L49))</f>
      </c>
      <c r="P49" s="205">
        <f>IF(ISBLANK($A49),"",RANK(O49,O:O,1))</f>
      </c>
    </row>
    <row r="50" spans="1:16" ht="12.75" customHeight="1">
      <c r="A50" s="209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2"/>
      <c r="G50" s="212"/>
      <c r="H50" s="206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2"/>
      <c r="L50" s="212"/>
      <c r="M50" s="206"/>
      <c r="N50" s="216"/>
      <c r="O50" s="219"/>
      <c r="P50" s="206"/>
    </row>
    <row r="51" spans="1:16" ht="13.5" customHeight="1" thickBot="1">
      <c r="A51" s="210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5"/>
      <c r="G51" s="185"/>
      <c r="H51" s="207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5"/>
      <c r="L51" s="185"/>
      <c r="M51" s="214"/>
      <c r="N51" s="217"/>
      <c r="O51" s="220"/>
      <c r="P51" s="207"/>
    </row>
    <row r="52" spans="1:16" ht="12.75" customHeight="1">
      <c r="A52" s="208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1">
        <f>IF(ISBLANK($A52),"",SUM(D52:D54))</f>
      </c>
      <c r="G52" s="211">
        <f>IF(ISBLANK($A52),"",SUM(E52:E54))</f>
      </c>
      <c r="H52" s="205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1">
        <f>IF(ISBLANK($A52),"",SUM(I52:I54))</f>
      </c>
      <c r="L52" s="211">
        <f>IF(ISBLANK($A52),"",SUM(J52:J54))</f>
      </c>
      <c r="M52" s="213">
        <f>IF(ISBLANK($A52),"",RANK(L52,L:L,1))</f>
      </c>
      <c r="N52" s="215">
        <f>IF(ISBLANK($A52),"",SUM(F52,K52))</f>
      </c>
      <c r="O52" s="218">
        <f>IF(ISBLANK($A52),"",SUM(G52,L52))</f>
      </c>
      <c r="P52" s="205">
        <f>IF(ISBLANK($A52),"",RANK(O52,O:O,1))</f>
      </c>
    </row>
    <row r="53" spans="1:16" ht="12.75" customHeight="1">
      <c r="A53" s="209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2"/>
      <c r="G53" s="212"/>
      <c r="H53" s="206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2"/>
      <c r="L53" s="212"/>
      <c r="M53" s="206"/>
      <c r="N53" s="216"/>
      <c r="O53" s="219"/>
      <c r="P53" s="206"/>
    </row>
    <row r="54" spans="1:16" ht="13.5" customHeight="1" thickBot="1">
      <c r="A54" s="210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5"/>
      <c r="G54" s="185"/>
      <c r="H54" s="207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5"/>
      <c r="L54" s="185"/>
      <c r="M54" s="214"/>
      <c r="N54" s="217"/>
      <c r="O54" s="220"/>
      <c r="P54" s="207"/>
    </row>
    <row r="55" spans="1:16" ht="12.75" customHeight="1">
      <c r="A55" s="208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1">
        <f>IF(ISBLANK($A55),"",SUM(D55:D57))</f>
      </c>
      <c r="G55" s="211">
        <f>IF(ISBLANK($A55),"",SUM(E55:E57))</f>
      </c>
      <c r="H55" s="205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1">
        <f>IF(ISBLANK($A55),"",SUM(I55:I57))</f>
      </c>
      <c r="L55" s="211">
        <f>IF(ISBLANK($A55),"",SUM(J55:J57))</f>
      </c>
      <c r="M55" s="213">
        <f>IF(ISBLANK($A55),"",RANK(L55,L:L,1))</f>
      </c>
      <c r="N55" s="215">
        <f>IF(ISBLANK($A55),"",SUM(F55,K55))</f>
      </c>
      <c r="O55" s="218">
        <f>IF(ISBLANK($A55),"",SUM(G55,L55))</f>
      </c>
      <c r="P55" s="205">
        <f>IF(ISBLANK($A55),"",RANK(O55,O:O,1))</f>
      </c>
    </row>
    <row r="56" spans="1:16" ht="12.75" customHeight="1">
      <c r="A56" s="209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2"/>
      <c r="G56" s="212"/>
      <c r="H56" s="206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2"/>
      <c r="L56" s="212"/>
      <c r="M56" s="206"/>
      <c r="N56" s="216"/>
      <c r="O56" s="219"/>
      <c r="P56" s="206"/>
    </row>
    <row r="57" spans="1:16" ht="13.5" customHeight="1" thickBot="1">
      <c r="A57" s="210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5"/>
      <c r="G57" s="185"/>
      <c r="H57" s="207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5"/>
      <c r="L57" s="185"/>
      <c r="M57" s="214"/>
      <c r="N57" s="217"/>
      <c r="O57" s="220"/>
      <c r="P57" s="207"/>
    </row>
    <row r="58" spans="1:16" ht="12.75" customHeight="1">
      <c r="A58" s="208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1">
        <f>IF(ISBLANK($A58),"",SUM(D58:D60))</f>
      </c>
      <c r="G58" s="211">
        <f>IF(ISBLANK($A58),"",SUM(E58:E60))</f>
      </c>
      <c r="H58" s="205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1">
        <f>IF(ISBLANK($A58),"",SUM(I58:I60))</f>
      </c>
      <c r="L58" s="211">
        <f>IF(ISBLANK($A58),"",SUM(J58:J60))</f>
      </c>
      <c r="M58" s="213">
        <f>IF(ISBLANK($A58),"",RANK(L58,L:L,1))</f>
      </c>
      <c r="N58" s="215">
        <f>IF(ISBLANK($A58),"",SUM(F58,K58))</f>
      </c>
      <c r="O58" s="218">
        <f>IF(ISBLANK($A58),"",SUM(G58,L58))</f>
      </c>
      <c r="P58" s="205">
        <f>IF(ISBLANK($A58),"",RANK(O58,O:O,1))</f>
      </c>
    </row>
    <row r="59" spans="1:16" ht="12.75" customHeight="1">
      <c r="A59" s="209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2"/>
      <c r="G59" s="212"/>
      <c r="H59" s="206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2"/>
      <c r="L59" s="212"/>
      <c r="M59" s="206"/>
      <c r="N59" s="216"/>
      <c r="O59" s="219"/>
      <c r="P59" s="206"/>
    </row>
    <row r="60" spans="1:16" ht="13.5" customHeight="1" thickBot="1">
      <c r="A60" s="210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5"/>
      <c r="G60" s="185"/>
      <c r="H60" s="207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5"/>
      <c r="L60" s="185"/>
      <c r="M60" s="214"/>
      <c r="N60" s="217"/>
      <c r="O60" s="220"/>
      <c r="P60" s="207"/>
    </row>
    <row r="61" spans="1:16" ht="12.75" customHeight="1">
      <c r="A61" s="208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1">
        <f>IF(ISBLANK($A61),"",SUM(D61:D63))</f>
      </c>
      <c r="G61" s="211">
        <f>IF(ISBLANK($A61),"",SUM(E61:E63))</f>
      </c>
      <c r="H61" s="205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1">
        <f>IF(ISBLANK($A61),"",SUM(I61:I63))</f>
      </c>
      <c r="L61" s="211">
        <f>IF(ISBLANK($A61),"",SUM(J61:J63))</f>
      </c>
      <c r="M61" s="213">
        <f>IF(ISBLANK($A61),"",RANK(L61,L:L,1))</f>
      </c>
      <c r="N61" s="215">
        <f>IF(ISBLANK($A61),"",SUM(F61,K61))</f>
      </c>
      <c r="O61" s="218">
        <f>IF(ISBLANK($A61),"",SUM(G61,L61))</f>
      </c>
      <c r="P61" s="205">
        <f>IF(ISBLANK($A61),"",RANK(O61,O:O,1))</f>
      </c>
    </row>
    <row r="62" spans="1:16" ht="12.75" customHeight="1">
      <c r="A62" s="209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2"/>
      <c r="G62" s="212"/>
      <c r="H62" s="206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2"/>
      <c r="L62" s="212"/>
      <c r="M62" s="206"/>
      <c r="N62" s="216"/>
      <c r="O62" s="219"/>
      <c r="P62" s="206"/>
    </row>
    <row r="63" spans="1:16" ht="13.5" customHeight="1" thickBot="1">
      <c r="A63" s="210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5"/>
      <c r="G63" s="185"/>
      <c r="H63" s="207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5"/>
      <c r="L63" s="185"/>
      <c r="M63" s="214"/>
      <c r="N63" s="217"/>
      <c r="O63" s="220"/>
      <c r="P63" s="207"/>
    </row>
    <row r="64" spans="1:16" ht="12.75" customHeight="1">
      <c r="A64" s="208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1">
        <f>IF(ISBLANK($A64),"",SUM(D64:D66))</f>
      </c>
      <c r="G64" s="211">
        <f>IF(ISBLANK($A64),"",SUM(E64:E66))</f>
      </c>
      <c r="H64" s="205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1">
        <f>IF(ISBLANK($A64),"",SUM(I64:I66))</f>
      </c>
      <c r="L64" s="211">
        <f>IF(ISBLANK($A64),"",SUM(J64:J66))</f>
      </c>
      <c r="M64" s="213">
        <f>IF(ISBLANK($A64),"",RANK(L64,L:L,1))</f>
      </c>
      <c r="N64" s="215">
        <f>IF(ISBLANK($A64),"",SUM(F64,K64))</f>
      </c>
      <c r="O64" s="218">
        <f>IF(ISBLANK($A64),"",SUM(G64,L64))</f>
      </c>
      <c r="P64" s="205">
        <f>IF(ISBLANK($A64),"",RANK(O64,O:O,1))</f>
      </c>
    </row>
    <row r="65" spans="1:16" ht="12.75" customHeight="1">
      <c r="A65" s="209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2"/>
      <c r="G65" s="212"/>
      <c r="H65" s="206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2"/>
      <c r="L65" s="212"/>
      <c r="M65" s="206"/>
      <c r="N65" s="216"/>
      <c r="O65" s="219"/>
      <c r="P65" s="206"/>
    </row>
    <row r="66" spans="1:16" ht="13.5" customHeight="1" thickBot="1">
      <c r="A66" s="210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5"/>
      <c r="G66" s="185"/>
      <c r="H66" s="207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5"/>
      <c r="L66" s="185"/>
      <c r="M66" s="214"/>
      <c r="N66" s="217"/>
      <c r="O66" s="220"/>
      <c r="P66" s="207"/>
    </row>
    <row r="67" spans="1:16" ht="12.75" customHeight="1">
      <c r="A67" s="208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1">
        <f>IF(ISBLANK($A67),"",SUM(D67:D69))</f>
      </c>
      <c r="G67" s="211">
        <f>IF(ISBLANK($A67),"",SUM(E67:E69))</f>
      </c>
      <c r="H67" s="205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1">
        <f>IF(ISBLANK($A67),"",SUM(I67:I69))</f>
      </c>
      <c r="L67" s="211">
        <f>IF(ISBLANK($A67),"",SUM(J67:J69))</f>
      </c>
      <c r="M67" s="213">
        <f>IF(ISBLANK($A67),"",RANK(L67,L:L,1))</f>
      </c>
      <c r="N67" s="215">
        <f>IF(ISBLANK($A67),"",SUM(F67,K67))</f>
      </c>
      <c r="O67" s="218">
        <f>IF(ISBLANK($A67),"",SUM(G67,L67))</f>
      </c>
      <c r="P67" s="205">
        <f>IF(ISBLANK($A67),"",RANK(O67,O:O,1))</f>
      </c>
    </row>
    <row r="68" spans="1:16" ht="12.75" customHeight="1">
      <c r="A68" s="209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2"/>
      <c r="G68" s="212"/>
      <c r="H68" s="206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2"/>
      <c r="L68" s="212"/>
      <c r="M68" s="206"/>
      <c r="N68" s="216"/>
      <c r="O68" s="219"/>
      <c r="P68" s="206"/>
    </row>
    <row r="69" spans="1:16" ht="13.5" customHeight="1" thickBot="1">
      <c r="A69" s="210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5"/>
      <c r="G69" s="185"/>
      <c r="H69" s="207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5"/>
      <c r="L69" s="185"/>
      <c r="M69" s="214"/>
      <c r="N69" s="217"/>
      <c r="O69" s="220"/>
      <c r="P69" s="207"/>
    </row>
    <row r="70" spans="1:16" ht="12.75" customHeight="1">
      <c r="A70" s="208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1">
        <f>IF(ISBLANK($A70),"",SUM(D70:D72))</f>
      </c>
      <c r="G70" s="211">
        <f>IF(ISBLANK($A70),"",SUM(E70:E72))</f>
      </c>
      <c r="H70" s="205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1">
        <f>IF(ISBLANK($A70),"",SUM(I70:I72))</f>
      </c>
      <c r="L70" s="211">
        <f>IF(ISBLANK($A70),"",SUM(J70:J72))</f>
      </c>
      <c r="M70" s="213">
        <f>IF(ISBLANK($A70),"",RANK(L70,L:L,1))</f>
      </c>
      <c r="N70" s="215">
        <f>IF(ISBLANK($A70),"",SUM(F70,K70))</f>
      </c>
      <c r="O70" s="218">
        <f>IF(ISBLANK($A70),"",SUM(G70,L70))</f>
      </c>
      <c r="P70" s="205">
        <f>IF(ISBLANK($A70),"",RANK(O70,O:O,1))</f>
      </c>
    </row>
    <row r="71" spans="1:16" ht="12.75" customHeight="1">
      <c r="A71" s="209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2"/>
      <c r="G71" s="212"/>
      <c r="H71" s="206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2"/>
      <c r="L71" s="212"/>
      <c r="M71" s="206"/>
      <c r="N71" s="216"/>
      <c r="O71" s="219"/>
      <c r="P71" s="206"/>
    </row>
    <row r="72" spans="1:16" ht="13.5" customHeight="1" thickBot="1">
      <c r="A72" s="210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5"/>
      <c r="G72" s="185"/>
      <c r="H72" s="207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5"/>
      <c r="L72" s="185"/>
      <c r="M72" s="214"/>
      <c r="N72" s="217"/>
      <c r="O72" s="220"/>
      <c r="P72" s="207"/>
    </row>
    <row r="73" spans="1:16" ht="12.75" customHeight="1">
      <c r="A73" s="208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1">
        <f>IF(ISBLANK($A73),"",SUM(D73:D75))</f>
      </c>
      <c r="G73" s="211">
        <f>IF(ISBLANK($A73),"",SUM(E73:E75))</f>
      </c>
      <c r="H73" s="205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1">
        <f>IF(ISBLANK($A73),"",SUM(I73:I75))</f>
      </c>
      <c r="L73" s="211">
        <f>IF(ISBLANK($A73),"",SUM(J73:J75))</f>
      </c>
      <c r="M73" s="213">
        <f>IF(ISBLANK($A73),"",RANK(L73,L:L,1))</f>
      </c>
      <c r="N73" s="215">
        <f>IF(ISBLANK($A73),"",SUM(F73,K73))</f>
      </c>
      <c r="O73" s="218">
        <f>IF(ISBLANK($A73),"",SUM(G73,L73))</f>
      </c>
      <c r="P73" s="205">
        <f>IF(ISBLANK($A73),"",RANK(O73,O:O,1))</f>
      </c>
    </row>
    <row r="74" spans="1:16" ht="12.75" customHeight="1">
      <c r="A74" s="209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2"/>
      <c r="G74" s="212"/>
      <c r="H74" s="206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2"/>
      <c r="L74" s="212"/>
      <c r="M74" s="206"/>
      <c r="N74" s="216"/>
      <c r="O74" s="219"/>
      <c r="P74" s="206"/>
    </row>
    <row r="75" spans="1:16" ht="13.5" customHeight="1" thickBot="1">
      <c r="A75" s="210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5"/>
      <c r="G75" s="185"/>
      <c r="H75" s="207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5"/>
      <c r="L75" s="185"/>
      <c r="M75" s="214"/>
      <c r="N75" s="217"/>
      <c r="O75" s="220"/>
      <c r="P75" s="207"/>
    </row>
    <row r="76" spans="1:16" ht="12.75" customHeight="1">
      <c r="A76" s="208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1">
        <f>IF(ISBLANK($A76),"",SUM(D76:D78))</f>
      </c>
      <c r="G76" s="211">
        <f>IF(ISBLANK($A76),"",SUM(E76:E78))</f>
      </c>
      <c r="H76" s="205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1">
        <f>IF(ISBLANK($A76),"",SUM(I76:I78))</f>
      </c>
      <c r="L76" s="211">
        <f>IF(ISBLANK($A76),"",SUM(J76:J78))</f>
      </c>
      <c r="M76" s="213">
        <f>IF(ISBLANK($A76),"",RANK(L76,L:L,1))</f>
      </c>
      <c r="N76" s="215">
        <f>IF(ISBLANK($A76),"",SUM(F76,K76))</f>
      </c>
      <c r="O76" s="218">
        <f>IF(ISBLANK($A76),"",SUM(G76,L76))</f>
      </c>
      <c r="P76" s="205">
        <f>IF(ISBLANK($A76),"",RANK(O76,O:O,1))</f>
      </c>
    </row>
    <row r="77" spans="1:16" ht="12.75" customHeight="1">
      <c r="A77" s="209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2"/>
      <c r="G77" s="212"/>
      <c r="H77" s="206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2"/>
      <c r="L77" s="212"/>
      <c r="M77" s="206"/>
      <c r="N77" s="216"/>
      <c r="O77" s="219"/>
      <c r="P77" s="206"/>
    </row>
    <row r="78" spans="1:16" ht="13.5" customHeight="1" thickBot="1">
      <c r="A78" s="210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5"/>
      <c r="G78" s="185"/>
      <c r="H78" s="207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5"/>
      <c r="L78" s="185"/>
      <c r="M78" s="214"/>
      <c r="N78" s="217"/>
      <c r="O78" s="220"/>
      <c r="P78" s="207"/>
    </row>
    <row r="79" spans="1:16" ht="12.75" customHeight="1">
      <c r="A79" s="208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1">
        <f>IF(ISBLANK($A79),"",SUM(D79:D81))</f>
      </c>
      <c r="G79" s="211">
        <f>IF(ISBLANK($A79),"",SUM(E79:E81))</f>
      </c>
      <c r="H79" s="205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1">
        <f>IF(ISBLANK($A79),"",SUM(I79:I81))</f>
      </c>
      <c r="L79" s="211">
        <f>IF(ISBLANK($A79),"",SUM(J79:J81))</f>
      </c>
      <c r="M79" s="213">
        <f>IF(ISBLANK($A79),"",RANK(L79,L:L,1))</f>
      </c>
      <c r="N79" s="215">
        <f>IF(ISBLANK($A79),"",SUM(F79,K79))</f>
      </c>
      <c r="O79" s="218">
        <f>IF(ISBLANK($A79),"",SUM(G79,L79))</f>
      </c>
      <c r="P79" s="205">
        <f>IF(ISBLANK($A79),"",RANK(O79,O:O,1))</f>
      </c>
    </row>
    <row r="80" spans="1:16" ht="12.75" customHeight="1">
      <c r="A80" s="209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2"/>
      <c r="G80" s="212"/>
      <c r="H80" s="206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2"/>
      <c r="L80" s="212"/>
      <c r="M80" s="206"/>
      <c r="N80" s="216"/>
      <c r="O80" s="219"/>
      <c r="P80" s="206"/>
    </row>
    <row r="81" spans="1:16" ht="13.5" customHeight="1" thickBot="1">
      <c r="A81" s="210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5"/>
      <c r="G81" s="185"/>
      <c r="H81" s="207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5"/>
      <c r="L81" s="185"/>
      <c r="M81" s="214"/>
      <c r="N81" s="217"/>
      <c r="O81" s="220"/>
      <c r="P81" s="207"/>
    </row>
    <row r="82" spans="1:16" ht="12.75" customHeight="1">
      <c r="A82" s="208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1">
        <f>IF(ISBLANK($A82),"",SUM(D82:D84))</f>
      </c>
      <c r="G82" s="211">
        <f>IF(ISBLANK($A82),"",SUM(E82:E84))</f>
      </c>
      <c r="H82" s="205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1">
        <f>IF(ISBLANK($A82),"",SUM(I82:I84))</f>
      </c>
      <c r="L82" s="211">
        <f>IF(ISBLANK($A82),"",SUM(J82:J84))</f>
      </c>
      <c r="M82" s="213">
        <f>IF(ISBLANK($A82),"",RANK(L82,L:L,1))</f>
      </c>
      <c r="N82" s="215">
        <f>IF(ISBLANK($A82),"",SUM(F82,K82))</f>
      </c>
      <c r="O82" s="218">
        <f>IF(ISBLANK($A82),"",SUM(G82,L82))</f>
      </c>
      <c r="P82" s="205">
        <f>IF(ISBLANK($A82),"",RANK(O82,O:O,1))</f>
      </c>
    </row>
    <row r="83" spans="1:16" ht="12.75" customHeight="1">
      <c r="A83" s="209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2"/>
      <c r="G83" s="212"/>
      <c r="H83" s="206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2"/>
      <c r="L83" s="212"/>
      <c r="M83" s="206"/>
      <c r="N83" s="216"/>
      <c r="O83" s="219"/>
      <c r="P83" s="206"/>
    </row>
    <row r="84" spans="1:16" ht="13.5" customHeight="1" thickBot="1">
      <c r="A84" s="210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5"/>
      <c r="G84" s="185"/>
      <c r="H84" s="207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5"/>
      <c r="L84" s="185"/>
      <c r="M84" s="214"/>
      <c r="N84" s="217"/>
      <c r="O84" s="220"/>
      <c r="P84" s="207"/>
    </row>
    <row r="85" spans="1:16" ht="12.75" customHeight="1">
      <c r="A85" s="208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1">
        <f>IF(ISBLANK($A85),"",SUM(D85:D87))</f>
      </c>
      <c r="G85" s="211">
        <f>IF(ISBLANK($A85),"",SUM(E85:E87))</f>
      </c>
      <c r="H85" s="205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1">
        <f>IF(ISBLANK($A85),"",SUM(I85:I87))</f>
      </c>
      <c r="L85" s="211">
        <f>IF(ISBLANK($A85),"",SUM(J85:J87))</f>
      </c>
      <c r="M85" s="213">
        <f>IF(ISBLANK($A85),"",RANK(L85,L:L,1))</f>
      </c>
      <c r="N85" s="215">
        <f>IF(ISBLANK($A85),"",SUM(F85,K85))</f>
      </c>
      <c r="O85" s="218">
        <f>IF(ISBLANK($A85),"",SUM(G85,L85))</f>
      </c>
      <c r="P85" s="205">
        <f>IF(ISBLANK($A85),"",RANK(O85,O:O,1))</f>
      </c>
    </row>
    <row r="86" spans="1:16" ht="12.75" customHeight="1">
      <c r="A86" s="209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2"/>
      <c r="G86" s="212"/>
      <c r="H86" s="206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2"/>
      <c r="L86" s="212"/>
      <c r="M86" s="206"/>
      <c r="N86" s="216"/>
      <c r="O86" s="219"/>
      <c r="P86" s="206"/>
    </row>
    <row r="87" spans="1:16" ht="13.5" customHeight="1" thickBot="1">
      <c r="A87" s="210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5"/>
      <c r="G87" s="185"/>
      <c r="H87" s="207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5"/>
      <c r="L87" s="185"/>
      <c r="M87" s="214"/>
      <c r="N87" s="217"/>
      <c r="O87" s="220"/>
      <c r="P87" s="207"/>
    </row>
    <row r="88" spans="1:16" ht="12.75" customHeight="1">
      <c r="A88" s="208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1">
        <f>IF(ISBLANK($A88),"",SUM(D88:D90))</f>
      </c>
      <c r="G88" s="211">
        <f>IF(ISBLANK($A88),"",SUM(E88:E90))</f>
      </c>
      <c r="H88" s="205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1">
        <f>IF(ISBLANK($A88),"",SUM(I88:I90))</f>
      </c>
      <c r="L88" s="211">
        <f>IF(ISBLANK($A88),"",SUM(J88:J90))</f>
      </c>
      <c r="M88" s="213">
        <f>IF(ISBLANK($A88),"",RANK(L88,L:L,1))</f>
      </c>
      <c r="N88" s="215">
        <f>IF(ISBLANK($A88),"",SUM(F88,K88))</f>
      </c>
      <c r="O88" s="218">
        <f>IF(ISBLANK($A88),"",SUM(G88,L88))</f>
      </c>
      <c r="P88" s="205">
        <f>IF(ISBLANK($A88),"",RANK(O88,O:O,1))</f>
      </c>
    </row>
    <row r="89" spans="1:16" ht="12.75" customHeight="1">
      <c r="A89" s="209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2"/>
      <c r="G89" s="212"/>
      <c r="H89" s="206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2"/>
      <c r="L89" s="212"/>
      <c r="M89" s="206"/>
      <c r="N89" s="216"/>
      <c r="O89" s="219"/>
      <c r="P89" s="206"/>
    </row>
    <row r="90" spans="1:16" ht="13.5" customHeight="1" thickBot="1">
      <c r="A90" s="210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5"/>
      <c r="G90" s="185"/>
      <c r="H90" s="207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5"/>
      <c r="L90" s="185"/>
      <c r="M90" s="214"/>
      <c r="N90" s="217"/>
      <c r="O90" s="220"/>
      <c r="P90" s="207"/>
    </row>
    <row r="91" spans="1:16" ht="12.75" customHeight="1">
      <c r="A91" s="208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1">
        <f>IF(ISBLANK($A91),"",SUM(D91:D93))</f>
      </c>
      <c r="G91" s="211">
        <f>IF(ISBLANK($A91),"",SUM(E91:E93))</f>
      </c>
      <c r="H91" s="205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1">
        <f>IF(ISBLANK($A91),"",SUM(I91:I93))</f>
      </c>
      <c r="L91" s="211">
        <f>IF(ISBLANK($A91),"",SUM(J91:J93))</f>
      </c>
      <c r="M91" s="213">
        <f>IF(ISBLANK($A91),"",RANK(L91,L:L,1))</f>
      </c>
      <c r="N91" s="215">
        <f>IF(ISBLANK($A91),"",SUM(F91,K91))</f>
      </c>
      <c r="O91" s="218">
        <f>IF(ISBLANK($A91),"",SUM(G91,L91))</f>
      </c>
      <c r="P91" s="205">
        <f>IF(ISBLANK($A91),"",RANK(O91,O:O,1))</f>
      </c>
    </row>
    <row r="92" spans="1:16" ht="12.75" customHeight="1">
      <c r="A92" s="209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2"/>
      <c r="G92" s="212"/>
      <c r="H92" s="206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2"/>
      <c r="L92" s="212"/>
      <c r="M92" s="206"/>
      <c r="N92" s="216"/>
      <c r="O92" s="219"/>
      <c r="P92" s="206"/>
    </row>
    <row r="93" spans="1:16" ht="13.5" customHeight="1" thickBot="1">
      <c r="A93" s="210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5"/>
      <c r="G93" s="185"/>
      <c r="H93" s="207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5"/>
      <c r="L93" s="185"/>
      <c r="M93" s="214"/>
      <c r="N93" s="217"/>
      <c r="O93" s="220"/>
      <c r="P93" s="207"/>
    </row>
    <row r="94" spans="1:16" ht="12.75" customHeight="1">
      <c r="A94" s="208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1">
        <f>IF(ISBLANK($A94),"",SUM(D94:D96))</f>
      </c>
      <c r="G94" s="211">
        <f>IF(ISBLANK($A94),"",SUM(E94:E96))</f>
      </c>
      <c r="H94" s="205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1">
        <f>IF(ISBLANK($A94),"",SUM(I94:I96))</f>
      </c>
      <c r="L94" s="211">
        <f>IF(ISBLANK($A94),"",SUM(J94:J96))</f>
      </c>
      <c r="M94" s="213">
        <f>IF(ISBLANK($A94),"",RANK(L94,L:L,1))</f>
      </c>
      <c r="N94" s="215">
        <f>IF(ISBLANK($A94),"",SUM(F94,K94))</f>
      </c>
      <c r="O94" s="218">
        <f>IF(ISBLANK($A94),"",SUM(G94,L94))</f>
      </c>
      <c r="P94" s="205">
        <f>IF(ISBLANK($A94),"",RANK(O94,O:O,1))</f>
      </c>
    </row>
    <row r="95" spans="1:16" ht="12.75" customHeight="1">
      <c r="A95" s="209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2"/>
      <c r="G95" s="212"/>
      <c r="H95" s="206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2"/>
      <c r="L95" s="212"/>
      <c r="M95" s="206"/>
      <c r="N95" s="216"/>
      <c r="O95" s="219"/>
      <c r="P95" s="206"/>
    </row>
    <row r="96" spans="1:16" ht="13.5" customHeight="1" thickBot="1">
      <c r="A96" s="210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5"/>
      <c r="G96" s="185"/>
      <c r="H96" s="207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5"/>
      <c r="L96" s="185"/>
      <c r="M96" s="214"/>
      <c r="N96" s="217"/>
      <c r="O96" s="220"/>
      <c r="P96" s="207"/>
    </row>
    <row r="97" spans="1:16" ht="12.75" customHeight="1">
      <c r="A97" s="208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1">
        <f>IF(ISBLANK($A97),"",SUM(D97:D99))</f>
      </c>
      <c r="G97" s="211">
        <f>IF(ISBLANK($A97),"",SUM(E97:E99))</f>
      </c>
      <c r="H97" s="205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1">
        <f>IF(ISBLANK($A97),"",SUM(I97:I99))</f>
      </c>
      <c r="L97" s="211">
        <f>IF(ISBLANK($A97),"",SUM(J97:J99))</f>
      </c>
      <c r="M97" s="213">
        <f>IF(ISBLANK($A97),"",RANK(L97,L:L,1))</f>
      </c>
      <c r="N97" s="215">
        <f>IF(ISBLANK($A97),"",SUM(F97,K97))</f>
      </c>
      <c r="O97" s="218">
        <f>IF(ISBLANK($A97),"",SUM(G97,L97))</f>
      </c>
      <c r="P97" s="205">
        <f>IF(ISBLANK($A97),"",RANK(O97,O:O,1))</f>
      </c>
    </row>
    <row r="98" spans="1:16" ht="12.75" customHeight="1">
      <c r="A98" s="209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2"/>
      <c r="G98" s="212"/>
      <c r="H98" s="206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2"/>
      <c r="L98" s="212"/>
      <c r="M98" s="206"/>
      <c r="N98" s="216"/>
      <c r="O98" s="219"/>
      <c r="P98" s="206"/>
    </row>
    <row r="99" spans="1:16" ht="13.5" customHeight="1" thickBot="1">
      <c r="A99" s="210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5"/>
      <c r="G99" s="185"/>
      <c r="H99" s="207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5"/>
      <c r="L99" s="185"/>
      <c r="M99" s="214"/>
      <c r="N99" s="217"/>
      <c r="O99" s="220"/>
      <c r="P99" s="207"/>
    </row>
    <row r="100" spans="1:16" ht="12.75" customHeight="1">
      <c r="A100" s="208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1">
        <f>IF(ISBLANK($A100),"",SUM(D100:D102))</f>
      </c>
      <c r="G100" s="211">
        <f>IF(ISBLANK($A100),"",SUM(E100:E102))</f>
      </c>
      <c r="H100" s="205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1">
        <f>IF(ISBLANK($A100),"",SUM(I100:I102))</f>
      </c>
      <c r="L100" s="211">
        <f>IF(ISBLANK($A100),"",SUM(J100:J102))</f>
      </c>
      <c r="M100" s="213">
        <f>IF(ISBLANK($A100),"",RANK(L100,L:L,1))</f>
      </c>
      <c r="N100" s="215">
        <f>IF(ISBLANK($A100),"",SUM(F100,K100))</f>
      </c>
      <c r="O100" s="218">
        <f>IF(ISBLANK($A100),"",SUM(G100,L100))</f>
      </c>
      <c r="P100" s="205">
        <f>IF(ISBLANK($A100),"",RANK(O100,O:O,1))</f>
      </c>
    </row>
    <row r="101" spans="1:16" ht="12.75" customHeight="1">
      <c r="A101" s="209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2"/>
      <c r="G101" s="212"/>
      <c r="H101" s="206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2"/>
      <c r="L101" s="212"/>
      <c r="M101" s="206"/>
      <c r="N101" s="216"/>
      <c r="O101" s="219"/>
      <c r="P101" s="206"/>
    </row>
    <row r="102" spans="1:16" ht="13.5" customHeight="1" thickBot="1">
      <c r="A102" s="210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5"/>
      <c r="G102" s="185"/>
      <c r="H102" s="207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5"/>
      <c r="L102" s="185"/>
      <c r="M102" s="214"/>
      <c r="N102" s="217"/>
      <c r="O102" s="220"/>
      <c r="P102" s="207"/>
    </row>
    <row r="103" spans="1:16" ht="12.75" customHeight="1">
      <c r="A103" s="208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1">
        <f>IF(ISBLANK($A103),"",SUM(D103:D105))</f>
      </c>
      <c r="G103" s="211">
        <f>IF(ISBLANK($A103),"",SUM(E103:E105))</f>
      </c>
      <c r="H103" s="205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1">
        <f>IF(ISBLANK($A103),"",SUM(I103:I105))</f>
      </c>
      <c r="L103" s="211">
        <f>IF(ISBLANK($A103),"",SUM(J103:J105))</f>
      </c>
      <c r="M103" s="213">
        <f>IF(ISBLANK($A103),"",RANK(L103,L:L,1))</f>
      </c>
      <c r="N103" s="215">
        <f>IF(ISBLANK($A103),"",SUM(F103,K103))</f>
      </c>
      <c r="O103" s="218">
        <f>IF(ISBLANK($A103),"",SUM(G103,L103))</f>
      </c>
      <c r="P103" s="205">
        <f>IF(ISBLANK($A103),"",RANK(O103,O:O,1))</f>
      </c>
    </row>
    <row r="104" spans="1:16" ht="12.75" customHeight="1">
      <c r="A104" s="209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2"/>
      <c r="G104" s="212"/>
      <c r="H104" s="206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2"/>
      <c r="L104" s="212"/>
      <c r="M104" s="206"/>
      <c r="N104" s="216"/>
      <c r="O104" s="219"/>
      <c r="P104" s="206"/>
    </row>
    <row r="105" spans="1:16" ht="13.5" customHeight="1" thickBot="1">
      <c r="A105" s="210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5"/>
      <c r="G105" s="185"/>
      <c r="H105" s="207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5"/>
      <c r="L105" s="185"/>
      <c r="M105" s="214"/>
      <c r="N105" s="217"/>
      <c r="O105" s="220"/>
      <c r="P105" s="207"/>
    </row>
    <row r="106" spans="1:16" ht="12.75" customHeight="1">
      <c r="A106" s="208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1">
        <f>IF(ISBLANK($A106),"",SUM(D106:D108))</f>
      </c>
      <c r="G106" s="211">
        <f>IF(ISBLANK($A106),"",SUM(E106:E108))</f>
      </c>
      <c r="H106" s="205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1">
        <f>IF(ISBLANK($A106),"",SUM(I106:I108))</f>
      </c>
      <c r="L106" s="211">
        <f>IF(ISBLANK($A106),"",SUM(J106:J108))</f>
      </c>
      <c r="M106" s="213">
        <f>IF(ISBLANK($A106),"",RANK(L106,L:L,1))</f>
      </c>
      <c r="N106" s="215">
        <f>IF(ISBLANK($A106),"",SUM(F106,K106))</f>
      </c>
      <c r="O106" s="218">
        <f>IF(ISBLANK($A106),"",SUM(G106,L106))</f>
      </c>
      <c r="P106" s="205">
        <f>IF(ISBLANK($A106),"",RANK(O106,O:O,1))</f>
      </c>
    </row>
    <row r="107" spans="1:16" ht="12.75" customHeight="1">
      <c r="A107" s="209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2"/>
      <c r="G107" s="212"/>
      <c r="H107" s="206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2"/>
      <c r="L107" s="212"/>
      <c r="M107" s="206"/>
      <c r="N107" s="216"/>
      <c r="O107" s="219"/>
      <c r="P107" s="206"/>
    </row>
    <row r="108" spans="1:16" ht="13.5" customHeight="1" thickBot="1">
      <c r="A108" s="210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5"/>
      <c r="G108" s="185"/>
      <c r="H108" s="207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5"/>
      <c r="L108" s="185"/>
      <c r="M108" s="214"/>
      <c r="N108" s="217"/>
      <c r="O108" s="220"/>
      <c r="P108" s="207"/>
    </row>
    <row r="109" spans="1:16" ht="12.75" customHeight="1">
      <c r="A109" s="208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1">
        <f>IF(ISBLANK($A109),"",SUM(D109:D111))</f>
      </c>
      <c r="G109" s="211">
        <f>IF(ISBLANK($A109),"",SUM(E109:E111))</f>
      </c>
      <c r="H109" s="205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1">
        <f>IF(ISBLANK($A109),"",SUM(I109:I111))</f>
      </c>
      <c r="L109" s="211">
        <f>IF(ISBLANK($A109),"",SUM(J109:J111))</f>
      </c>
      <c r="M109" s="213">
        <f>IF(ISBLANK($A109),"",RANK(L109,L:L,1))</f>
      </c>
      <c r="N109" s="215">
        <f>IF(ISBLANK($A109),"",SUM(F109,K109))</f>
      </c>
      <c r="O109" s="218">
        <f>IF(ISBLANK($A109),"",SUM(G109,L109))</f>
      </c>
      <c r="P109" s="205">
        <f>IF(ISBLANK($A109),"",RANK(O109,O:O,1))</f>
      </c>
    </row>
    <row r="110" spans="1:16" ht="12.75" customHeight="1">
      <c r="A110" s="209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2"/>
      <c r="G110" s="212"/>
      <c r="H110" s="206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2"/>
      <c r="L110" s="212"/>
      <c r="M110" s="206"/>
      <c r="N110" s="216"/>
      <c r="O110" s="219"/>
      <c r="P110" s="206"/>
    </row>
    <row r="111" spans="1:16" ht="13.5" customHeight="1" thickBot="1">
      <c r="A111" s="210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5"/>
      <c r="G111" s="185"/>
      <c r="H111" s="207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5"/>
      <c r="L111" s="185"/>
      <c r="M111" s="214"/>
      <c r="N111" s="217"/>
      <c r="O111" s="220"/>
      <c r="P111" s="207"/>
    </row>
    <row r="112" spans="1:16" ht="12.75" customHeight="1">
      <c r="A112" s="208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1">
        <f>IF(ISBLANK($A112),"",SUM(D112:D114))</f>
      </c>
      <c r="G112" s="211">
        <f>IF(ISBLANK($A112),"",SUM(E112:E114))</f>
      </c>
      <c r="H112" s="205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1">
        <f>IF(ISBLANK($A112),"",SUM(I112:I114))</f>
      </c>
      <c r="L112" s="211">
        <f>IF(ISBLANK($A112),"",SUM(J112:J114))</f>
      </c>
      <c r="M112" s="213">
        <f>IF(ISBLANK($A112),"",RANK(L112,L:L,1))</f>
      </c>
      <c r="N112" s="215">
        <f>IF(ISBLANK($A112),"",SUM(F112,K112))</f>
      </c>
      <c r="O112" s="218">
        <f>IF(ISBLANK($A112),"",SUM(G112,L112))</f>
      </c>
      <c r="P112" s="205">
        <f>IF(ISBLANK($A112),"",RANK(O112,O:O,1))</f>
      </c>
    </row>
    <row r="113" spans="1:16" ht="12.75" customHeight="1">
      <c r="A113" s="209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2"/>
      <c r="G113" s="212"/>
      <c r="H113" s="206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2"/>
      <c r="L113" s="212"/>
      <c r="M113" s="206"/>
      <c r="N113" s="216"/>
      <c r="O113" s="219"/>
      <c r="P113" s="206"/>
    </row>
    <row r="114" spans="1:16" ht="13.5" customHeight="1" thickBot="1">
      <c r="A114" s="210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5"/>
      <c r="G114" s="185"/>
      <c r="H114" s="207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5"/>
      <c r="L114" s="185"/>
      <c r="M114" s="214"/>
      <c r="N114" s="217"/>
      <c r="O114" s="220"/>
      <c r="P114" s="207"/>
    </row>
    <row r="115" spans="1:16" ht="12.75" customHeight="1">
      <c r="A115" s="208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1">
        <f>IF(ISBLANK($A115),"",SUM(D115:D117))</f>
      </c>
      <c r="G115" s="211">
        <f>IF(ISBLANK($A115),"",SUM(E115:E117))</f>
      </c>
      <c r="H115" s="205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1">
        <f>IF(ISBLANK($A115),"",SUM(I115:I117))</f>
      </c>
      <c r="L115" s="211">
        <f>IF(ISBLANK($A115),"",SUM(J115:J117))</f>
      </c>
      <c r="M115" s="213">
        <f>IF(ISBLANK($A115),"",RANK(L115,L:L,1))</f>
      </c>
      <c r="N115" s="215">
        <f>IF(ISBLANK($A115),"",SUM(F115,K115))</f>
      </c>
      <c r="O115" s="218">
        <f>IF(ISBLANK($A115),"",SUM(G115,L115))</f>
      </c>
      <c r="P115" s="205">
        <f>IF(ISBLANK($A115),"",RANK(O115,O:O,1))</f>
      </c>
    </row>
    <row r="116" spans="1:16" ht="12.75" customHeight="1">
      <c r="A116" s="209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2"/>
      <c r="G116" s="212"/>
      <c r="H116" s="206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2"/>
      <c r="L116" s="212"/>
      <c r="M116" s="206"/>
      <c r="N116" s="216"/>
      <c r="O116" s="219"/>
      <c r="P116" s="206"/>
    </row>
    <row r="117" spans="1:16" ht="13.5" customHeight="1" thickBot="1">
      <c r="A117" s="210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5"/>
      <c r="G117" s="185"/>
      <c r="H117" s="207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5"/>
      <c r="L117" s="185"/>
      <c r="M117" s="214"/>
      <c r="N117" s="217"/>
      <c r="O117" s="220"/>
      <c r="P117" s="207"/>
    </row>
    <row r="118" spans="1:16" ht="12.75" customHeight="1">
      <c r="A118" s="208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1">
        <f>IF(ISBLANK($A118),"",SUM(D118:D120))</f>
      </c>
      <c r="G118" s="211">
        <f>IF(ISBLANK($A118),"",SUM(E118:E120))</f>
      </c>
      <c r="H118" s="205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1">
        <f>IF(ISBLANK($A118),"",SUM(I118:I120))</f>
      </c>
      <c r="L118" s="211">
        <f>IF(ISBLANK($A118),"",SUM(J118:J120))</f>
      </c>
      <c r="M118" s="213">
        <f>IF(ISBLANK($A118),"",RANK(L118,L:L,1))</f>
      </c>
      <c r="N118" s="215">
        <f>IF(ISBLANK($A118),"",SUM(F118,K118))</f>
      </c>
      <c r="O118" s="218">
        <f>IF(ISBLANK($A118),"",SUM(G118,L118))</f>
      </c>
      <c r="P118" s="205">
        <f>IF(ISBLANK($A118),"",RANK(O118,O:O,1))</f>
      </c>
    </row>
    <row r="119" spans="1:16" ht="12.75" customHeight="1">
      <c r="A119" s="209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2"/>
      <c r="G119" s="212"/>
      <c r="H119" s="206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2"/>
      <c r="L119" s="212"/>
      <c r="M119" s="206"/>
      <c r="N119" s="216"/>
      <c r="O119" s="219"/>
      <c r="P119" s="206"/>
    </row>
    <row r="120" spans="1:16" ht="13.5" customHeight="1" thickBot="1">
      <c r="A120" s="210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5"/>
      <c r="G120" s="185"/>
      <c r="H120" s="207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5"/>
      <c r="L120" s="185"/>
      <c r="M120" s="214"/>
      <c r="N120" s="217"/>
      <c r="O120" s="220"/>
      <c r="P120" s="207"/>
    </row>
    <row r="121" spans="1:16" ht="12.75" customHeight="1">
      <c r="A121" s="208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1">
        <f>IF(ISBLANK($A121),"",SUM(D121:D123))</f>
      </c>
      <c r="G121" s="211">
        <f>IF(ISBLANK($A121),"",SUM(E121:E123))</f>
      </c>
      <c r="H121" s="205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1">
        <f>IF(ISBLANK($A121),"",SUM(I121:I123))</f>
      </c>
      <c r="L121" s="211">
        <f>IF(ISBLANK($A121),"",SUM(J121:J123))</f>
      </c>
      <c r="M121" s="213">
        <f>IF(ISBLANK($A121),"",RANK(L121,L:L,1))</f>
      </c>
      <c r="N121" s="215">
        <f>IF(ISBLANK($A121),"",SUM(F121,K121))</f>
      </c>
      <c r="O121" s="218">
        <f>IF(ISBLANK($A121),"",SUM(G121,L121))</f>
      </c>
      <c r="P121" s="205">
        <f>IF(ISBLANK($A121),"",RANK(O121,O:O,1))</f>
      </c>
    </row>
    <row r="122" spans="1:16" ht="12.75" customHeight="1">
      <c r="A122" s="209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2"/>
      <c r="G122" s="212"/>
      <c r="H122" s="206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2"/>
      <c r="L122" s="212"/>
      <c r="M122" s="206"/>
      <c r="N122" s="216"/>
      <c r="O122" s="219"/>
      <c r="P122" s="206"/>
    </row>
    <row r="123" spans="1:16" ht="13.5" customHeight="1" thickBot="1">
      <c r="A123" s="210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5"/>
      <c r="G123" s="185"/>
      <c r="H123" s="207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5"/>
      <c r="L123" s="185"/>
      <c r="M123" s="214"/>
      <c r="N123" s="217"/>
      <c r="O123" s="220"/>
      <c r="P123" s="207"/>
    </row>
    <row r="124" spans="1:16" ht="12.75" customHeight="1">
      <c r="A124" s="208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1">
        <f>IF(ISBLANK($A124),"",SUM(D124:D126))</f>
      </c>
      <c r="G124" s="211">
        <f>IF(ISBLANK($A124),"",SUM(E124:E126))</f>
      </c>
      <c r="H124" s="205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1">
        <f>IF(ISBLANK($A124),"",SUM(I124:I126))</f>
      </c>
      <c r="L124" s="211">
        <f>IF(ISBLANK($A124),"",SUM(J124:J126))</f>
      </c>
      <c r="M124" s="213">
        <f>IF(ISBLANK($A124),"",RANK(L124,L:L,1))</f>
      </c>
      <c r="N124" s="215">
        <f>IF(ISBLANK($A124),"",SUM(F124,K124))</f>
      </c>
      <c r="O124" s="218">
        <f>IF(ISBLANK($A124),"",SUM(G124,L124))</f>
      </c>
      <c r="P124" s="205">
        <f>IF(ISBLANK($A124),"",RANK(O124,O:O,1))</f>
      </c>
    </row>
    <row r="125" spans="1:16" ht="12.75" customHeight="1">
      <c r="A125" s="209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2"/>
      <c r="G125" s="212"/>
      <c r="H125" s="206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2"/>
      <c r="L125" s="212"/>
      <c r="M125" s="206"/>
      <c r="N125" s="216"/>
      <c r="O125" s="219"/>
      <c r="P125" s="206"/>
    </row>
    <row r="126" spans="1:16" ht="13.5" customHeight="1" thickBot="1">
      <c r="A126" s="210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5"/>
      <c r="G126" s="185"/>
      <c r="H126" s="207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5"/>
      <c r="L126" s="185"/>
      <c r="M126" s="214"/>
      <c r="N126" s="217"/>
      <c r="O126" s="220"/>
      <c r="P126" s="207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600" verticalDpi="6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L18" sqref="L18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7">
        <f>CONCATENATE('Základní list'!$E$3)</f>
      </c>
      <c r="C1" s="247"/>
      <c r="D1" s="247"/>
      <c r="E1" s="247"/>
      <c r="F1" s="247"/>
      <c r="G1" s="247"/>
      <c r="H1" s="247">
        <f>CONCATENATE('Základní list'!$E$3)</f>
      </c>
      <c r="I1" s="247"/>
      <c r="J1" s="247"/>
      <c r="K1" s="247"/>
      <c r="L1" s="247"/>
      <c r="M1" s="247"/>
      <c r="N1" s="247">
        <f>CONCATENATE('Základní list'!$E$3)</f>
      </c>
      <c r="O1" s="247"/>
      <c r="P1" s="247"/>
      <c r="Q1" s="247"/>
      <c r="R1" s="247"/>
      <c r="S1" s="247"/>
      <c r="T1" s="247">
        <f>CONCATENATE('Základní list'!$E$3)</f>
      </c>
      <c r="U1" s="247"/>
      <c r="V1" s="247"/>
      <c r="W1" s="247"/>
      <c r="X1" s="247"/>
      <c r="Y1" s="247"/>
      <c r="Z1" s="247">
        <f>CONCATENATE('Základní list'!$E$3)</f>
      </c>
      <c r="AA1" s="247"/>
      <c r="AB1" s="247"/>
      <c r="AC1" s="247"/>
      <c r="AD1" s="247"/>
      <c r="AE1" s="247"/>
      <c r="AF1" s="247">
        <f>CONCATENATE('Základní list'!$E$3)</f>
      </c>
      <c r="AG1" s="247"/>
      <c r="AH1" s="247"/>
      <c r="AI1" s="247"/>
      <c r="AJ1" s="247"/>
      <c r="AK1" s="247"/>
      <c r="AL1" s="247">
        <f>CONCATENATE('Základní list'!$E$3)</f>
      </c>
      <c r="AM1" s="247"/>
      <c r="AN1" s="247"/>
      <c r="AO1" s="247"/>
      <c r="AP1" s="247"/>
      <c r="AQ1" s="247"/>
      <c r="AR1" s="247">
        <f>CONCATENATE('Základní list'!$E$3)</f>
      </c>
      <c r="AS1" s="247"/>
      <c r="AT1" s="247"/>
      <c r="AU1" s="247"/>
      <c r="AV1" s="247"/>
      <c r="AW1" s="247"/>
      <c r="AX1" s="247">
        <f>CONCATENATE('Základní list'!$E$3)</f>
      </c>
      <c r="AY1" s="247"/>
      <c r="AZ1" s="247"/>
      <c r="BA1" s="247"/>
      <c r="BB1" s="247"/>
      <c r="BC1" s="247"/>
      <c r="BD1" s="247">
        <f>CONCATENATE('Základní list'!$E$3)</f>
      </c>
      <c r="BE1" s="247"/>
      <c r="BF1" s="247"/>
      <c r="BG1" s="247"/>
      <c r="BH1" s="247"/>
      <c r="BI1" s="247"/>
      <c r="BJ1" s="247">
        <f>CONCATENATE('Základní list'!$E$3)</f>
      </c>
      <c r="BK1" s="247"/>
      <c r="BL1" s="247"/>
      <c r="BM1" s="247"/>
      <c r="BN1" s="247"/>
      <c r="BO1" s="247">
        <f>CONCATENATE('Základní list'!$E$3)</f>
      </c>
      <c r="BP1" s="247"/>
      <c r="BQ1" s="247"/>
      <c r="BR1" s="247"/>
      <c r="BS1" s="247"/>
      <c r="BT1" s="247">
        <f>CONCATENATE('Základní list'!$E$3)</f>
      </c>
      <c r="BU1" s="247"/>
      <c r="BV1" s="247"/>
      <c r="BW1" s="247"/>
      <c r="BX1" s="247"/>
      <c r="BY1" s="247">
        <f>CONCATENATE('Základní list'!$E$3)</f>
      </c>
      <c r="BZ1" s="247"/>
      <c r="CA1" s="247"/>
      <c r="CB1" s="247"/>
      <c r="CC1" s="247"/>
      <c r="CD1" s="247">
        <f>CONCATENATE('Základní list'!$E$3)</f>
      </c>
      <c r="CE1" s="247"/>
      <c r="CF1" s="247"/>
      <c r="CG1" s="247"/>
      <c r="CH1" s="247"/>
    </row>
    <row r="2" spans="1:86" s="58" customFormat="1" ht="13.5" thickBot="1">
      <c r="A2" s="57"/>
      <c r="B2" s="246">
        <f>CONCATENATE('Základní list'!$D$4)</f>
      </c>
      <c r="C2" s="246"/>
      <c r="D2" s="246"/>
      <c r="E2" s="246"/>
      <c r="F2" s="246"/>
      <c r="G2" s="246"/>
      <c r="H2" s="246">
        <f>CONCATENATE('Základní list'!$D$4)</f>
      </c>
      <c r="I2" s="246"/>
      <c r="J2" s="246"/>
      <c r="K2" s="246"/>
      <c r="L2" s="246"/>
      <c r="M2" s="246"/>
      <c r="N2" s="246">
        <f>CONCATENATE('Základní list'!$D$4)</f>
      </c>
      <c r="O2" s="246"/>
      <c r="P2" s="246"/>
      <c r="Q2" s="246"/>
      <c r="R2" s="246"/>
      <c r="S2" s="246"/>
      <c r="T2" s="246">
        <f>CONCATENATE('Základní list'!$D$4)</f>
      </c>
      <c r="U2" s="246"/>
      <c r="V2" s="246"/>
      <c r="W2" s="246"/>
      <c r="X2" s="246"/>
      <c r="Y2" s="246"/>
      <c r="Z2" s="246">
        <f>CONCATENATE('Základní list'!$D$4)</f>
      </c>
      <c r="AA2" s="246"/>
      <c r="AB2" s="246"/>
      <c r="AC2" s="246"/>
      <c r="AD2" s="246"/>
      <c r="AE2" s="246"/>
      <c r="AF2" s="246">
        <f>CONCATENATE('Základní list'!$D$4)</f>
      </c>
      <c r="AG2" s="246"/>
      <c r="AH2" s="246"/>
      <c r="AI2" s="246"/>
      <c r="AJ2" s="246"/>
      <c r="AK2" s="246"/>
      <c r="AL2" s="246">
        <f>CONCATENATE('Základní list'!$D$4)</f>
      </c>
      <c r="AM2" s="246"/>
      <c r="AN2" s="246"/>
      <c r="AO2" s="246"/>
      <c r="AP2" s="246"/>
      <c r="AQ2" s="246"/>
      <c r="AR2" s="246">
        <f>CONCATENATE('Základní list'!$D$4)</f>
      </c>
      <c r="AS2" s="246"/>
      <c r="AT2" s="246"/>
      <c r="AU2" s="246"/>
      <c r="AV2" s="246"/>
      <c r="AW2" s="246"/>
      <c r="AX2" s="246">
        <f>CONCATENATE('Základní list'!$D$4)</f>
      </c>
      <c r="AY2" s="246"/>
      <c r="AZ2" s="246"/>
      <c r="BA2" s="246"/>
      <c r="BB2" s="246"/>
      <c r="BC2" s="246"/>
      <c r="BD2" s="246">
        <f>CONCATENATE('Základní list'!$D$4)</f>
      </c>
      <c r="BE2" s="246"/>
      <c r="BF2" s="246"/>
      <c r="BG2" s="246"/>
      <c r="BH2" s="246"/>
      <c r="BI2" s="246"/>
      <c r="BJ2" s="246">
        <f>CONCATENATE('Základní list'!$D$4)</f>
      </c>
      <c r="BK2" s="246"/>
      <c r="BL2" s="246"/>
      <c r="BM2" s="246"/>
      <c r="BN2" s="246"/>
      <c r="BO2" s="246">
        <f>CONCATENATE('Základní list'!$D$4)</f>
      </c>
      <c r="BP2" s="246"/>
      <c r="BQ2" s="246"/>
      <c r="BR2" s="246"/>
      <c r="BS2" s="246"/>
      <c r="BT2" s="246">
        <f>CONCATENATE('Základní list'!$D$4)</f>
      </c>
      <c r="BU2" s="246"/>
      <c r="BV2" s="246"/>
      <c r="BW2" s="246"/>
      <c r="BX2" s="246"/>
      <c r="BY2" s="246">
        <f>CONCATENATE('Základní list'!$D$4)</f>
      </c>
      <c r="BZ2" s="246"/>
      <c r="CA2" s="246"/>
      <c r="CB2" s="246"/>
      <c r="CC2" s="246"/>
      <c r="CD2" s="246">
        <f>CONCATENATE('Základní list'!$D$4)</f>
      </c>
      <c r="CE2" s="246"/>
      <c r="CF2" s="246"/>
      <c r="CG2" s="246"/>
      <c r="CH2" s="246"/>
    </row>
    <row r="3" spans="1:86" ht="16.5" customHeight="1">
      <c r="A3" s="243" t="s">
        <v>11</v>
      </c>
      <c r="B3" s="251" t="s">
        <v>16</v>
      </c>
      <c r="C3" s="252"/>
      <c r="D3" s="252"/>
      <c r="E3" s="252"/>
      <c r="F3" s="252"/>
      <c r="G3" s="253"/>
      <c r="H3" s="251" t="s">
        <v>16</v>
      </c>
      <c r="I3" s="252"/>
      <c r="J3" s="252"/>
      <c r="K3" s="252"/>
      <c r="L3" s="252"/>
      <c r="M3" s="253"/>
      <c r="N3" s="251" t="s">
        <v>16</v>
      </c>
      <c r="O3" s="252"/>
      <c r="P3" s="252"/>
      <c r="Q3" s="252"/>
      <c r="R3" s="252"/>
      <c r="S3" s="253"/>
      <c r="T3" s="251" t="s">
        <v>16</v>
      </c>
      <c r="U3" s="252"/>
      <c r="V3" s="252"/>
      <c r="W3" s="252"/>
      <c r="X3" s="252"/>
      <c r="Y3" s="253"/>
      <c r="Z3" s="251" t="s">
        <v>16</v>
      </c>
      <c r="AA3" s="252"/>
      <c r="AB3" s="252"/>
      <c r="AC3" s="252"/>
      <c r="AD3" s="252"/>
      <c r="AE3" s="253"/>
      <c r="AF3" s="251" t="s">
        <v>16</v>
      </c>
      <c r="AG3" s="252"/>
      <c r="AH3" s="252"/>
      <c r="AI3" s="252"/>
      <c r="AJ3" s="252"/>
      <c r="AK3" s="253"/>
      <c r="AL3" s="251" t="s">
        <v>16</v>
      </c>
      <c r="AM3" s="252"/>
      <c r="AN3" s="252"/>
      <c r="AO3" s="252"/>
      <c r="AP3" s="252"/>
      <c r="AQ3" s="253"/>
      <c r="AR3" s="251" t="s">
        <v>16</v>
      </c>
      <c r="AS3" s="252"/>
      <c r="AT3" s="252"/>
      <c r="AU3" s="252"/>
      <c r="AV3" s="252"/>
      <c r="AW3" s="253"/>
      <c r="AX3" s="251" t="s">
        <v>16</v>
      </c>
      <c r="AY3" s="252"/>
      <c r="AZ3" s="252"/>
      <c r="BA3" s="252"/>
      <c r="BB3" s="252"/>
      <c r="BC3" s="253"/>
      <c r="BD3" s="251" t="s">
        <v>16</v>
      </c>
      <c r="BE3" s="252"/>
      <c r="BF3" s="252"/>
      <c r="BG3" s="252"/>
      <c r="BH3" s="252"/>
      <c r="BI3" s="253"/>
      <c r="BJ3" s="251" t="s">
        <v>16</v>
      </c>
      <c r="BK3" s="252"/>
      <c r="BL3" s="252"/>
      <c r="BM3" s="252"/>
      <c r="BN3" s="253" t="s">
        <v>36</v>
      </c>
      <c r="BO3" s="251" t="s">
        <v>16</v>
      </c>
      <c r="BP3" s="252"/>
      <c r="BQ3" s="252"/>
      <c r="BR3" s="252"/>
      <c r="BS3" s="253" t="s">
        <v>36</v>
      </c>
      <c r="BT3" s="251" t="s">
        <v>16</v>
      </c>
      <c r="BU3" s="252"/>
      <c r="BV3" s="252"/>
      <c r="BW3" s="252"/>
      <c r="BX3" s="253" t="s">
        <v>36</v>
      </c>
      <c r="BY3" s="251" t="s">
        <v>16</v>
      </c>
      <c r="BZ3" s="252"/>
      <c r="CA3" s="252"/>
      <c r="CB3" s="252"/>
      <c r="CC3" s="253" t="s">
        <v>36</v>
      </c>
      <c r="CD3" s="251" t="s">
        <v>16</v>
      </c>
      <c r="CE3" s="252"/>
      <c r="CF3" s="252"/>
      <c r="CG3" s="252"/>
      <c r="CH3" s="253" t="s">
        <v>36</v>
      </c>
    </row>
    <row r="4" spans="1:86" s="8" customFormat="1" ht="16.5" customHeight="1" thickBot="1">
      <c r="A4" s="244"/>
      <c r="B4" s="248" t="str">
        <f>IF(ISBLANK('Základní list'!$C11),"",'Základní list'!$A11)</f>
        <v>A</v>
      </c>
      <c r="C4" s="249"/>
      <c r="D4" s="249"/>
      <c r="E4" s="249"/>
      <c r="F4" s="249"/>
      <c r="G4" s="250"/>
      <c r="H4" s="248" t="str">
        <f>IF(ISBLANK('Základní list'!$C12),"",'Základní list'!$A12)</f>
        <v>B</v>
      </c>
      <c r="I4" s="249"/>
      <c r="J4" s="249"/>
      <c r="K4" s="249"/>
      <c r="L4" s="249"/>
      <c r="M4" s="250"/>
      <c r="N4" s="248" t="str">
        <f>IF(ISBLANK('Základní list'!$C13),"",'Základní list'!$A13)</f>
        <v>C</v>
      </c>
      <c r="O4" s="249"/>
      <c r="P4" s="249"/>
      <c r="Q4" s="249"/>
      <c r="R4" s="249"/>
      <c r="S4" s="250"/>
      <c r="T4" s="248" t="str">
        <f>IF(ISBLANK('Základní list'!$C14),"",'Základní list'!$A14)</f>
        <v>D</v>
      </c>
      <c r="U4" s="249"/>
      <c r="V4" s="249"/>
      <c r="W4" s="249"/>
      <c r="X4" s="249"/>
      <c r="Y4" s="250"/>
      <c r="Z4" s="248" t="str">
        <f>IF(ISBLANK('Základní list'!$C15),"",'Základní list'!$A15)</f>
        <v>E</v>
      </c>
      <c r="AA4" s="249"/>
      <c r="AB4" s="249"/>
      <c r="AC4" s="249"/>
      <c r="AD4" s="249"/>
      <c r="AE4" s="250"/>
      <c r="AF4" s="248" t="str">
        <f>IF(ISBLANK('Základní list'!$C16),"",'Základní list'!$A16)</f>
        <v>F</v>
      </c>
      <c r="AG4" s="249"/>
      <c r="AH4" s="249"/>
      <c r="AI4" s="249"/>
      <c r="AJ4" s="249"/>
      <c r="AK4" s="250"/>
      <c r="AL4" s="248" t="str">
        <f>IF(ISBLANK('Základní list'!$C17),"",'Základní list'!$A17)</f>
        <v>G</v>
      </c>
      <c r="AM4" s="249"/>
      <c r="AN4" s="249"/>
      <c r="AO4" s="249"/>
      <c r="AP4" s="249"/>
      <c r="AQ4" s="250"/>
      <c r="AR4" s="248" t="str">
        <f>IF(ISBLANK('Základní list'!$C18),"",'Základní list'!$A18)</f>
        <v>H</v>
      </c>
      <c r="AS4" s="249"/>
      <c r="AT4" s="249"/>
      <c r="AU4" s="249"/>
      <c r="AV4" s="249"/>
      <c r="AW4" s="250"/>
      <c r="AX4" s="248" t="str">
        <f>IF(ISBLANK('Základní list'!$C19),"",'Základní list'!$A19)</f>
        <v>I</v>
      </c>
      <c r="AY4" s="249"/>
      <c r="AZ4" s="249"/>
      <c r="BA4" s="249"/>
      <c r="BB4" s="249"/>
      <c r="BC4" s="250"/>
      <c r="BD4" s="248" t="str">
        <f>IF(ISBLANK('Základní list'!$C20),"",'Základní list'!$A20)</f>
        <v>J</v>
      </c>
      <c r="BE4" s="249"/>
      <c r="BF4" s="249"/>
      <c r="BG4" s="249"/>
      <c r="BH4" s="249"/>
      <c r="BI4" s="250"/>
      <c r="BJ4" s="248" t="str">
        <f>IF(ISBLANK('Základní list'!$C21),"",'Základní list'!$A21)</f>
        <v>K</v>
      </c>
      <c r="BK4" s="249"/>
      <c r="BL4" s="249"/>
      <c r="BM4" s="249"/>
      <c r="BN4" s="250"/>
      <c r="BO4" s="248" t="str">
        <f>IF(ISBLANK('Základní list'!$C22),"",'Základní list'!$A22)</f>
        <v>L</v>
      </c>
      <c r="BP4" s="249"/>
      <c r="BQ4" s="249"/>
      <c r="BR4" s="249"/>
      <c r="BS4" s="250"/>
      <c r="BT4" s="248" t="str">
        <f>IF(ISBLANK('Základní list'!$C23),"",'Základní list'!$A23)</f>
        <v>M</v>
      </c>
      <c r="BU4" s="249"/>
      <c r="BV4" s="249"/>
      <c r="BW4" s="249"/>
      <c r="BX4" s="250"/>
      <c r="BY4" s="248" t="str">
        <f>IF(ISBLANK('Základní list'!$C24),"",'Základní list'!$A24)</f>
        <v>O</v>
      </c>
      <c r="BZ4" s="249"/>
      <c r="CA4" s="249"/>
      <c r="CB4" s="249"/>
      <c r="CC4" s="250"/>
      <c r="CD4" s="248" t="str">
        <f>IF(ISBLANK('Základní list'!$C25),"",'Základní list'!$A25)</f>
        <v>P</v>
      </c>
      <c r="CE4" s="249"/>
      <c r="CF4" s="249"/>
      <c r="CG4" s="249"/>
      <c r="CH4" s="250"/>
    </row>
    <row r="5" spans="1:86" s="9" customFormat="1" ht="13.5" thickBot="1">
      <c r="A5" s="24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Oliva Vladimír</v>
      </c>
      <c r="C6" s="52" t="str">
        <f>IF(ISNA(MATCH(CONCATENATE(B$4,$A6),'Výsledková listina'!$N:$N,0)),"",INDEX('Výsledková listina'!$P:$P,MATCH(CONCATENATE(B$4,$A6),'Výsledková listina'!$N:$N,0),1))</f>
        <v>Třebíč</v>
      </c>
      <c r="D6" s="4">
        <v>12150</v>
      </c>
      <c r="E6" s="110"/>
      <c r="F6" s="50">
        <f aca="true" t="shared" si="0" ref="F6:F35">IF(D6="","",RANK(D6,D$1:D$65536,0)+(COUNT(D$1:D$65536)+1-RANK(D6,D$1:D$65536,0)-RANK(D6,D$1:D$65536,1))/2+E6)</f>
        <v>5</v>
      </c>
      <c r="G6" s="68"/>
      <c r="H6" s="17" t="str">
        <f>IF(ISNA(MATCH(CONCATENATE(H$4,$A6),'Výsledková listina'!$N:$N,0)),"",INDEX('Výsledková listina'!$C:$C,MATCH(CONCATENATE(H$4,$A6),'Výsledková listina'!$N:$N,0),1))</f>
        <v>Nekudová Monika</v>
      </c>
      <c r="I6" s="52" t="str">
        <f>IF(ISNA(MATCH(CONCATENATE(H$4,$A6),'Výsledková listina'!$N:$N,0)),"",INDEX('Výsledková listina'!$P:$P,MATCH(CONCATENATE(H$4,$A6),'Výsledková listina'!$N:$N,0),1))</f>
        <v>Oslavany</v>
      </c>
      <c r="J6" s="4">
        <v>6400</v>
      </c>
      <c r="K6" s="110"/>
      <c r="L6" s="50">
        <f aca="true" t="shared" si="1" ref="L6:L35">IF(J6="","",RANK(J6,J$1:J$65536,0)+(COUNT(J$1:J$65536)+1-RANK(J6,J$1:J$65536,0)-RANK(J6,J$1:J$65536,1))/2+K6)</f>
        <v>7</v>
      </c>
      <c r="M6" s="68"/>
      <c r="N6" s="17" t="str">
        <f>IF(ISNA(MATCH(CONCATENATE(N$4,$A6),'Výsledková listina'!$N:$N,0)),"",INDEX('Výsledková listina'!$C:$C,MATCH(CONCATENATE(N$4,$A6),'Výsledková listina'!$N:$N,0),1))</f>
        <v>Pavel Samlík</v>
      </c>
      <c r="O6" s="52">
        <f>IF(ISNA(MATCH(CONCATENATE(N$4,$A6),'Výsledková listina'!$N:$N,0)),"",INDEX('Výsledková listina'!$P:$P,MATCH(CONCATENATE(N$4,$A6),'Výsledková listina'!$N:$N,0),1))</f>
      </c>
      <c r="P6" s="4">
        <v>8090</v>
      </c>
      <c r="Q6" s="110"/>
      <c r="R6" s="50">
        <f aca="true" t="shared" si="2" ref="R6:R35">IF(P6="","",RANK(P6,P$1:P$65536,0)+(COUNT(P$1:P$65536)+1-RANK(P6,P$1:P$65536,0)-RANK(P6,P$1:P$65536,1))/2+Q6)</f>
        <v>4</v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Chadraba Petr</v>
      </c>
      <c r="C7" s="52" t="str">
        <f>IF(ISNA(MATCH(CONCATENATE(B$4,$A7),'Výsledková listina'!$N:$N,0)),"",INDEX('Výsledková listina'!$P:$P,MATCH(CONCATENATE(B$4,$A7),'Výsledková listina'!$N:$N,0),1))</f>
        <v>Slavkov u Brna</v>
      </c>
      <c r="D7" s="4">
        <v>13700</v>
      </c>
      <c r="E7" s="110"/>
      <c r="F7" s="50">
        <f t="shared" si="0"/>
        <v>4</v>
      </c>
      <c r="G7" s="69"/>
      <c r="H7" s="17" t="str">
        <f>IF(ISNA(MATCH(CONCATENATE(H$4,$A7),'Výsledková listina'!$N:$N,0)),"",INDEX('Výsledková listina'!$C:$C,MATCH(CONCATENATE(H$4,$A7),'Výsledková listina'!$N:$N,0),1))</f>
        <v>Kloupar Jaroslav</v>
      </c>
      <c r="I7" s="52" t="str">
        <f>IF(ISNA(MATCH(CONCATENATE(H$4,$A7),'Výsledková listina'!$N:$N,0)),"",INDEX('Výsledková listina'!$P:$P,MATCH(CONCATENATE(H$4,$A7),'Výsledková listina'!$N:$N,0),1))</f>
        <v>Pohořelice</v>
      </c>
      <c r="J7" s="4">
        <v>8090</v>
      </c>
      <c r="K7" s="110"/>
      <c r="L7" s="50">
        <f t="shared" si="1"/>
        <v>5</v>
      </c>
      <c r="M7" s="69"/>
      <c r="N7" s="17" t="str">
        <f>IF(ISNA(MATCH(CONCATENATE(N$4,$A7),'Výsledková listina'!$N:$N,0)),"",INDEX('Výsledková listina'!$C:$C,MATCH(CONCATENATE(N$4,$A7),'Výsledková listina'!$N:$N,0),1))</f>
        <v>Stárek Jan</v>
      </c>
      <c r="O7" s="52" t="str">
        <f>IF(ISNA(MATCH(CONCATENATE(N$4,$A7),'Výsledková listina'!$N:$N,0)),"",INDEX('Výsledková listina'!$P:$P,MATCH(CONCATENATE(N$4,$A7),'Výsledková listina'!$N:$N,0),1))</f>
        <v>Žďár nad Sázavou</v>
      </c>
      <c r="P7" s="4">
        <v>3190</v>
      </c>
      <c r="Q7" s="110"/>
      <c r="R7" s="50">
        <f t="shared" si="2"/>
        <v>10</v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Malý Jiří – junior</v>
      </c>
      <c r="C8" s="52" t="str">
        <f>IF(ISNA(MATCH(CONCATENATE(B$4,$A8),'Výsledková listina'!$N:$N,0)),"",INDEX('Výsledková listina'!$P:$P,MATCH(CONCATENATE(B$4,$A8),'Výsledková listina'!$N:$N,0),1))</f>
        <v>Nové Město na Moravě</v>
      </c>
      <c r="D8" s="4">
        <v>19330</v>
      </c>
      <c r="E8" s="110"/>
      <c r="F8" s="50">
        <f t="shared" si="0"/>
        <v>1</v>
      </c>
      <c r="G8" s="69"/>
      <c r="H8" s="17" t="str">
        <f>IF(ISNA(MATCH(CONCATENATE(H$4,$A8),'Výsledková listina'!$N:$N,0)),"",INDEX('Výsledková listina'!$C:$C,MATCH(CONCATENATE(H$4,$A8),'Výsledková listina'!$N:$N,0),1))</f>
        <v>Melichar Tomáš</v>
      </c>
      <c r="I8" s="52" t="str">
        <f>IF(ISNA(MATCH(CONCATENATE(H$4,$A8),'Výsledková listina'!$N:$N,0)),"",INDEX('Výsledková listina'!$P:$P,MATCH(CONCATENATE(H$4,$A8),'Výsledková listina'!$N:$N,0),1))</f>
        <v>Žďár nad Sázavou</v>
      </c>
      <c r="J8" s="4">
        <v>6030</v>
      </c>
      <c r="K8" s="110"/>
      <c r="L8" s="50">
        <f t="shared" si="1"/>
        <v>8</v>
      </c>
      <c r="M8" s="69"/>
      <c r="N8" s="17" t="str">
        <f>IF(ISNA(MATCH(CONCATENATE(N$4,$A8),'Výsledková listina'!$N:$N,0)),"",INDEX('Výsledková listina'!$C:$C,MATCH(CONCATENATE(N$4,$A8),'Výsledková listina'!$N:$N,0),1))</f>
        <v>Michal Frič</v>
      </c>
      <c r="O8" s="52" t="str">
        <f>IF(ISNA(MATCH(CONCATENATE(N$4,$A8),'Výsledková listina'!$N:$N,0)),"",INDEX('Výsledková listina'!$P:$P,MATCH(CONCATENATE(N$4,$A8),'Výsledková listina'!$N:$N,0),1))</f>
        <v>Kovalovice</v>
      </c>
      <c r="P8" s="4">
        <v>5090</v>
      </c>
      <c r="Q8" s="110"/>
      <c r="R8" s="50">
        <f t="shared" si="2"/>
        <v>7</v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Králová Nella</v>
      </c>
      <c r="C9" s="52" t="str">
        <f>IF(ISNA(MATCH(CONCATENATE(B$4,$A9),'Výsledková listina'!$N:$N,0)),"",INDEX('Výsledková listina'!$P:$P,MATCH(CONCATENATE(B$4,$A9),'Výsledková listina'!$N:$N,0),1))</f>
        <v>Hovorčovice</v>
      </c>
      <c r="D9" s="4">
        <v>9370</v>
      </c>
      <c r="E9" s="110"/>
      <c r="F9" s="50">
        <f t="shared" si="0"/>
        <v>6</v>
      </c>
      <c r="G9" s="69"/>
      <c r="H9" s="17" t="str">
        <f>IF(ISNA(MATCH(CONCATENATE(H$4,$A9),'Výsledková listina'!$N:$N,0)),"",INDEX('Výsledková listina'!$C:$C,MATCH(CONCATENATE(H$4,$A9),'Výsledková listina'!$N:$N,0),1))</f>
        <v>Radek Pečta </v>
      </c>
      <c r="I9" s="52" t="str">
        <f>IF(ISNA(MATCH(CONCATENATE(H$4,$A9),'Výsledková listina'!$N:$N,0)),"",INDEX('Výsledková listina'!$P:$P,MATCH(CONCATENATE(H$4,$A9),'Výsledková listina'!$N:$N,0),1))</f>
        <v>Třebíč</v>
      </c>
      <c r="J9" s="4">
        <v>14880</v>
      </c>
      <c r="K9" s="110"/>
      <c r="L9" s="50">
        <f t="shared" si="1"/>
        <v>3</v>
      </c>
      <c r="M9" s="69"/>
      <c r="N9" s="17" t="str">
        <f>IF(ISNA(MATCH(CONCATENATE(N$4,$A9),'Výsledková listina'!$N:$N,0)),"",INDEX('Výsledková listina'!$C:$C,MATCH(CONCATENATE(N$4,$A9),'Výsledková listina'!$N:$N,0),1))</f>
        <v>Ondráček Petr</v>
      </c>
      <c r="O9" s="52" t="str">
        <f>IF(ISNA(MATCH(CONCATENATE(N$4,$A9),'Výsledková listina'!$N:$N,0)),"",INDEX('Výsledková listina'!$P:$P,MATCH(CONCATENATE(N$4,$A9),'Výsledková listina'!$N:$N,0),1))</f>
        <v>Žďár nad Sázavou</v>
      </c>
      <c r="P9" s="4">
        <v>10510</v>
      </c>
      <c r="Q9" s="110"/>
      <c r="R9" s="50">
        <f t="shared" si="2"/>
        <v>3</v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Priehoda Tomáš</v>
      </c>
      <c r="C10" s="52" t="str">
        <f>IF(ISNA(MATCH(CONCATENATE(B$4,$A10),'Výsledková listina'!$N:$N,0)),"",INDEX('Výsledková listina'!$P:$P,MATCH(CONCATENATE(B$4,$A10),'Výsledková listina'!$N:$N,0),1))</f>
        <v>Oslavany</v>
      </c>
      <c r="D10" s="4">
        <v>14300</v>
      </c>
      <c r="E10" s="110"/>
      <c r="F10" s="50">
        <f t="shared" si="0"/>
        <v>3</v>
      </c>
      <c r="G10" s="69"/>
      <c r="H10" s="17" t="str">
        <f>IF(ISNA(MATCH(CONCATENATE(H$4,$A10),'Výsledková listina'!$N:$N,0)),"",INDEX('Výsledková listina'!$C:$C,MATCH(CONCATENATE(H$4,$A10),'Výsledková listina'!$N:$N,0),1))</f>
        <v>Černý Radek</v>
      </c>
      <c r="I10" s="52" t="str">
        <f>IF(ISNA(MATCH(CONCATENATE(H$4,$A10),'Výsledková listina'!$N:$N,0)),"",INDEX('Výsledková listina'!$P:$P,MATCH(CONCATENATE(H$4,$A10),'Výsledková listina'!$N:$N,0),1))</f>
        <v>Třebíč</v>
      </c>
      <c r="J10" s="4">
        <v>19090</v>
      </c>
      <c r="K10" s="110"/>
      <c r="L10" s="50">
        <f t="shared" si="1"/>
        <v>1</v>
      </c>
      <c r="M10" s="69"/>
      <c r="N10" s="17" t="str">
        <f>IF(ISNA(MATCH(CONCATENATE(N$4,$A10),'Výsledková listina'!$N:$N,0)),"",INDEX('Výsledková listina'!$C:$C,MATCH(CONCATENATE(N$4,$A10),'Výsledková listina'!$N:$N,0),1))</f>
        <v>Herout Radim</v>
      </c>
      <c r="O10" s="52" t="str">
        <f>IF(ISNA(MATCH(CONCATENATE(N$4,$A10),'Výsledková listina'!$N:$N,0)),"",INDEX('Výsledková listina'!$P:$P,MATCH(CONCATENATE(N$4,$A10),'Výsledková listina'!$N:$N,0),1))</f>
        <v>Moravský Krumlov</v>
      </c>
      <c r="P10" s="4">
        <v>4380</v>
      </c>
      <c r="Q10" s="110"/>
      <c r="R10" s="50">
        <f t="shared" si="2"/>
        <v>9</v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Pečta Radek st.</v>
      </c>
      <c r="C11" s="52" t="str">
        <f>IF(ISNA(MATCH(CONCATENATE(B$4,$A11),'Výsledková listina'!$N:$N,0)),"",INDEX('Výsledková listina'!$P:$P,MATCH(CONCATENATE(B$4,$A11),'Výsledková listina'!$N:$N,0),1))</f>
        <v>Třebíč</v>
      </c>
      <c r="D11" s="4">
        <v>6080</v>
      </c>
      <c r="E11" s="110"/>
      <c r="F11" s="50">
        <f t="shared" si="0"/>
        <v>8</v>
      </c>
      <c r="G11" s="69"/>
      <c r="H11" s="17" t="str">
        <f>IF(ISNA(MATCH(CONCATENATE(H$4,$A11),'Výsledková listina'!$N:$N,0)),"",INDEX('Výsledková listina'!$C:$C,MATCH(CONCATENATE(H$4,$A11),'Výsledková listina'!$N:$N,0),1))</f>
        <v>Mucala Karel</v>
      </c>
      <c r="I11" s="52" t="str">
        <f>IF(ISNA(MATCH(CONCATENATE(H$4,$A11),'Výsledková listina'!$N:$N,0)),"",INDEX('Výsledková listina'!$P:$P,MATCH(CONCATENATE(H$4,$A11),'Výsledková listina'!$N:$N,0),1))</f>
        <v>Hrušovany na Jevišovkou</v>
      </c>
      <c r="J11" s="4">
        <v>7110</v>
      </c>
      <c r="K11" s="110"/>
      <c r="L11" s="50">
        <f t="shared" si="1"/>
        <v>6</v>
      </c>
      <c r="M11" s="69"/>
      <c r="N11" s="17" t="str">
        <f>IF(ISNA(MATCH(CONCATENATE(N$4,$A11),'Výsledková listina'!$N:$N,0)),"",INDEX('Výsledková listina'!$C:$C,MATCH(CONCATENATE(N$4,$A11),'Výsledková listina'!$N:$N,0),1))</f>
        <v>Hradil Jakub</v>
      </c>
      <c r="O11" s="52" t="str">
        <f>IF(ISNA(MATCH(CONCATENATE(N$4,$A11),'Výsledková listina'!$N:$N,0)),"",INDEX('Výsledková listina'!$P:$P,MATCH(CONCATENATE(N$4,$A11),'Výsledková listina'!$N:$N,0),1))</f>
        <v>Domašov nad Bystřicí</v>
      </c>
      <c r="P11" s="4">
        <v>2990</v>
      </c>
      <c r="Q11" s="110"/>
      <c r="R11" s="50">
        <f t="shared" si="2"/>
        <v>11</v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Kloupar Lubomír</v>
      </c>
      <c r="C12" s="52" t="str">
        <f>IF(ISNA(MATCH(CONCATENATE(B$4,$A12),'Výsledková listina'!$N:$N,0)),"",INDEX('Výsledková listina'!$P:$P,MATCH(CONCATENATE(B$4,$A12),'Výsledková listina'!$N:$N,0),1))</f>
        <v>Pohořelice</v>
      </c>
      <c r="D12" s="4">
        <v>5060</v>
      </c>
      <c r="E12" s="110"/>
      <c r="F12" s="50">
        <f t="shared" si="0"/>
        <v>10</v>
      </c>
      <c r="G12" s="69"/>
      <c r="H12" s="17" t="str">
        <f>IF(ISNA(MATCH(CONCATENATE(H$4,$A12),'Výsledková listina'!$N:$N,0)),"",INDEX('Výsledková listina'!$C:$C,MATCH(CONCATENATE(H$4,$A12),'Výsledková listina'!$N:$N,0),1))</f>
        <v>Tomšík Jan</v>
      </c>
      <c r="I12" s="52" t="str">
        <f>IF(ISNA(MATCH(CONCATENATE(H$4,$A12),'Výsledková listina'!$N:$N,0)),"",INDEX('Výsledková listina'!$P:$P,MATCH(CONCATENATE(H$4,$A12),'Výsledková listina'!$N:$N,0),1))</f>
        <v>Velké Meziříčí</v>
      </c>
      <c r="J12" s="4">
        <v>15480</v>
      </c>
      <c r="K12" s="110"/>
      <c r="L12" s="50">
        <f t="shared" si="1"/>
        <v>2</v>
      </c>
      <c r="M12" s="69"/>
      <c r="N12" s="17" t="str">
        <f>IF(ISNA(MATCH(CONCATENATE(N$4,$A12),'Výsledková listina'!$N:$N,0)),"",INDEX('Výsledková listina'!$C:$C,MATCH(CONCATENATE(N$4,$A12),'Výsledková listina'!$N:$N,0),1))</f>
        <v>Raniak Martin</v>
      </c>
      <c r="O12" s="52" t="str">
        <f>IF(ISNA(MATCH(CONCATENATE(N$4,$A12),'Výsledková listina'!$N:$N,0)),"",INDEX('Výsledková listina'!$P:$P,MATCH(CONCATENATE(N$4,$A12),'Výsledková listina'!$N:$N,0),1))</f>
        <v>Třešť</v>
      </c>
      <c r="P12" s="4">
        <v>2750</v>
      </c>
      <c r="Q12" s="110"/>
      <c r="R12" s="50">
        <f t="shared" si="2"/>
        <v>12</v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Hanáček František</v>
      </c>
      <c r="C13" s="52" t="str">
        <f>IF(ISNA(MATCH(CONCATENATE(B$4,$A13),'Výsledková listina'!$N:$N,0)),"",INDEX('Výsledková listina'!$P:$P,MATCH(CONCATENATE(B$4,$A13),'Výsledková listina'!$N:$N,0),1))</f>
        <v>Hustopeče</v>
      </c>
      <c r="D13" s="4">
        <v>5800</v>
      </c>
      <c r="E13" s="110"/>
      <c r="F13" s="50">
        <f t="shared" si="0"/>
        <v>9</v>
      </c>
      <c r="G13" s="69"/>
      <c r="H13" s="17" t="str">
        <f>IF(ISNA(MATCH(CONCATENATE(H$4,$A13),'Výsledková listina'!$N:$N,0)),"",INDEX('Výsledková listina'!$C:$C,MATCH(CONCATENATE(H$4,$A13),'Výsledková listina'!$N:$N,0),1))</f>
        <v>Král Vít st.</v>
      </c>
      <c r="I13" s="52" t="str">
        <f>IF(ISNA(MATCH(CONCATENATE(H$4,$A13),'Výsledková listina'!$N:$N,0)),"",INDEX('Výsledková listina'!$P:$P,MATCH(CONCATENATE(H$4,$A13),'Výsledková listina'!$N:$N,0),1))</f>
        <v>Hovorčovice</v>
      </c>
      <c r="J13" s="4">
        <v>3470</v>
      </c>
      <c r="K13" s="110"/>
      <c r="L13" s="50">
        <f t="shared" si="1"/>
        <v>9</v>
      </c>
      <c r="M13" s="69"/>
      <c r="N13" s="17" t="str">
        <f>IF(ISNA(MATCH(CONCATENATE(N$4,$A13),'Výsledková listina'!$N:$N,0)),"",INDEX('Výsledková listina'!$C:$C,MATCH(CONCATENATE(N$4,$A13),'Výsledková listina'!$N:$N,0),1))</f>
        <v>Pechalová Andrea</v>
      </c>
      <c r="O13" s="52" t="str">
        <f>IF(ISNA(MATCH(CONCATENATE(N$4,$A13),'Výsledková listina'!$N:$N,0)),"",INDEX('Výsledková listina'!$P:$P,MATCH(CONCATENATE(N$4,$A13),'Výsledková listina'!$N:$N,0),1))</f>
        <v>Hrušovany na Jevišovkou</v>
      </c>
      <c r="P13" s="4">
        <v>7430</v>
      </c>
      <c r="Q13" s="110"/>
      <c r="R13" s="50">
        <f t="shared" si="2"/>
        <v>6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Koucký Miloslav</v>
      </c>
      <c r="C14" s="52" t="str">
        <f>IF(ISNA(MATCH(CONCATENATE(B$4,$A14),'Výsledková listina'!$N:$N,0)),"",INDEX('Výsledková listina'!$P:$P,MATCH(CONCATENATE(B$4,$A14),'Výsledková listina'!$N:$N,0),1))</f>
        <v>Vranovice</v>
      </c>
      <c r="D14" s="4">
        <v>7100</v>
      </c>
      <c r="E14" s="110"/>
      <c r="F14" s="50">
        <f t="shared" si="0"/>
        <v>7</v>
      </c>
      <c r="G14" s="69"/>
      <c r="H14" s="17" t="str">
        <f>IF(ISNA(MATCH(CONCATENATE(H$4,$A14),'Výsledková listina'!$N:$N,0)),"",INDEX('Výsledková listina'!$C:$C,MATCH(CONCATENATE(H$4,$A14),'Výsledková listina'!$N:$N,0),1))</f>
        <v>Peťovský Ivan</v>
      </c>
      <c r="I14" s="52" t="str">
        <f>IF(ISNA(MATCH(CONCATENATE(H$4,$A14),'Výsledková listina'!$N:$N,0)),"",INDEX('Výsledková listina'!$P:$P,MATCH(CONCATENATE(H$4,$A14),'Výsledková listina'!$N:$N,0),1))</f>
        <v>Třebíč</v>
      </c>
      <c r="J14" s="4">
        <v>2180</v>
      </c>
      <c r="K14" s="110"/>
      <c r="L14" s="50">
        <f t="shared" si="1"/>
        <v>11</v>
      </c>
      <c r="M14" s="69"/>
      <c r="N14" s="17" t="str">
        <f>IF(ISNA(MATCH(CONCATENATE(N$4,$A14),'Výsledková listina'!$N:$N,0)),"",INDEX('Výsledková listina'!$C:$C,MATCH(CONCATENATE(N$4,$A14),'Výsledková listina'!$N:$N,0),1))</f>
        <v>Šabata Jakub</v>
      </c>
      <c r="O14" s="52" t="str">
        <f>IF(ISNA(MATCH(CONCATENATE(N$4,$A14),'Výsledková listina'!$N:$N,0)),"",INDEX('Výsledková listina'!$P:$P,MATCH(CONCATENATE(N$4,$A14),'Výsledková listina'!$N:$N,0),1))</f>
        <v>Pohořelice</v>
      </c>
      <c r="P14" s="4">
        <v>8010</v>
      </c>
      <c r="Q14" s="110"/>
      <c r="R14" s="50">
        <f t="shared" si="2"/>
        <v>5</v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Brückner Martin</v>
      </c>
      <c r="C15" s="52" t="str">
        <f>IF(ISNA(MATCH(CONCATENATE(B$4,$A15),'Výsledková listina'!$N:$N,0)),"",INDEX('Výsledková listina'!$P:$P,MATCH(CONCATENATE(B$4,$A15),'Výsledková listina'!$N:$N,0),1))</f>
        <v>Velké Meziříčí</v>
      </c>
      <c r="D15" s="4">
        <v>4410</v>
      </c>
      <c r="E15" s="110"/>
      <c r="F15" s="50">
        <f t="shared" si="0"/>
        <v>11</v>
      </c>
      <c r="G15" s="69"/>
      <c r="H15" s="17" t="str">
        <f>IF(ISNA(MATCH(CONCATENATE(H$4,$A15),'Výsledková listina'!$N:$N,0)),"",INDEX('Výsledková listina'!$C:$C,MATCH(CONCATENATE(H$4,$A15),'Výsledková listina'!$N:$N,0),1))</f>
        <v>Vacek  Stanislav</v>
      </c>
      <c r="I15" s="52" t="str">
        <f>IF(ISNA(MATCH(CONCATENATE(H$4,$A15),'Výsledková listina'!$N:$N,0)),"",INDEX('Výsledková listina'!$P:$P,MATCH(CONCATENATE(H$4,$A15),'Výsledková listina'!$N:$N,0),1))</f>
        <v>Hradec Králové</v>
      </c>
      <c r="J15" s="4">
        <v>0</v>
      </c>
      <c r="K15" s="110"/>
      <c r="L15" s="50">
        <v>13</v>
      </c>
      <c r="M15" s="69"/>
      <c r="N15" s="17" t="str">
        <f>IF(ISNA(MATCH(CONCATENATE(N$4,$A15),'Výsledková listina'!$N:$N,0)),"",INDEX('Výsledková listina'!$C:$C,MATCH(CONCATENATE(N$4,$A15),'Výsledková listina'!$N:$N,0),1))</f>
        <v>Hruška Jiří</v>
      </c>
      <c r="O15" s="52" t="str">
        <f>IF(ISNA(MATCH(CONCATENATE(N$4,$A15),'Výsledková listina'!$N:$N,0)),"",INDEX('Výsledková listina'!$P:$P,MATCH(CONCATENATE(N$4,$A15),'Výsledková listina'!$N:$N,0),1))</f>
        <v>Pardubice</v>
      </c>
      <c r="P15" s="4">
        <v>4770</v>
      </c>
      <c r="Q15" s="110"/>
      <c r="R15" s="50">
        <f t="shared" si="2"/>
        <v>8</v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Vondra Martin</v>
      </c>
      <c r="C16" s="52" t="str">
        <f>IF(ISNA(MATCH(CONCATENATE(B$4,$A16),'Výsledková listina'!$N:$N,0)),"",INDEX('Výsledková listina'!$P:$P,MATCH(CONCATENATE(B$4,$A16),'Výsledková listina'!$N:$N,0),1))</f>
        <v>Pardubice</v>
      </c>
      <c r="D16" s="4">
        <v>2500</v>
      </c>
      <c r="E16" s="110"/>
      <c r="F16" s="50">
        <f t="shared" si="0"/>
        <v>12</v>
      </c>
      <c r="G16" s="69"/>
      <c r="H16" s="17" t="str">
        <f>IF(ISNA(MATCH(CONCATENATE(H$4,$A16),'Výsledková listina'!$N:$N,0)),"",INDEX('Výsledková listina'!$C:$C,MATCH(CONCATENATE(H$4,$A16),'Výsledková listina'!$N:$N,0),1))</f>
        <v>Janečka Martin</v>
      </c>
      <c r="I16" s="52" t="str">
        <f>IF(ISNA(MATCH(CONCATENATE(H$4,$A16),'Výsledková listina'!$N:$N,0)),"",INDEX('Výsledková listina'!$P:$P,MATCH(CONCATENATE(H$4,$A16),'Výsledková listina'!$N:$N,0),1))</f>
        <v>Tovačov</v>
      </c>
      <c r="J16" s="4">
        <v>13470</v>
      </c>
      <c r="K16" s="110"/>
      <c r="L16" s="50">
        <f t="shared" si="1"/>
        <v>4</v>
      </c>
      <c r="M16" s="69"/>
      <c r="N16" s="17" t="str">
        <f>IF(ISNA(MATCH(CONCATENATE(N$4,$A16),'Výsledková listina'!$N:$N,0)),"",INDEX('Výsledková listina'!$C:$C,MATCH(CONCATENATE(N$4,$A16),'Výsledková listina'!$N:$N,0),1))</f>
        <v>FilákFrantišek</v>
      </c>
      <c r="O16" s="52" t="str">
        <f>IF(ISNA(MATCH(CONCATENATE(N$4,$A16),'Výsledková listina'!$N:$N,0)),"",INDEX('Výsledková listina'!$P:$P,MATCH(CONCATENATE(N$4,$A16),'Výsledková listina'!$N:$N,0),1))</f>
        <v>MO Vsetín ČRS</v>
      </c>
      <c r="P16" s="4">
        <v>17400</v>
      </c>
      <c r="Q16" s="110"/>
      <c r="R16" s="50">
        <f t="shared" si="2"/>
        <v>2</v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Konopásek Josef</v>
      </c>
      <c r="C17" s="52" t="str">
        <f>IF(ISNA(MATCH(CONCATENATE(B$4,$A17),'Výsledková listina'!$N:$N,0)),"",INDEX('Výsledková listina'!$P:$P,MATCH(CONCATENATE(B$4,$A17),'Výsledková listina'!$N:$N,0),1))</f>
        <v>Pardubice</v>
      </c>
      <c r="D17" s="4">
        <v>14380</v>
      </c>
      <c r="E17" s="110"/>
      <c r="F17" s="50">
        <f t="shared" si="0"/>
        <v>2</v>
      </c>
      <c r="G17" s="69"/>
      <c r="H17" s="17" t="str">
        <f>IF(ISNA(MATCH(CONCATENATE(H$4,$A17),'Výsledková listina'!$N:$N,0)),"",INDEX('Výsledková listina'!$C:$C,MATCH(CONCATENATE(H$4,$A17),'Výsledková listina'!$N:$N,0),1))</f>
        <v>Tomáš Radolf</v>
      </c>
      <c r="I17" s="52" t="str">
        <f>IF(ISNA(MATCH(CONCATENATE(H$4,$A17),'Výsledková listina'!$N:$N,0)),"",INDEX('Výsledková listina'!$P:$P,MATCH(CONCATENATE(H$4,$A17),'Výsledková listina'!$N:$N,0),1))</f>
        <v>Kovalovice</v>
      </c>
      <c r="J17" s="4">
        <v>3450</v>
      </c>
      <c r="K17" s="110"/>
      <c r="L17" s="50">
        <f t="shared" si="1"/>
        <v>10</v>
      </c>
      <c r="M17" s="69"/>
      <c r="N17" s="17" t="str">
        <f>IF(ISNA(MATCH(CONCATENATE(N$4,$A17),'Výsledková listina'!$N:$N,0)),"",INDEX('Výsledková listina'!$C:$C,MATCH(CONCATENATE(N$4,$A17),'Výsledková listina'!$N:$N,0),1))</f>
        <v>Král Vít ml.</v>
      </c>
      <c r="O17" s="52" t="str">
        <f>IF(ISNA(MATCH(CONCATENATE(N$4,$A17),'Výsledková listina'!$N:$N,0)),"",INDEX('Výsledková listina'!$P:$P,MATCH(CONCATENATE(N$4,$A17),'Výsledková listina'!$N:$N,0),1))</f>
        <v>Hovorčovice</v>
      </c>
      <c r="P17" s="4">
        <v>18370</v>
      </c>
      <c r="Q17" s="110"/>
      <c r="R17" s="50">
        <f t="shared" si="2"/>
        <v>1</v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F15" sqref="F15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7">
        <f>CONCATENATE('Základní list'!$E$3)</f>
      </c>
      <c r="C1" s="247"/>
      <c r="D1" s="247"/>
      <c r="E1" s="247"/>
      <c r="F1" s="247"/>
      <c r="G1" s="247"/>
      <c r="H1" s="247">
        <f>CONCATENATE('Základní list'!$E$3)</f>
      </c>
      <c r="I1" s="247"/>
      <c r="J1" s="247"/>
      <c r="K1" s="247"/>
      <c r="L1" s="247"/>
      <c r="M1" s="247"/>
      <c r="N1" s="247">
        <f>CONCATENATE('Základní list'!$E$3)</f>
      </c>
      <c r="O1" s="247"/>
      <c r="P1" s="247"/>
      <c r="Q1" s="247"/>
      <c r="R1" s="247"/>
      <c r="S1" s="247"/>
      <c r="T1" s="247">
        <f>CONCATENATE('Základní list'!$E$3)</f>
      </c>
      <c r="U1" s="247"/>
      <c r="V1" s="247"/>
      <c r="W1" s="247"/>
      <c r="X1" s="247"/>
      <c r="Y1" s="247"/>
      <c r="Z1" s="247">
        <f>CONCATENATE('Základní list'!$E$3)</f>
      </c>
      <c r="AA1" s="247"/>
      <c r="AB1" s="247"/>
      <c r="AC1" s="247"/>
      <c r="AD1" s="247"/>
      <c r="AE1" s="247"/>
      <c r="AF1" s="247">
        <f>CONCATENATE('Základní list'!$E$3)</f>
      </c>
      <c r="AG1" s="247"/>
      <c r="AH1" s="247"/>
      <c r="AI1" s="247"/>
      <c r="AJ1" s="247"/>
      <c r="AK1" s="247"/>
      <c r="AL1" s="247">
        <f>CONCATENATE('Základní list'!$E$3)</f>
      </c>
      <c r="AM1" s="247"/>
      <c r="AN1" s="247"/>
      <c r="AO1" s="247"/>
      <c r="AP1" s="247"/>
      <c r="AQ1" s="247"/>
      <c r="AR1" s="247">
        <f>CONCATENATE('Základní list'!$E$3)</f>
      </c>
      <c r="AS1" s="247"/>
      <c r="AT1" s="247"/>
      <c r="AU1" s="247"/>
      <c r="AV1" s="247"/>
      <c r="AW1" s="247"/>
      <c r="AX1" s="247">
        <f>CONCATENATE('Základní list'!$E$3)</f>
      </c>
      <c r="AY1" s="247"/>
      <c r="AZ1" s="247"/>
      <c r="BA1" s="247"/>
      <c r="BB1" s="247"/>
      <c r="BC1" s="247"/>
      <c r="BD1" s="247">
        <f>CONCATENATE('Základní list'!$E$3)</f>
      </c>
      <c r="BE1" s="247"/>
      <c r="BF1" s="247"/>
      <c r="BG1" s="247"/>
      <c r="BH1" s="247"/>
      <c r="BI1" s="247"/>
      <c r="BJ1" s="247">
        <f>CONCATENATE('Základní list'!$E$3)</f>
      </c>
      <c r="BK1" s="247"/>
      <c r="BL1" s="247"/>
      <c r="BM1" s="247"/>
      <c r="BN1" s="247"/>
      <c r="BO1" s="247">
        <f>CONCATENATE('Základní list'!$E$3)</f>
      </c>
      <c r="BP1" s="247"/>
      <c r="BQ1" s="247"/>
      <c r="BR1" s="247"/>
      <c r="BS1" s="247"/>
      <c r="BT1" s="247">
        <f>CONCATENATE('Základní list'!$E$3)</f>
      </c>
      <c r="BU1" s="247"/>
      <c r="BV1" s="247"/>
      <c r="BW1" s="247"/>
      <c r="BX1" s="247"/>
      <c r="BY1" s="247">
        <f>CONCATENATE('Základní list'!$E$3)</f>
      </c>
      <c r="BZ1" s="247"/>
      <c r="CA1" s="247"/>
      <c r="CB1" s="247"/>
      <c r="CC1" s="247"/>
      <c r="CD1" s="247">
        <f>CONCATENATE('Základní list'!$E$3)</f>
      </c>
      <c r="CE1" s="247"/>
      <c r="CF1" s="247"/>
      <c r="CG1" s="247"/>
      <c r="CH1" s="247"/>
    </row>
    <row r="2" spans="1:86" s="99" customFormat="1" ht="13.5" thickBot="1">
      <c r="A2" s="57"/>
      <c r="B2" s="246">
        <f>CONCATENATE('Základní list'!$F$4)</f>
      </c>
      <c r="C2" s="246"/>
      <c r="D2" s="246"/>
      <c r="E2" s="246"/>
      <c r="F2" s="246"/>
      <c r="G2" s="246"/>
      <c r="H2" s="246">
        <f>CONCATENATE('Základní list'!$F$4)</f>
      </c>
      <c r="I2" s="246"/>
      <c r="J2" s="246"/>
      <c r="K2" s="246"/>
      <c r="L2" s="246"/>
      <c r="M2" s="246"/>
      <c r="N2" s="246">
        <f>CONCATENATE('Základní list'!$F$4)</f>
      </c>
      <c r="O2" s="246"/>
      <c r="P2" s="246"/>
      <c r="Q2" s="246"/>
      <c r="R2" s="246"/>
      <c r="S2" s="246"/>
      <c r="T2" s="246">
        <f>CONCATENATE('Základní list'!$F$4)</f>
      </c>
      <c r="U2" s="246"/>
      <c r="V2" s="246"/>
      <c r="W2" s="246"/>
      <c r="X2" s="246"/>
      <c r="Y2" s="246"/>
      <c r="Z2" s="246">
        <f>CONCATENATE('Základní list'!$F$4)</f>
      </c>
      <c r="AA2" s="246"/>
      <c r="AB2" s="246"/>
      <c r="AC2" s="246"/>
      <c r="AD2" s="246"/>
      <c r="AE2" s="246"/>
      <c r="AF2" s="246">
        <f>CONCATENATE('Základní list'!$F$4)</f>
      </c>
      <c r="AG2" s="246"/>
      <c r="AH2" s="246"/>
      <c r="AI2" s="246"/>
      <c r="AJ2" s="246"/>
      <c r="AK2" s="246"/>
      <c r="AL2" s="246">
        <f>CONCATENATE('Základní list'!$F$4)</f>
      </c>
      <c r="AM2" s="246"/>
      <c r="AN2" s="246"/>
      <c r="AO2" s="246"/>
      <c r="AP2" s="246"/>
      <c r="AQ2" s="246"/>
      <c r="AR2" s="246">
        <f>CONCATENATE('Základní list'!$F$4)</f>
      </c>
      <c r="AS2" s="246"/>
      <c r="AT2" s="246"/>
      <c r="AU2" s="246"/>
      <c r="AV2" s="246"/>
      <c r="AW2" s="246"/>
      <c r="AX2" s="246">
        <f>CONCATENATE('Základní list'!$F$4)</f>
      </c>
      <c r="AY2" s="246"/>
      <c r="AZ2" s="246"/>
      <c r="BA2" s="246"/>
      <c r="BB2" s="246"/>
      <c r="BC2" s="246"/>
      <c r="BD2" s="246">
        <f>CONCATENATE('Základní list'!$F$4)</f>
      </c>
      <c r="BE2" s="246"/>
      <c r="BF2" s="246"/>
      <c r="BG2" s="246"/>
      <c r="BH2" s="246"/>
      <c r="BI2" s="246"/>
      <c r="BJ2" s="246">
        <f>CONCATENATE('Základní list'!$F$4)</f>
      </c>
      <c r="BK2" s="246"/>
      <c r="BL2" s="246"/>
      <c r="BM2" s="246"/>
      <c r="BN2" s="246"/>
      <c r="BO2" s="246">
        <f>CONCATENATE('Základní list'!$F$4)</f>
      </c>
      <c r="BP2" s="246"/>
      <c r="BQ2" s="246"/>
      <c r="BR2" s="246"/>
      <c r="BS2" s="246"/>
      <c r="BT2" s="246">
        <f>CONCATENATE('Základní list'!$F$4)</f>
      </c>
      <c r="BU2" s="246"/>
      <c r="BV2" s="246"/>
      <c r="BW2" s="246"/>
      <c r="BX2" s="246"/>
      <c r="BY2" s="246">
        <f>CONCATENATE('Základní list'!$F$4)</f>
      </c>
      <c r="BZ2" s="246"/>
      <c r="CA2" s="246"/>
      <c r="CB2" s="246"/>
      <c r="CC2" s="246"/>
      <c r="CD2" s="246">
        <f>CONCATENATE('Základní list'!$F$4)</f>
      </c>
      <c r="CE2" s="246"/>
      <c r="CF2" s="246"/>
      <c r="CG2" s="246"/>
      <c r="CH2" s="246"/>
    </row>
    <row r="3" spans="1:86" ht="16.5" customHeight="1">
      <c r="A3" s="243" t="s">
        <v>11</v>
      </c>
      <c r="B3" s="251" t="s">
        <v>16</v>
      </c>
      <c r="C3" s="252"/>
      <c r="D3" s="252"/>
      <c r="E3" s="252"/>
      <c r="F3" s="252"/>
      <c r="G3" s="253"/>
      <c r="H3" s="251" t="s">
        <v>16</v>
      </c>
      <c r="I3" s="252"/>
      <c r="J3" s="252"/>
      <c r="K3" s="252"/>
      <c r="L3" s="252"/>
      <c r="M3" s="253"/>
      <c r="N3" s="251" t="s">
        <v>16</v>
      </c>
      <c r="O3" s="252"/>
      <c r="P3" s="252"/>
      <c r="Q3" s="252"/>
      <c r="R3" s="252"/>
      <c r="S3" s="253"/>
      <c r="T3" s="251" t="s">
        <v>16</v>
      </c>
      <c r="U3" s="252"/>
      <c r="V3" s="252"/>
      <c r="W3" s="252"/>
      <c r="X3" s="252"/>
      <c r="Y3" s="253"/>
      <c r="Z3" s="251" t="s">
        <v>16</v>
      </c>
      <c r="AA3" s="252"/>
      <c r="AB3" s="252"/>
      <c r="AC3" s="252"/>
      <c r="AD3" s="252"/>
      <c r="AE3" s="253"/>
      <c r="AF3" s="251" t="s">
        <v>16</v>
      </c>
      <c r="AG3" s="252"/>
      <c r="AH3" s="252"/>
      <c r="AI3" s="252"/>
      <c r="AJ3" s="252"/>
      <c r="AK3" s="253"/>
      <c r="AL3" s="251" t="s">
        <v>16</v>
      </c>
      <c r="AM3" s="252"/>
      <c r="AN3" s="252"/>
      <c r="AO3" s="252"/>
      <c r="AP3" s="252"/>
      <c r="AQ3" s="253"/>
      <c r="AR3" s="251" t="s">
        <v>16</v>
      </c>
      <c r="AS3" s="252"/>
      <c r="AT3" s="252"/>
      <c r="AU3" s="252"/>
      <c r="AV3" s="252"/>
      <c r="AW3" s="253"/>
      <c r="AX3" s="251" t="s">
        <v>16</v>
      </c>
      <c r="AY3" s="252"/>
      <c r="AZ3" s="252"/>
      <c r="BA3" s="252"/>
      <c r="BB3" s="252"/>
      <c r="BC3" s="253"/>
      <c r="BD3" s="251" t="s">
        <v>16</v>
      </c>
      <c r="BE3" s="252"/>
      <c r="BF3" s="252"/>
      <c r="BG3" s="252"/>
      <c r="BH3" s="252"/>
      <c r="BI3" s="253"/>
      <c r="BJ3" s="251" t="s">
        <v>16</v>
      </c>
      <c r="BK3" s="252"/>
      <c r="BL3" s="252"/>
      <c r="BM3" s="252"/>
      <c r="BN3" s="253" t="s">
        <v>36</v>
      </c>
      <c r="BO3" s="251" t="s">
        <v>16</v>
      </c>
      <c r="BP3" s="252"/>
      <c r="BQ3" s="252"/>
      <c r="BR3" s="252"/>
      <c r="BS3" s="253" t="s">
        <v>36</v>
      </c>
      <c r="BT3" s="251" t="s">
        <v>16</v>
      </c>
      <c r="BU3" s="252"/>
      <c r="BV3" s="252"/>
      <c r="BW3" s="252"/>
      <c r="BX3" s="253" t="s">
        <v>36</v>
      </c>
      <c r="BY3" s="251" t="s">
        <v>16</v>
      </c>
      <c r="BZ3" s="252"/>
      <c r="CA3" s="252"/>
      <c r="CB3" s="252"/>
      <c r="CC3" s="253" t="s">
        <v>36</v>
      </c>
      <c r="CD3" s="251" t="s">
        <v>16</v>
      </c>
      <c r="CE3" s="252"/>
      <c r="CF3" s="252"/>
      <c r="CG3" s="252"/>
      <c r="CH3" s="253" t="s">
        <v>36</v>
      </c>
    </row>
    <row r="4" spans="1:86" s="8" customFormat="1" ht="16.5" customHeight="1" thickBot="1">
      <c r="A4" s="244"/>
      <c r="B4" s="248" t="str">
        <f>IF(ISBLANK('Základní list'!$C11),"",'Základní list'!$A11)</f>
        <v>A</v>
      </c>
      <c r="C4" s="249"/>
      <c r="D4" s="249"/>
      <c r="E4" s="249"/>
      <c r="F4" s="249"/>
      <c r="G4" s="250"/>
      <c r="H4" s="248" t="str">
        <f>IF(ISBLANK('Základní list'!$C12),"",'Základní list'!$A12)</f>
        <v>B</v>
      </c>
      <c r="I4" s="249"/>
      <c r="J4" s="249"/>
      <c r="K4" s="249"/>
      <c r="L4" s="249"/>
      <c r="M4" s="250"/>
      <c r="N4" s="248" t="str">
        <f>IF(ISBLANK('Základní list'!$C13),"",'Základní list'!$A13)</f>
        <v>C</v>
      </c>
      <c r="O4" s="249"/>
      <c r="P4" s="249"/>
      <c r="Q4" s="249"/>
      <c r="R4" s="249"/>
      <c r="S4" s="250"/>
      <c r="T4" s="248" t="str">
        <f>IF(ISBLANK('Základní list'!$C14),"",'Základní list'!$A14)</f>
        <v>D</v>
      </c>
      <c r="U4" s="249"/>
      <c r="V4" s="249"/>
      <c r="W4" s="249"/>
      <c r="X4" s="249"/>
      <c r="Y4" s="250"/>
      <c r="Z4" s="248" t="str">
        <f>IF(ISBLANK('Základní list'!$C15),"",'Základní list'!$A15)</f>
        <v>E</v>
      </c>
      <c r="AA4" s="249"/>
      <c r="AB4" s="249"/>
      <c r="AC4" s="249"/>
      <c r="AD4" s="249"/>
      <c r="AE4" s="250"/>
      <c r="AF4" s="248" t="str">
        <f>IF(ISBLANK('Základní list'!$C16),"",'Základní list'!$A16)</f>
        <v>F</v>
      </c>
      <c r="AG4" s="249"/>
      <c r="AH4" s="249"/>
      <c r="AI4" s="249"/>
      <c r="AJ4" s="249"/>
      <c r="AK4" s="250"/>
      <c r="AL4" s="248" t="str">
        <f>IF(ISBLANK('Základní list'!$C17),"",'Základní list'!$A17)</f>
        <v>G</v>
      </c>
      <c r="AM4" s="249"/>
      <c r="AN4" s="249"/>
      <c r="AO4" s="249"/>
      <c r="AP4" s="249"/>
      <c r="AQ4" s="250"/>
      <c r="AR4" s="248" t="str">
        <f>IF(ISBLANK('Základní list'!$C18),"",'Základní list'!$A18)</f>
        <v>H</v>
      </c>
      <c r="AS4" s="249"/>
      <c r="AT4" s="249"/>
      <c r="AU4" s="249"/>
      <c r="AV4" s="249"/>
      <c r="AW4" s="250"/>
      <c r="AX4" s="248" t="str">
        <f>IF(ISBLANK('Základní list'!$C19),"",'Základní list'!$A19)</f>
        <v>I</v>
      </c>
      <c r="AY4" s="249"/>
      <c r="AZ4" s="249"/>
      <c r="BA4" s="249"/>
      <c r="BB4" s="249"/>
      <c r="BC4" s="250"/>
      <c r="BD4" s="248" t="str">
        <f>IF(ISBLANK('Základní list'!$C20),"",'Základní list'!$A20)</f>
        <v>J</v>
      </c>
      <c r="BE4" s="249"/>
      <c r="BF4" s="249"/>
      <c r="BG4" s="249"/>
      <c r="BH4" s="249"/>
      <c r="BI4" s="250"/>
      <c r="BJ4" s="248" t="str">
        <f>IF(ISBLANK('Základní list'!$C21),"",'Základní list'!$A21)</f>
        <v>K</v>
      </c>
      <c r="BK4" s="249"/>
      <c r="BL4" s="249"/>
      <c r="BM4" s="249"/>
      <c r="BN4" s="250"/>
      <c r="BO4" s="248" t="str">
        <f>IF(ISBLANK('Základní list'!$C22),"",'Základní list'!$A22)</f>
        <v>L</v>
      </c>
      <c r="BP4" s="249"/>
      <c r="BQ4" s="249"/>
      <c r="BR4" s="249"/>
      <c r="BS4" s="250"/>
      <c r="BT4" s="248" t="str">
        <f>IF(ISBLANK('Základní list'!$C23),"",'Základní list'!$A23)</f>
        <v>M</v>
      </c>
      <c r="BU4" s="249"/>
      <c r="BV4" s="249"/>
      <c r="BW4" s="249"/>
      <c r="BX4" s="250"/>
      <c r="BY4" s="248" t="str">
        <f>IF(ISBLANK('Základní list'!$C24),"",'Základní list'!$A24)</f>
        <v>O</v>
      </c>
      <c r="BZ4" s="249"/>
      <c r="CA4" s="249"/>
      <c r="CB4" s="249"/>
      <c r="CC4" s="250"/>
      <c r="CD4" s="248" t="str">
        <f>IF(ISBLANK('Základní list'!$C25),"",'Základní list'!$A25)</f>
        <v>P</v>
      </c>
      <c r="CE4" s="249"/>
      <c r="CF4" s="249"/>
      <c r="CG4" s="249"/>
      <c r="CH4" s="250"/>
    </row>
    <row r="5" spans="1:86" s="9" customFormat="1" ht="13.5" thickBot="1">
      <c r="A5" s="24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Tomšík Jan</v>
      </c>
      <c r="C6" s="52" t="str">
        <f>IF(ISNA(MATCH(CONCATENATE(B$4,$A6),'Výsledková listina'!$O:$O,0)),"",INDEX('Výsledková listina'!$P:$P,MATCH(CONCATENATE(B$4,$A6),'Výsledková listina'!$O:$O,0),1))</f>
        <v>Velké Meziříčí</v>
      </c>
      <c r="D6" s="4">
        <v>23280</v>
      </c>
      <c r="E6" s="110"/>
      <c r="F6" s="50">
        <f aca="true" t="shared" si="0" ref="F6:F35">IF(D6="","",RANK(D6,D$1:D$65536,0)+(COUNT(D$1:D$65536)+1-RANK(D6,D$1:D$65536,0)-RANK(D6,D$1:D$65536,1))/2+E6)</f>
        <v>2</v>
      </c>
      <c r="G6" s="68"/>
      <c r="H6" s="17" t="str">
        <f>IF(ISNA(MATCH(CONCATENATE(H$4,$A6),'Výsledková listina'!$O:$O,0)),"",INDEX('Výsledková listina'!$C:$C,MATCH(CONCATENATE(H$4,$A6),'Výsledková listina'!$O:$O,0),1))</f>
        <v>Stárek Jan</v>
      </c>
      <c r="I6" s="52" t="str">
        <f>IF(ISNA(MATCH(CONCATENATE(H$4,$A6),'Výsledková listina'!$O:$O,0)),"",INDEX('Výsledková listina'!$P:$P,MATCH(CONCATENATE(H$4,$A6),'Výsledková listina'!$O:$O,0),1))</f>
        <v>Žďár nad Sázavou</v>
      </c>
      <c r="J6" s="4">
        <v>5320</v>
      </c>
      <c r="K6" s="110"/>
      <c r="L6" s="50">
        <f aca="true" t="shared" si="1" ref="L6:L35">IF(J6="","",RANK(J6,J$1:J$65536,0)+(COUNT(J$1:J$65536)+1-RANK(J6,J$1:J$65536,0)-RANK(J6,J$1:J$65536,1))/2+K6)</f>
        <v>7</v>
      </c>
      <c r="M6" s="68"/>
      <c r="N6" s="17" t="str">
        <f>IF(ISNA(MATCH(CONCATENATE(N$4,$A6),'Výsledková listina'!$O:$O,0)),"",INDEX('Výsledková listina'!$C:$C,MATCH(CONCATENATE(N$4,$A6),'Výsledková listina'!$O:$O,0),1))</f>
        <v>Peťovský Ivan</v>
      </c>
      <c r="O6" s="52" t="str">
        <f>IF(ISNA(MATCH(CONCATENATE(N$4,$A6),'Výsledková listina'!$O:$O,0)),"",INDEX('Výsledková listina'!$P:$P,MATCH(CONCATENATE(N$4,$A6),'Výsledková listina'!$O:$O,0),1))</f>
        <v>Třebíč</v>
      </c>
      <c r="P6" s="4">
        <v>9540</v>
      </c>
      <c r="Q6" s="110"/>
      <c r="R6" s="50">
        <f aca="true" t="shared" si="2" ref="R6:R35">IF(P6="","",RANK(P6,P$1:P$65536,0)+(COUNT(P$1:P$65536)+1-RANK(P6,P$1:P$65536,0)-RANK(P6,P$1:P$65536,1))/2+Q6)</f>
        <v>6</v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Kloupar Jaroslav</v>
      </c>
      <c r="C7" s="52" t="str">
        <f>IF(ISNA(MATCH(CONCATENATE(B$4,$A7),'Výsledková listina'!$O:$O,0)),"",INDEX('Výsledková listina'!$P:$P,MATCH(CONCATENATE(B$4,$A7),'Výsledková listina'!$O:$O,0),1))</f>
        <v>Pohořelice</v>
      </c>
      <c r="D7" s="4">
        <v>9920</v>
      </c>
      <c r="E7" s="110"/>
      <c r="F7" s="50">
        <f t="shared" si="0"/>
        <v>7</v>
      </c>
      <c r="G7" s="69"/>
      <c r="H7" s="17" t="str">
        <f>IF(ISNA(MATCH(CONCATENATE(H$4,$A7),'Výsledková listina'!$O:$O,0)),"",INDEX('Výsledková listina'!$C:$C,MATCH(CONCATENATE(H$4,$A7),'Výsledková listina'!$O:$O,0),1))</f>
        <v>Chadraba Petr</v>
      </c>
      <c r="I7" s="52" t="str">
        <f>IF(ISNA(MATCH(CONCATENATE(H$4,$A7),'Výsledková listina'!$O:$O,0)),"",INDEX('Výsledková listina'!$P:$P,MATCH(CONCATENATE(H$4,$A7),'Výsledková listina'!$O:$O,0),1))</f>
        <v>Slavkov u Brna</v>
      </c>
      <c r="J7" s="4">
        <v>4440</v>
      </c>
      <c r="K7" s="110"/>
      <c r="L7" s="50">
        <f t="shared" si="1"/>
        <v>8</v>
      </c>
      <c r="M7" s="69"/>
      <c r="N7" s="17" t="str">
        <f>IF(ISNA(MATCH(CONCATENATE(N$4,$A7),'Výsledková listina'!$O:$O,0)),"",INDEX('Výsledková listina'!$C:$C,MATCH(CONCATENATE(N$4,$A7),'Výsledková listina'!$O:$O,0),1))</f>
        <v>Král Vít ml.</v>
      </c>
      <c r="O7" s="52" t="str">
        <f>IF(ISNA(MATCH(CONCATENATE(N$4,$A7),'Výsledková listina'!$O:$O,0)),"",INDEX('Výsledková listina'!$P:$P,MATCH(CONCATENATE(N$4,$A7),'Výsledková listina'!$O:$O,0),1))</f>
        <v>Hovorčovice</v>
      </c>
      <c r="P7" s="4">
        <v>9180</v>
      </c>
      <c r="Q7" s="110"/>
      <c r="R7" s="50">
        <f t="shared" si="2"/>
        <v>8</v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Černý Radek</v>
      </c>
      <c r="C8" s="52" t="str">
        <f>IF(ISNA(MATCH(CONCATENATE(B$4,$A8),'Výsledková listina'!$O:$O,0)),"",INDEX('Výsledková listina'!$P:$P,MATCH(CONCATENATE(B$4,$A8),'Výsledková listina'!$O:$O,0),1))</f>
        <v>Třebíč</v>
      </c>
      <c r="D8" s="4">
        <v>18500</v>
      </c>
      <c r="E8" s="110"/>
      <c r="F8" s="50">
        <f t="shared" si="0"/>
        <v>4</v>
      </c>
      <c r="G8" s="69"/>
      <c r="H8" s="17" t="str">
        <f>IF(ISNA(MATCH(CONCATENATE(H$4,$A8),'Výsledková listina'!$O:$O,0)),"",INDEX('Výsledková listina'!$C:$C,MATCH(CONCATENATE(H$4,$A8),'Výsledková listina'!$O:$O,0),1))</f>
        <v>Michal Frič</v>
      </c>
      <c r="I8" s="52" t="str">
        <f>IF(ISNA(MATCH(CONCATENATE(H$4,$A8),'Výsledková listina'!$O:$O,0)),"",INDEX('Výsledková listina'!$P:$P,MATCH(CONCATENATE(H$4,$A8),'Výsledková listina'!$O:$O,0),1))</f>
        <v>Kovalovice</v>
      </c>
      <c r="J8" s="4">
        <v>260</v>
      </c>
      <c r="K8" s="110"/>
      <c r="L8" s="50">
        <f t="shared" si="1"/>
        <v>12</v>
      </c>
      <c r="M8" s="69"/>
      <c r="N8" s="17" t="str">
        <f>IF(ISNA(MATCH(CONCATENATE(N$4,$A8),'Výsledková listina'!$O:$O,0)),"",INDEX('Výsledková listina'!$C:$C,MATCH(CONCATENATE(N$4,$A8),'Výsledková listina'!$O:$O,0),1))</f>
        <v>Nekudová Monika</v>
      </c>
      <c r="O8" s="52" t="str">
        <f>IF(ISNA(MATCH(CONCATENATE(N$4,$A8),'Výsledková listina'!$O:$O,0)),"",INDEX('Výsledková listina'!$P:$P,MATCH(CONCATENATE(N$4,$A8),'Výsledková listina'!$O:$O,0),1))</f>
        <v>Oslavany</v>
      </c>
      <c r="P8" s="4">
        <v>3140</v>
      </c>
      <c r="Q8" s="110"/>
      <c r="R8" s="50">
        <f t="shared" si="2"/>
        <v>12</v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Priehoda Tomáš</v>
      </c>
      <c r="C9" s="52" t="str">
        <f>IF(ISNA(MATCH(CONCATENATE(B$4,$A9),'Výsledková listina'!$O:$O,0)),"",INDEX('Výsledková listina'!$P:$P,MATCH(CONCATENATE(B$4,$A9),'Výsledková listina'!$O:$O,0),1))</f>
        <v>Oslavany</v>
      </c>
      <c r="D9" s="4">
        <v>16880</v>
      </c>
      <c r="E9" s="110"/>
      <c r="F9" s="50">
        <f t="shared" si="0"/>
        <v>5</v>
      </c>
      <c r="G9" s="69"/>
      <c r="H9" s="17" t="str">
        <f>IF(ISNA(MATCH(CONCATENATE(H$4,$A9),'Výsledková listina'!$O:$O,0)),"",INDEX('Výsledková listina'!$C:$C,MATCH(CONCATENATE(H$4,$A9),'Výsledková listina'!$O:$O,0),1))</f>
        <v>Králová Nella</v>
      </c>
      <c r="I9" s="52" t="str">
        <f>IF(ISNA(MATCH(CONCATENATE(H$4,$A9),'Výsledková listina'!$O:$O,0)),"",INDEX('Výsledková listina'!$P:$P,MATCH(CONCATENATE(H$4,$A9),'Výsledková listina'!$O:$O,0),1))</f>
        <v>Hovorčovice</v>
      </c>
      <c r="J9" s="4">
        <v>3680</v>
      </c>
      <c r="K9" s="110"/>
      <c r="L9" s="50">
        <f t="shared" si="1"/>
        <v>9</v>
      </c>
      <c r="M9" s="69"/>
      <c r="N9" s="17" t="str">
        <f>IF(ISNA(MATCH(CONCATENATE(N$4,$A9),'Výsledková listina'!$O:$O,0)),"",INDEX('Výsledková listina'!$C:$C,MATCH(CONCATENATE(N$4,$A9),'Výsledková listina'!$O:$O,0),1))</f>
        <v>Janečka Martin</v>
      </c>
      <c r="O9" s="52" t="str">
        <f>IF(ISNA(MATCH(CONCATENATE(N$4,$A9),'Výsledková listina'!$O:$O,0)),"",INDEX('Výsledková listina'!$P:$P,MATCH(CONCATENATE(N$4,$A9),'Výsledková listina'!$O:$O,0),1))</f>
        <v>Tovačov</v>
      </c>
      <c r="P9" s="4">
        <v>7840</v>
      </c>
      <c r="Q9" s="110"/>
      <c r="R9" s="50">
        <f t="shared" si="2"/>
        <v>9</v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Král Vít st.</v>
      </c>
      <c r="C10" s="52" t="str">
        <f>IF(ISNA(MATCH(CONCATENATE(B$4,$A10),'Výsledková listina'!$O:$O,0)),"",INDEX('Výsledková listina'!$P:$P,MATCH(CONCATENATE(B$4,$A10),'Výsledková listina'!$O:$O,0),1))</f>
        <v>Hovorčovice</v>
      </c>
      <c r="D10" s="4">
        <v>11800</v>
      </c>
      <c r="E10" s="110"/>
      <c r="F10" s="50">
        <f t="shared" si="0"/>
        <v>6</v>
      </c>
      <c r="G10" s="69"/>
      <c r="H10" s="17" t="str">
        <f>IF(ISNA(MATCH(CONCATENATE(H$4,$A10),'Výsledková listina'!$O:$O,0)),"",INDEX('Výsledková listina'!$C:$C,MATCH(CONCATENATE(H$4,$A10),'Výsledková listina'!$O:$O,0),1))</f>
        <v>Pečta Radek st.</v>
      </c>
      <c r="I10" s="52" t="str">
        <f>IF(ISNA(MATCH(CONCATENATE(H$4,$A10),'Výsledková listina'!$O:$O,0)),"",INDEX('Výsledková listina'!$P:$P,MATCH(CONCATENATE(H$4,$A10),'Výsledková listina'!$O:$O,0),1))</f>
        <v>Třebíč</v>
      </c>
      <c r="J10" s="4">
        <v>6300</v>
      </c>
      <c r="K10" s="110"/>
      <c r="L10" s="50">
        <f t="shared" si="1"/>
        <v>5</v>
      </c>
      <c r="M10" s="69"/>
      <c r="N10" s="17" t="str">
        <f>IF(ISNA(MATCH(CONCATENATE(N$4,$A10),'Výsledková listina'!$O:$O,0)),"",INDEX('Výsledková listina'!$C:$C,MATCH(CONCATENATE(N$4,$A10),'Výsledková listina'!$O:$O,0),1))</f>
        <v>Tomáš Radolf</v>
      </c>
      <c r="O10" s="52" t="str">
        <f>IF(ISNA(MATCH(CONCATENATE(N$4,$A10),'Výsledková listina'!$O:$O,0)),"",INDEX('Výsledková listina'!$P:$P,MATCH(CONCATENATE(N$4,$A10),'Výsledková listina'!$O:$O,0),1))</f>
        <v>Kovalovice</v>
      </c>
      <c r="P10" s="4">
        <v>9460</v>
      </c>
      <c r="Q10" s="110"/>
      <c r="R10" s="50">
        <f t="shared" si="2"/>
        <v>7</v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Šabata Jakub</v>
      </c>
      <c r="C11" s="52" t="str">
        <f>IF(ISNA(MATCH(CONCATENATE(B$4,$A11),'Výsledková listina'!$O:$O,0)),"",INDEX('Výsledková listina'!$P:$P,MATCH(CONCATENATE(B$4,$A11),'Výsledková listina'!$O:$O,0),1))</f>
        <v>Pohořelice</v>
      </c>
      <c r="D11" s="4">
        <v>26160</v>
      </c>
      <c r="E11" s="110"/>
      <c r="F11" s="50">
        <f t="shared" si="0"/>
        <v>1</v>
      </c>
      <c r="G11" s="69"/>
      <c r="H11" s="17" t="str">
        <f>IF(ISNA(MATCH(CONCATENATE(H$4,$A11),'Výsledková listina'!$O:$O,0)),"",INDEX('Výsledková listina'!$C:$C,MATCH(CONCATENATE(H$4,$A11),'Výsledková listina'!$O:$O,0),1))</f>
        <v>Malý Jiří – junior</v>
      </c>
      <c r="I11" s="52" t="str">
        <f>IF(ISNA(MATCH(CONCATENATE(H$4,$A11),'Výsledková listina'!$O:$O,0)),"",INDEX('Výsledková listina'!$P:$P,MATCH(CONCATENATE(H$4,$A11),'Výsledková listina'!$O:$O,0),1))</f>
        <v>Nové Město na Moravě</v>
      </c>
      <c r="J11" s="4">
        <v>9260</v>
      </c>
      <c r="K11" s="110"/>
      <c r="L11" s="50">
        <f t="shared" si="1"/>
        <v>4</v>
      </c>
      <c r="M11" s="69"/>
      <c r="N11" s="17" t="str">
        <f>IF(ISNA(MATCH(CONCATENATE(N$4,$A11),'Výsledková listina'!$O:$O,0)),"",INDEX('Výsledková listina'!$C:$C,MATCH(CONCATENATE(N$4,$A11),'Výsledková listina'!$O:$O,0),1))</f>
        <v>Brückner Martin</v>
      </c>
      <c r="O11" s="52" t="str">
        <f>IF(ISNA(MATCH(CONCATENATE(N$4,$A11),'Výsledková listina'!$O:$O,0)),"",INDEX('Výsledková listina'!$P:$P,MATCH(CONCATENATE(N$4,$A11),'Výsledková listina'!$O:$O,0),1))</f>
        <v>Velké Meziříčí</v>
      </c>
      <c r="P11" s="4">
        <v>5700</v>
      </c>
      <c r="Q11" s="110"/>
      <c r="R11" s="50">
        <f t="shared" si="2"/>
        <v>11</v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Pavel Samlík</v>
      </c>
      <c r="C12" s="52">
        <f>IF(ISNA(MATCH(CONCATENATE(B$4,$A12),'Výsledková listina'!$O:$O,0)),"",INDEX('Výsledková listina'!$P:$P,MATCH(CONCATENATE(B$4,$A12),'Výsledková listina'!$O:$O,0),1))</f>
      </c>
      <c r="D12" s="4">
        <v>0</v>
      </c>
      <c r="E12" s="110"/>
      <c r="F12" s="50">
        <v>12.5</v>
      </c>
      <c r="G12" s="69"/>
      <c r="H12" s="17" t="str">
        <f>IF(ISNA(MATCH(CONCATENATE(H$4,$A12),'Výsledková listina'!$O:$O,0)),"",INDEX('Výsledková listina'!$C:$C,MATCH(CONCATENATE(H$4,$A12),'Výsledková listina'!$O:$O,0),1))</f>
        <v>Konopásek Josef</v>
      </c>
      <c r="I12" s="52" t="str">
        <f>IF(ISNA(MATCH(CONCATENATE(H$4,$A12),'Výsledková listina'!$O:$O,0)),"",INDEX('Výsledková listina'!$P:$P,MATCH(CONCATENATE(H$4,$A12),'Výsledková listina'!$O:$O,0),1))</f>
        <v>Pardubice</v>
      </c>
      <c r="J12" s="4">
        <v>1380</v>
      </c>
      <c r="K12" s="110"/>
      <c r="L12" s="50">
        <f t="shared" si="1"/>
        <v>11</v>
      </c>
      <c r="M12" s="69"/>
      <c r="N12" s="17" t="str">
        <f>IF(ISNA(MATCH(CONCATENATE(N$4,$A12),'Výsledková listina'!$O:$O,0)),"",INDEX('Výsledková listina'!$C:$C,MATCH(CONCATENATE(N$4,$A12),'Výsledková listina'!$O:$O,0),1))</f>
        <v>Melichar Tomáš</v>
      </c>
      <c r="O12" s="52" t="str">
        <f>IF(ISNA(MATCH(CONCATENATE(N$4,$A12),'Výsledková listina'!$O:$O,0)),"",INDEX('Výsledková listina'!$P:$P,MATCH(CONCATENATE(N$4,$A12),'Výsledková listina'!$O:$O,0),1))</f>
        <v>Žďár nad Sázavou</v>
      </c>
      <c r="P12" s="4">
        <v>15800</v>
      </c>
      <c r="Q12" s="110"/>
      <c r="R12" s="50">
        <f t="shared" si="2"/>
        <v>1</v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Radek Pečta </v>
      </c>
      <c r="C13" s="52" t="str">
        <f>IF(ISNA(MATCH(CONCATENATE(B$4,$A13),'Výsledková listina'!$O:$O,0)),"",INDEX('Výsledková listina'!$P:$P,MATCH(CONCATENATE(B$4,$A13),'Výsledková listina'!$O:$O,0),1))</f>
        <v>Třebíč</v>
      </c>
      <c r="D13" s="4">
        <v>20420</v>
      </c>
      <c r="E13" s="110"/>
      <c r="F13" s="50">
        <f t="shared" si="0"/>
        <v>3</v>
      </c>
      <c r="G13" s="69"/>
      <c r="H13" s="17" t="str">
        <f>IF(ISNA(MATCH(CONCATENATE(H$4,$A13),'Výsledková listina'!$O:$O,0)),"",INDEX('Výsledková listina'!$C:$C,MATCH(CONCATENATE(H$4,$A13),'Výsledková listina'!$O:$O,0),1))</f>
        <v>Herout Radim</v>
      </c>
      <c r="I13" s="52" t="str">
        <f>IF(ISNA(MATCH(CONCATENATE(H$4,$A13),'Výsledková listina'!$O:$O,0)),"",INDEX('Výsledková listina'!$P:$P,MATCH(CONCATENATE(H$4,$A13),'Výsledková listina'!$O:$O,0),1))</f>
        <v>Moravský Krumlov</v>
      </c>
      <c r="J13" s="4">
        <v>9520</v>
      </c>
      <c r="K13" s="110"/>
      <c r="L13" s="50">
        <f t="shared" si="1"/>
        <v>3</v>
      </c>
      <c r="M13" s="69"/>
      <c r="N13" s="17" t="str">
        <f>IF(ISNA(MATCH(CONCATENATE(N$4,$A13),'Výsledková listina'!$O:$O,0)),"",INDEX('Výsledková listina'!$C:$C,MATCH(CONCATENATE(N$4,$A13),'Výsledková listina'!$O:$O,0),1))</f>
        <v>Kloupar Lubomír</v>
      </c>
      <c r="O13" s="52" t="str">
        <f>IF(ISNA(MATCH(CONCATENATE(N$4,$A13),'Výsledková listina'!$O:$O,0)),"",INDEX('Výsledková listina'!$P:$P,MATCH(CONCATENATE(N$4,$A13),'Výsledková listina'!$O:$O,0),1))</f>
        <v>Pohořelice</v>
      </c>
      <c r="P13" s="4">
        <v>11680</v>
      </c>
      <c r="Q13" s="110"/>
      <c r="R13" s="50">
        <f t="shared" si="2"/>
        <v>5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Vacek  Stanislav</v>
      </c>
      <c r="C14" s="52" t="str">
        <f>IF(ISNA(MATCH(CONCATENATE(B$4,$A14),'Výsledková listina'!$O:$O,0)),"",INDEX('Výsledková listina'!$P:$P,MATCH(CONCATENATE(B$4,$A14),'Výsledková listina'!$O:$O,0),1))</f>
        <v>Hradec Králové</v>
      </c>
      <c r="D14" s="4">
        <v>0</v>
      </c>
      <c r="E14" s="110"/>
      <c r="F14" s="50">
        <v>12.5</v>
      </c>
      <c r="G14" s="69"/>
      <c r="H14" s="17" t="str">
        <f>IF(ISNA(MATCH(CONCATENATE(H$4,$A14),'Výsledková listina'!$O:$O,0)),"",INDEX('Výsledková listina'!$C:$C,MATCH(CONCATENATE(H$4,$A14),'Výsledková listina'!$O:$O,0),1))</f>
        <v>Hanáček František</v>
      </c>
      <c r="I14" s="52" t="str">
        <f>IF(ISNA(MATCH(CONCATENATE(H$4,$A14),'Výsledková listina'!$O:$O,0)),"",INDEX('Výsledková listina'!$P:$P,MATCH(CONCATENATE(H$4,$A14),'Výsledková listina'!$O:$O,0),1))</f>
        <v>Hustopeče</v>
      </c>
      <c r="J14" s="4">
        <v>9960</v>
      </c>
      <c r="K14" s="110"/>
      <c r="L14" s="50">
        <f t="shared" si="1"/>
        <v>2</v>
      </c>
      <c r="M14" s="69"/>
      <c r="N14" s="17" t="str">
        <f>IF(ISNA(MATCH(CONCATENATE(N$4,$A14),'Výsledková listina'!$O:$O,0)),"",INDEX('Výsledková listina'!$C:$C,MATCH(CONCATENATE(N$4,$A14),'Výsledková listina'!$O:$O,0),1))</f>
        <v>Hruška Jiří</v>
      </c>
      <c r="O14" s="52" t="str">
        <f>IF(ISNA(MATCH(CONCATENATE(N$4,$A14),'Výsledková listina'!$O:$O,0)),"",INDEX('Výsledková listina'!$P:$P,MATCH(CONCATENATE(N$4,$A14),'Výsledková listina'!$O:$O,0),1))</f>
        <v>Pardubice</v>
      </c>
      <c r="P14" s="4">
        <v>6400</v>
      </c>
      <c r="Q14" s="110"/>
      <c r="R14" s="50">
        <f t="shared" si="2"/>
        <v>10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Oliva Vladimír</v>
      </c>
      <c r="C15" s="52" t="str">
        <f>IF(ISNA(MATCH(CONCATENATE(B$4,$A15),'Výsledková listina'!$O:$O,0)),"",INDEX('Výsledková listina'!$P:$P,MATCH(CONCATENATE(B$4,$A15),'Výsledková listina'!$O:$O,0),1))</f>
        <v>Třebíč</v>
      </c>
      <c r="D15" s="4">
        <v>7980</v>
      </c>
      <c r="E15" s="110"/>
      <c r="F15" s="50">
        <f t="shared" si="0"/>
        <v>8</v>
      </c>
      <c r="G15" s="69"/>
      <c r="H15" s="17" t="str">
        <f>IF(ISNA(MATCH(CONCATENATE(H$4,$A15),'Výsledková listina'!$O:$O,0)),"",INDEX('Výsledková listina'!$C:$C,MATCH(CONCATENATE(H$4,$A15),'Výsledková listina'!$O:$O,0),1))</f>
        <v>Ondráček Petr</v>
      </c>
      <c r="I15" s="52" t="str">
        <f>IF(ISNA(MATCH(CONCATENATE(H$4,$A15),'Výsledková listina'!$O:$O,0)),"",INDEX('Výsledková listina'!$P:$P,MATCH(CONCATENATE(H$4,$A15),'Výsledková listina'!$O:$O,0),1))</f>
        <v>Žďár nad Sázavou</v>
      </c>
      <c r="J15" s="4">
        <v>5380</v>
      </c>
      <c r="K15" s="110"/>
      <c r="L15" s="50">
        <f t="shared" si="1"/>
        <v>6</v>
      </c>
      <c r="M15" s="69"/>
      <c r="N15" s="17" t="str">
        <f>IF(ISNA(MATCH(CONCATENATE(N$4,$A15),'Výsledková listina'!$O:$O,0)),"",INDEX('Výsledková listina'!$C:$C,MATCH(CONCATENATE(N$4,$A15),'Výsledková listina'!$O:$O,0),1))</f>
        <v>Koucký Miloslav</v>
      </c>
      <c r="O15" s="52" t="str">
        <f>IF(ISNA(MATCH(CONCATENATE(N$4,$A15),'Výsledková listina'!$O:$O,0)),"",INDEX('Výsledková listina'!$P:$P,MATCH(CONCATENATE(N$4,$A15),'Výsledková listina'!$O:$O,0),1))</f>
        <v>Vranovice</v>
      </c>
      <c r="P15" s="4">
        <v>13020</v>
      </c>
      <c r="Q15" s="110"/>
      <c r="R15" s="50">
        <f t="shared" si="2"/>
        <v>4</v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Raniak Martin</v>
      </c>
      <c r="C16" s="52" t="str">
        <f>IF(ISNA(MATCH(CONCATENATE(B$4,$A16),'Výsledková listina'!$O:$O,0)),"",INDEX('Výsledková listina'!$P:$P,MATCH(CONCATENATE(B$4,$A16),'Výsledková listina'!$O:$O,0),1))</f>
        <v>Třešť</v>
      </c>
      <c r="D16" s="4">
        <v>3160</v>
      </c>
      <c r="E16" s="110"/>
      <c r="F16" s="50">
        <f t="shared" si="0"/>
        <v>10</v>
      </c>
      <c r="G16" s="69"/>
      <c r="H16" s="17" t="str">
        <f>IF(ISNA(MATCH(CONCATENATE(H$4,$A16),'Výsledková listina'!$O:$O,0)),"",INDEX('Výsledková listina'!$C:$C,MATCH(CONCATENATE(H$4,$A16),'Výsledková listina'!$O:$O,0),1))</f>
        <v>Vondra Martin</v>
      </c>
      <c r="I16" s="52" t="str">
        <f>IF(ISNA(MATCH(CONCATENATE(H$4,$A16),'Výsledková listina'!$O:$O,0)),"",INDEX('Výsledková listina'!$P:$P,MATCH(CONCATENATE(H$4,$A16),'Výsledková listina'!$O:$O,0),1))</f>
        <v>Pardubice</v>
      </c>
      <c r="J16" s="4">
        <v>2120</v>
      </c>
      <c r="K16" s="110"/>
      <c r="L16" s="50">
        <f t="shared" si="1"/>
        <v>10</v>
      </c>
      <c r="M16" s="69"/>
      <c r="N16" s="17" t="str">
        <f>IF(ISNA(MATCH(CONCATENATE(N$4,$A16),'Výsledková listina'!$O:$O,0)),"",INDEX('Výsledková listina'!$C:$C,MATCH(CONCATENATE(N$4,$A16),'Výsledková listina'!$O:$O,0),1))</f>
        <v>FilákFrantišek</v>
      </c>
      <c r="O16" s="52" t="str">
        <f>IF(ISNA(MATCH(CONCATENATE(N$4,$A16),'Výsledková listina'!$O:$O,0)),"",INDEX('Výsledková listina'!$P:$P,MATCH(CONCATENATE(N$4,$A16),'Výsledková listina'!$O:$O,0),1))</f>
        <v>MO Vsetín ČRS</v>
      </c>
      <c r="P16" s="4">
        <v>15760</v>
      </c>
      <c r="Q16" s="110"/>
      <c r="R16" s="50">
        <f t="shared" si="2"/>
        <v>2</v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Mucala Karel</v>
      </c>
      <c r="C17" s="52" t="str">
        <f>IF(ISNA(MATCH(CONCATENATE(B$4,$A17),'Výsledková listina'!$O:$O,0)),"",INDEX('Výsledková listina'!$P:$P,MATCH(CONCATENATE(B$4,$A17),'Výsledková listina'!$O:$O,0),1))</f>
        <v>Hrušovany na Jevišovkou</v>
      </c>
      <c r="D17" s="4">
        <v>6480</v>
      </c>
      <c r="E17" s="110"/>
      <c r="F17" s="50">
        <f t="shared" si="0"/>
        <v>9</v>
      </c>
      <c r="G17" s="69"/>
      <c r="H17" s="17" t="str">
        <f>IF(ISNA(MATCH(CONCATENATE(H$4,$A17),'Výsledková listina'!$O:$O,0)),"",INDEX('Výsledková listina'!$C:$C,MATCH(CONCATENATE(H$4,$A17),'Výsledková listina'!$O:$O,0),1))</f>
        <v>Pechalová Andrea</v>
      </c>
      <c r="I17" s="52" t="str">
        <f>IF(ISNA(MATCH(CONCATENATE(H$4,$A17),'Výsledková listina'!$O:$O,0)),"",INDEX('Výsledková listina'!$P:$P,MATCH(CONCATENATE(H$4,$A17),'Výsledková listina'!$O:$O,0),1))</f>
        <v>Hrušovany na Jevišovkou</v>
      </c>
      <c r="J17" s="4">
        <v>11480</v>
      </c>
      <c r="K17" s="110"/>
      <c r="L17" s="50">
        <f t="shared" si="1"/>
        <v>1</v>
      </c>
      <c r="M17" s="69"/>
      <c r="N17" s="17" t="str">
        <f>IF(ISNA(MATCH(CONCATENATE(N$4,$A17),'Výsledková listina'!$O:$O,0)),"",INDEX('Výsledková listina'!$C:$C,MATCH(CONCATENATE(N$4,$A17),'Výsledková listina'!$O:$O,0),1))</f>
        <v>Hradil Jakub</v>
      </c>
      <c r="O17" s="52" t="str">
        <f>IF(ISNA(MATCH(CONCATENATE(N$4,$A17),'Výsledková listina'!$O:$O,0)),"",INDEX('Výsledková listina'!$P:$P,MATCH(CONCATENATE(N$4,$A17),'Výsledková listina'!$O:$O,0),1))</f>
        <v>Domašov nad Bystřicí</v>
      </c>
      <c r="P17" s="4">
        <v>13760</v>
      </c>
      <c r="Q17" s="110"/>
      <c r="R17" s="50">
        <f t="shared" si="2"/>
        <v>3</v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4">
        <f>CONCATENATE('Základní list'!$E$3)</f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2:35" ht="12.75">
      <c r="B2" s="255" t="str">
        <f>CONCATENATE("Datum konání: ",'Základní list'!D4," - ",'Základní list'!F4)</f>
        <v>Datum konání:  - 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2:14" s="40" customFormat="1" ht="18" customHeight="1">
      <c r="B3" s="256" t="s">
        <v>44</v>
      </c>
      <c r="C3" s="257" t="s">
        <v>40</v>
      </c>
      <c r="D3" s="257"/>
      <c r="E3" s="257"/>
      <c r="F3" s="257"/>
      <c r="G3" s="257"/>
      <c r="H3" s="257"/>
      <c r="I3" s="257" t="s">
        <v>41</v>
      </c>
      <c r="J3" s="257"/>
      <c r="K3" s="257"/>
      <c r="L3" s="257"/>
      <c r="M3" s="257"/>
      <c r="N3" s="257"/>
    </row>
    <row r="4" spans="2:14" s="40" customFormat="1" ht="18" customHeight="1">
      <c r="B4" s="25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12150</v>
      </c>
      <c r="F5" s="44">
        <f>INDEX('1. závod'!$A:$CH,$D5+5,INDEX('Základní list'!$B:$B,MATCH($C5,'Základní list'!$A:$A,0),1)+2)</f>
        <v>5</v>
      </c>
      <c r="G5" s="47" t="str">
        <f>INDEX('1. závod'!$A:$CH,$D5+5,INDEX('Základní list'!$B:$B,MATCH($C5,'Základní list'!$A:$A,0),1)-2)</f>
        <v>Oliva Vladimír</v>
      </c>
      <c r="H5" s="54" t="str">
        <f>INDEX('1. závod'!$A:$CH,$D5+5,INDEX('Základní list'!$B:$B,MATCH($C5,'Základní list'!$A:$A,0),1)-1)</f>
        <v>Třebíč</v>
      </c>
      <c r="I5" s="41" t="s">
        <v>56</v>
      </c>
      <c r="J5" s="41">
        <v>1</v>
      </c>
      <c r="K5" s="44">
        <f>INDEX('2. závod'!$A:$CH,$J5+5,INDEX('Základní list'!$B:$B,MATCH($I5,'Základní list'!$A:$A,0),1))</f>
        <v>23280</v>
      </c>
      <c r="L5" s="44">
        <f>INDEX('2. závod'!$A:$CH,$J5+5,INDEX('Základní list'!$B:$B,MATCH($I5,'Základní list'!$A:$A,0),1)+2)</f>
        <v>2</v>
      </c>
      <c r="M5" s="47" t="str">
        <f>INDEX('2. závod'!$A:$CH,$J5+5,INDEX('Základní list'!$B:$B,MATCH($I5,'Základní list'!$A:$A,0),1)-2)</f>
        <v>Tomšík Jan</v>
      </c>
      <c r="N5" s="54" t="str">
        <f>INDEX('2. závod'!$A:$CH,$J5+5,INDEX('Základní list'!$B:$B,MATCH($I5,'Základní list'!$A:$A,0),1)-1)</f>
        <v>Velké Meziříčí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13700</v>
      </c>
      <c r="F6" s="44">
        <f>INDEX('1. závod'!$A:$CH,$D6+5,INDEX('Základní list'!$B:$B,MATCH($C6,'Základní list'!$A:$A,0),1)+2)</f>
        <v>4</v>
      </c>
      <c r="G6" s="47" t="str">
        <f>INDEX('1. závod'!$A:$CH,$D6+5,INDEX('Základní list'!$B:$B,MATCH($C6,'Základní list'!$A:$A,0),1)-2)</f>
        <v>Chadraba Petr</v>
      </c>
      <c r="H6" s="54" t="str">
        <f>INDEX('1. závod'!$A:$CH,$D6+5,INDEX('Základní list'!$B:$B,MATCH($C6,'Základní list'!$A:$A,0),1)-1)</f>
        <v>Slavkov u Brna</v>
      </c>
      <c r="I6" s="41" t="s">
        <v>56</v>
      </c>
      <c r="J6" s="41">
        <v>2</v>
      </c>
      <c r="K6" s="44">
        <f>INDEX('2. závod'!$A:$CH,$J6+5,INDEX('Základní list'!$B:$B,MATCH($I6,'Základní list'!$A:$A,0),1))</f>
        <v>9920</v>
      </c>
      <c r="L6" s="44">
        <f>INDEX('2. závod'!$A:$CH,$J6+5,INDEX('Základní list'!$B:$B,MATCH($I6,'Základní list'!$A:$A,0),1)+2)</f>
        <v>7</v>
      </c>
      <c r="M6" s="47" t="str">
        <f>INDEX('2. závod'!$A:$CH,$J6+5,INDEX('Základní list'!$B:$B,MATCH($I6,'Základní list'!$A:$A,0),1)-2)</f>
        <v>Kloupar Jaroslav</v>
      </c>
      <c r="N6" s="54" t="str">
        <f>INDEX('2. závod'!$A:$CH,$J6+5,INDEX('Základní list'!$B:$B,MATCH($I6,'Základní list'!$A:$A,0),1)-1)</f>
        <v>Pohořelice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19330</v>
      </c>
      <c r="F7" s="44">
        <f>INDEX('1. závod'!$A:$CH,$D7+5,INDEX('Základní list'!$B:$B,MATCH($C7,'Základní list'!$A:$A,0),1)+2)</f>
        <v>1</v>
      </c>
      <c r="G7" s="47" t="str">
        <f>INDEX('1. závod'!$A:$CH,$D7+5,INDEX('Základní list'!$B:$B,MATCH($C7,'Základní list'!$A:$A,0),1)-2)</f>
        <v>Malý Jiří – junior</v>
      </c>
      <c r="H7" s="54" t="str">
        <f>INDEX('1. závod'!$A:$CH,$D7+5,INDEX('Základní list'!$B:$B,MATCH($C7,'Základní list'!$A:$A,0),1)-1)</f>
        <v>Nové Město na Moravě</v>
      </c>
      <c r="I7" s="41" t="s">
        <v>56</v>
      </c>
      <c r="J7" s="41">
        <v>3</v>
      </c>
      <c r="K7" s="44">
        <f>INDEX('2. závod'!$A:$CH,$J7+5,INDEX('Základní list'!$B:$B,MATCH($I7,'Základní list'!$A:$A,0),1))</f>
        <v>18500</v>
      </c>
      <c r="L7" s="44">
        <f>INDEX('2. závod'!$A:$CH,$J7+5,INDEX('Základní list'!$B:$B,MATCH($I7,'Základní list'!$A:$A,0),1)+2)</f>
        <v>4</v>
      </c>
      <c r="M7" s="47" t="str">
        <f>INDEX('2. závod'!$A:$CH,$J7+5,INDEX('Základní list'!$B:$B,MATCH($I7,'Základní list'!$A:$A,0),1)-2)</f>
        <v>Černý Radek</v>
      </c>
      <c r="N7" s="54" t="str">
        <f>INDEX('2. závod'!$A:$CH,$J7+5,INDEX('Základní list'!$B:$B,MATCH($I7,'Základní list'!$A:$A,0),1)-1)</f>
        <v>Třebíč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9370</v>
      </c>
      <c r="F8" s="44">
        <f>INDEX('1. závod'!$A:$CH,$D8+5,INDEX('Základní list'!$B:$B,MATCH($C8,'Základní list'!$A:$A,0),1)+2)</f>
        <v>6</v>
      </c>
      <c r="G8" s="47" t="str">
        <f>INDEX('1. závod'!$A:$CH,$D8+5,INDEX('Základní list'!$B:$B,MATCH($C8,'Základní list'!$A:$A,0),1)-2)</f>
        <v>Králová Nella</v>
      </c>
      <c r="H8" s="54" t="str">
        <f>INDEX('1. závod'!$A:$CH,$D8+5,INDEX('Základní list'!$B:$B,MATCH($C8,'Základní list'!$A:$A,0),1)-1)</f>
        <v>Hovorčovice</v>
      </c>
      <c r="I8" s="41" t="s">
        <v>56</v>
      </c>
      <c r="J8" s="41">
        <v>4</v>
      </c>
      <c r="K8" s="44">
        <f>INDEX('2. závod'!$A:$CH,$J8+5,INDEX('Základní list'!$B:$B,MATCH($I8,'Základní list'!$A:$A,0),1))</f>
        <v>16880</v>
      </c>
      <c r="L8" s="44">
        <f>INDEX('2. závod'!$A:$CH,$J8+5,INDEX('Základní list'!$B:$B,MATCH($I8,'Základní list'!$A:$A,0),1)+2)</f>
        <v>5</v>
      </c>
      <c r="M8" s="47" t="str">
        <f>INDEX('2. závod'!$A:$CH,$J8+5,INDEX('Základní list'!$B:$B,MATCH($I8,'Základní list'!$A:$A,0),1)-2)</f>
        <v>Priehoda Tomáš</v>
      </c>
      <c r="N8" s="54" t="str">
        <f>INDEX('2. závod'!$A:$CH,$J8+5,INDEX('Základní list'!$B:$B,MATCH($I8,'Základní list'!$A:$A,0),1)-1)</f>
        <v>Oslavany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14300</v>
      </c>
      <c r="F9" s="44">
        <f>INDEX('1. závod'!$A:$CH,$D9+5,INDEX('Základní list'!$B:$B,MATCH($C9,'Základní list'!$A:$A,0),1)+2)</f>
        <v>3</v>
      </c>
      <c r="G9" s="47" t="str">
        <f>INDEX('1. závod'!$A:$CH,$D9+5,INDEX('Základní list'!$B:$B,MATCH($C9,'Základní list'!$A:$A,0),1)-2)</f>
        <v>Priehoda Tomáš</v>
      </c>
      <c r="H9" s="54" t="str">
        <f>INDEX('1. závod'!$A:$CH,$D9+5,INDEX('Základní list'!$B:$B,MATCH($C9,'Základní list'!$A:$A,0),1)-1)</f>
        <v>Oslavany</v>
      </c>
      <c r="I9" s="41" t="s">
        <v>56</v>
      </c>
      <c r="J9" s="41">
        <v>5</v>
      </c>
      <c r="K9" s="44">
        <f>INDEX('2. závod'!$A:$CH,$J9+5,INDEX('Základní list'!$B:$B,MATCH($I9,'Základní list'!$A:$A,0),1))</f>
        <v>11800</v>
      </c>
      <c r="L9" s="44">
        <f>INDEX('2. závod'!$A:$CH,$J9+5,INDEX('Základní list'!$B:$B,MATCH($I9,'Základní list'!$A:$A,0),1)+2)</f>
        <v>6</v>
      </c>
      <c r="M9" s="47" t="str">
        <f>INDEX('2. závod'!$A:$CH,$J9+5,INDEX('Základní list'!$B:$B,MATCH($I9,'Základní list'!$A:$A,0),1)-2)</f>
        <v>Král Vít st.</v>
      </c>
      <c r="N9" s="54" t="str">
        <f>INDEX('2. závod'!$A:$CH,$J9+5,INDEX('Základní list'!$B:$B,MATCH($I9,'Základní list'!$A:$A,0),1)-1)</f>
        <v>Hovorčovice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6080</v>
      </c>
      <c r="F10" s="44">
        <f>INDEX('1. závod'!$A:$CH,$D10+5,INDEX('Základní list'!$B:$B,MATCH($C10,'Základní list'!$A:$A,0),1)+2)</f>
        <v>8</v>
      </c>
      <c r="G10" s="47" t="str">
        <f>INDEX('1. závod'!$A:$CH,$D10+5,INDEX('Základní list'!$B:$B,MATCH($C10,'Základní list'!$A:$A,0),1)-2)</f>
        <v>Pečta Radek st.</v>
      </c>
      <c r="H10" s="54" t="str">
        <f>INDEX('1. závod'!$A:$CH,$D10+5,INDEX('Základní list'!$B:$B,MATCH($C10,'Základní list'!$A:$A,0),1)-1)</f>
        <v>Třebíč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26160</v>
      </c>
      <c r="L10" s="44">
        <f>INDEX('2. závod'!$A:$CH,$J10+5,INDEX('Základní list'!$B:$B,MATCH($I10,'Základní list'!$A:$A,0),1)+2)</f>
        <v>1</v>
      </c>
      <c r="M10" s="47" t="str">
        <f>INDEX('2. závod'!$A:$CH,$J10+5,INDEX('Základní list'!$B:$B,MATCH($I10,'Základní list'!$A:$A,0),1)-2)</f>
        <v>Šabata Jakub</v>
      </c>
      <c r="N10" s="54" t="str">
        <f>INDEX('2. závod'!$A:$CH,$J10+5,INDEX('Základní list'!$B:$B,MATCH($I10,'Základní list'!$A:$A,0),1)-1)</f>
        <v>Pohořelice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5060</v>
      </c>
      <c r="F11" s="44">
        <f>INDEX('1. závod'!$A:$CH,$D11+5,INDEX('Základní list'!$B:$B,MATCH($C11,'Základní list'!$A:$A,0),1)+2)</f>
        <v>10</v>
      </c>
      <c r="G11" s="47" t="str">
        <f>INDEX('1. závod'!$A:$CH,$D11+5,INDEX('Základní list'!$B:$B,MATCH($C11,'Základní list'!$A:$A,0),1)-2)</f>
        <v>Kloupar Lubomír</v>
      </c>
      <c r="H11" s="54" t="str">
        <f>INDEX('1. závod'!$A:$CH,$D11+5,INDEX('Základní list'!$B:$B,MATCH($C11,'Základní list'!$A:$A,0),1)-1)</f>
        <v>Pohořelice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  <v>12.5</v>
      </c>
      <c r="M11" s="47" t="str">
        <f>INDEX('2. závod'!$A:$CH,$J11+5,INDEX('Základní list'!$B:$B,MATCH($I11,'Základní list'!$A:$A,0),1)-2)</f>
        <v>Pavel Samlík</v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5800</v>
      </c>
      <c r="F12" s="44">
        <f>INDEX('1. závod'!$A:$CH,$D12+5,INDEX('Základní list'!$B:$B,MATCH($C12,'Základní list'!$A:$A,0),1)+2)</f>
        <v>9</v>
      </c>
      <c r="G12" s="47" t="str">
        <f>INDEX('1. závod'!$A:$CH,$D12+5,INDEX('Základní list'!$B:$B,MATCH($C12,'Základní list'!$A:$A,0),1)-2)</f>
        <v>Hanáček František</v>
      </c>
      <c r="H12" s="54" t="str">
        <f>INDEX('1. závod'!$A:$CH,$D12+5,INDEX('Základní list'!$B:$B,MATCH($C12,'Základní list'!$A:$A,0),1)-1)</f>
        <v>Hustopeče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20420</v>
      </c>
      <c r="L12" s="44">
        <f>INDEX('2. závod'!$A:$CH,$J12+5,INDEX('Základní list'!$B:$B,MATCH($I12,'Základní list'!$A:$A,0),1)+2)</f>
        <v>3</v>
      </c>
      <c r="M12" s="47" t="str">
        <f>INDEX('2. závod'!$A:$CH,$J12+5,INDEX('Základní list'!$B:$B,MATCH($I12,'Základní list'!$A:$A,0),1)-2)</f>
        <v>Radek Pečta </v>
      </c>
      <c r="N12" s="54" t="str">
        <f>INDEX('2. závod'!$A:$CH,$J12+5,INDEX('Základní list'!$B:$B,MATCH($I12,'Základní list'!$A:$A,0),1)-1)</f>
        <v>Třebíč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7100</v>
      </c>
      <c r="F13" s="44">
        <f>INDEX('1. závod'!$A:$CH,$D13+5,INDEX('Základní list'!$B:$B,MATCH($C13,'Základní list'!$A:$A,0),1)+2)</f>
        <v>7</v>
      </c>
      <c r="G13" s="47" t="str">
        <f>INDEX('1. závod'!$A:$CH,$D13+5,INDEX('Základní list'!$B:$B,MATCH($C13,'Základní list'!$A:$A,0),1)-2)</f>
        <v>Koucký Miloslav</v>
      </c>
      <c r="H13" s="54" t="str">
        <f>INDEX('1. závod'!$A:$CH,$D13+5,INDEX('Základní list'!$B:$B,MATCH($C13,'Základní list'!$A:$A,0),1)-1)</f>
        <v>Vranovice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  <v>12.5</v>
      </c>
      <c r="M13" s="47" t="str">
        <f>INDEX('2. závod'!$A:$CH,$J13+5,INDEX('Základní list'!$B:$B,MATCH($I13,'Základní list'!$A:$A,0),1)-2)</f>
        <v>Vacek  Stanislav</v>
      </c>
      <c r="N13" s="54" t="str">
        <f>INDEX('2. závod'!$A:$CH,$J13+5,INDEX('Základní list'!$B:$B,MATCH($I13,'Základní list'!$A:$A,0),1)-1)</f>
        <v>Hradec Králové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4410</v>
      </c>
      <c r="F14" s="44">
        <f>INDEX('1. závod'!$A:$CH,$D14+5,INDEX('Základní list'!$B:$B,MATCH($C14,'Základní list'!$A:$A,0),1)+2)</f>
        <v>11</v>
      </c>
      <c r="G14" s="47" t="str">
        <f>INDEX('1. závod'!$A:$CH,$D14+5,INDEX('Základní list'!$B:$B,MATCH($C14,'Základní list'!$A:$A,0),1)-2)</f>
        <v>Brückner Martin</v>
      </c>
      <c r="H14" s="54" t="str">
        <f>INDEX('1. závod'!$A:$CH,$D14+5,INDEX('Základní list'!$B:$B,MATCH($C14,'Základní list'!$A:$A,0),1)-1)</f>
        <v>Velké Meziříčí</v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7980</v>
      </c>
      <c r="L14" s="44">
        <f>INDEX('2. závod'!$A:$CH,$J14+5,INDEX('Základní list'!$B:$B,MATCH($I14,'Základní list'!$A:$A,0),1)+2)</f>
        <v>8</v>
      </c>
      <c r="M14" s="47" t="str">
        <f>INDEX('2. závod'!$A:$CH,$J14+5,INDEX('Základní list'!$B:$B,MATCH($I14,'Základní list'!$A:$A,0),1)-2)</f>
        <v>Oliva Vladimír</v>
      </c>
      <c r="N14" s="54" t="str">
        <f>INDEX('2. závod'!$A:$CH,$J14+5,INDEX('Základní list'!$B:$B,MATCH($I14,'Základní list'!$A:$A,0),1)-1)</f>
        <v>Třebíč</v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2500</v>
      </c>
      <c r="F15" s="44">
        <f>INDEX('1. závod'!$A:$CH,$D15+5,INDEX('Základní list'!$B:$B,MATCH($C15,'Základní list'!$A:$A,0),1)+2)</f>
        <v>12</v>
      </c>
      <c r="G15" s="47" t="str">
        <f>INDEX('1. závod'!$A:$CH,$D15+5,INDEX('Základní list'!$B:$B,MATCH($C15,'Základní list'!$A:$A,0),1)-2)</f>
        <v>Vondra Martin</v>
      </c>
      <c r="H15" s="54" t="str">
        <f>INDEX('1. závod'!$A:$CH,$D15+5,INDEX('Základní list'!$B:$B,MATCH($C15,'Základní list'!$A:$A,0),1)-1)</f>
        <v>Pardubice</v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3160</v>
      </c>
      <c r="L15" s="44">
        <f>INDEX('2. závod'!$A:$CH,$J15+5,INDEX('Základní list'!$B:$B,MATCH($I15,'Základní list'!$A:$A,0),1)+2)</f>
        <v>10</v>
      </c>
      <c r="M15" s="47" t="str">
        <f>INDEX('2. závod'!$A:$CH,$J15+5,INDEX('Základní list'!$B:$B,MATCH($I15,'Základní list'!$A:$A,0),1)-2)</f>
        <v>Raniak Martin</v>
      </c>
      <c r="N15" s="54" t="str">
        <f>INDEX('2. závod'!$A:$CH,$J15+5,INDEX('Základní list'!$B:$B,MATCH($I15,'Základní list'!$A:$A,0),1)-1)</f>
        <v>Třešť</v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14380</v>
      </c>
      <c r="F16" s="44">
        <f>INDEX('1. závod'!$A:$CH,$D16+5,INDEX('Základní list'!$B:$B,MATCH($C16,'Základní list'!$A:$A,0),1)+2)</f>
        <v>2</v>
      </c>
      <c r="G16" s="47" t="str">
        <f>INDEX('1. závod'!$A:$CH,$D16+5,INDEX('Základní list'!$B:$B,MATCH($C16,'Základní list'!$A:$A,0),1)-2)</f>
        <v>Konopásek Josef</v>
      </c>
      <c r="H16" s="54" t="str">
        <f>INDEX('1. závod'!$A:$CH,$D16+5,INDEX('Základní list'!$B:$B,MATCH($C16,'Základní list'!$A:$A,0),1)-1)</f>
        <v>Pardubice</v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6480</v>
      </c>
      <c r="L16" s="44">
        <f>INDEX('2. závod'!$A:$CH,$J16+5,INDEX('Základní list'!$B:$B,MATCH($I16,'Základní list'!$A:$A,0),1)+2)</f>
        <v>9</v>
      </c>
      <c r="M16" s="47" t="str">
        <f>INDEX('2. závod'!$A:$CH,$J16+5,INDEX('Základní list'!$B:$B,MATCH($I16,'Základní list'!$A:$A,0),1)-2)</f>
        <v>Mucala Karel</v>
      </c>
      <c r="N16" s="54" t="str">
        <f>INDEX('2. závod'!$A:$CH,$J16+5,INDEX('Základní list'!$B:$B,MATCH($I16,'Základní list'!$A:$A,0),1)-1)</f>
        <v>Hrušovany na Jevišovkou</v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6400</v>
      </c>
      <c r="F25" s="44">
        <f>INDEX('1. závod'!$A:$CH,$D25+5,INDEX('Základní list'!$B:$B,MATCH($C25,'Základní list'!$A:$A,0),1)+2)</f>
        <v>7</v>
      </c>
      <c r="G25" s="47" t="str">
        <f>INDEX('1. závod'!$A:$CH,$D25+5,INDEX('Základní list'!$B:$B,MATCH($C25,'Základní list'!$A:$A,0),1)-2)</f>
        <v>Nekudová Monika</v>
      </c>
      <c r="H25" s="54" t="str">
        <f>INDEX('1. závod'!$A:$CH,$D25+5,INDEX('Základní list'!$B:$B,MATCH($C25,'Základní list'!$A:$A,0),1)-1)</f>
        <v>Oslavany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5320</v>
      </c>
      <c r="L25" s="44">
        <f>INDEX('2. závod'!$A:$CH,$J25+5,INDEX('Základní list'!$B:$B,MATCH($I25,'Základní list'!$A:$A,0),1)+2)</f>
        <v>7</v>
      </c>
      <c r="M25" s="47" t="str">
        <f>INDEX('2. závod'!$A:$CH,$J25+5,INDEX('Základní list'!$B:$B,MATCH($I25,'Základní list'!$A:$A,0),1)-2)</f>
        <v>Stárek Jan</v>
      </c>
      <c r="N25" s="54" t="str">
        <f>INDEX('2. závod'!$A:$CH,$J25+5,INDEX('Základní list'!$B:$B,MATCH($I25,'Základní list'!$A:$A,0),1)-1)</f>
        <v>Žďár nad Sázavou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8090</v>
      </c>
      <c r="F26" s="44">
        <f>INDEX('1. závod'!$A:$CH,$D26+5,INDEX('Základní list'!$B:$B,MATCH($C26,'Základní list'!$A:$A,0),1)+2)</f>
        <v>5</v>
      </c>
      <c r="G26" s="47" t="str">
        <f>INDEX('1. závod'!$A:$CH,$D26+5,INDEX('Základní list'!$B:$B,MATCH($C26,'Základní list'!$A:$A,0),1)-2)</f>
        <v>Kloupar Jaroslav</v>
      </c>
      <c r="H26" s="54" t="str">
        <f>INDEX('1. závod'!$A:$CH,$D26+5,INDEX('Základní list'!$B:$B,MATCH($C26,'Základní list'!$A:$A,0),1)-1)</f>
        <v>Pohořelice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4440</v>
      </c>
      <c r="L26" s="44">
        <f>INDEX('2. závod'!$A:$CH,$J26+5,INDEX('Základní list'!$B:$B,MATCH($I26,'Základní list'!$A:$A,0),1)+2)</f>
        <v>8</v>
      </c>
      <c r="M26" s="47" t="str">
        <f>INDEX('2. závod'!$A:$CH,$J26+5,INDEX('Základní list'!$B:$B,MATCH($I26,'Základní list'!$A:$A,0),1)-2)</f>
        <v>Chadraba Petr</v>
      </c>
      <c r="N26" s="54" t="str">
        <f>INDEX('2. závod'!$A:$CH,$J26+5,INDEX('Základní list'!$B:$B,MATCH($I26,'Základní list'!$A:$A,0),1)-1)</f>
        <v>Slavkov u Brna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6030</v>
      </c>
      <c r="F27" s="44">
        <f>INDEX('1. závod'!$A:$CH,$D27+5,INDEX('Základní list'!$B:$B,MATCH($C27,'Základní list'!$A:$A,0),1)+2)</f>
        <v>8</v>
      </c>
      <c r="G27" s="47" t="str">
        <f>INDEX('1. závod'!$A:$CH,$D27+5,INDEX('Základní list'!$B:$B,MATCH($C27,'Základní list'!$A:$A,0),1)-2)</f>
        <v>Melichar Tomáš</v>
      </c>
      <c r="H27" s="54" t="str">
        <f>INDEX('1. závod'!$A:$CH,$D27+5,INDEX('Základní list'!$B:$B,MATCH($C27,'Základní list'!$A:$A,0),1)-1)</f>
        <v>Žďár nad Sázavou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260</v>
      </c>
      <c r="L27" s="44">
        <f>INDEX('2. závod'!$A:$CH,$J27+5,INDEX('Základní list'!$B:$B,MATCH($I27,'Základní list'!$A:$A,0),1)+2)</f>
        <v>12</v>
      </c>
      <c r="M27" s="47" t="str">
        <f>INDEX('2. závod'!$A:$CH,$J27+5,INDEX('Základní list'!$B:$B,MATCH($I27,'Základní list'!$A:$A,0),1)-2)</f>
        <v>Michal Frič</v>
      </c>
      <c r="N27" s="54" t="str">
        <f>INDEX('2. závod'!$A:$CH,$J27+5,INDEX('Základní list'!$B:$B,MATCH($I27,'Základní list'!$A:$A,0),1)-1)</f>
        <v>Kovalovice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14880</v>
      </c>
      <c r="F28" s="44">
        <f>INDEX('1. závod'!$A:$CH,$D28+5,INDEX('Základní list'!$B:$B,MATCH($C28,'Základní list'!$A:$A,0),1)+2)</f>
        <v>3</v>
      </c>
      <c r="G28" s="47" t="str">
        <f>INDEX('1. závod'!$A:$CH,$D28+5,INDEX('Základní list'!$B:$B,MATCH($C28,'Základní list'!$A:$A,0),1)-2)</f>
        <v>Radek Pečta </v>
      </c>
      <c r="H28" s="54" t="str">
        <f>INDEX('1. závod'!$A:$CH,$D28+5,INDEX('Základní list'!$B:$B,MATCH($C28,'Základní list'!$A:$A,0),1)-1)</f>
        <v>Třebíč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3680</v>
      </c>
      <c r="L28" s="44">
        <f>INDEX('2. závod'!$A:$CH,$J28+5,INDEX('Základní list'!$B:$B,MATCH($I28,'Základní list'!$A:$A,0),1)+2)</f>
        <v>9</v>
      </c>
      <c r="M28" s="47" t="str">
        <f>INDEX('2. závod'!$A:$CH,$J28+5,INDEX('Základní list'!$B:$B,MATCH($I28,'Základní list'!$A:$A,0),1)-2)</f>
        <v>Králová Nella</v>
      </c>
      <c r="N28" s="54" t="str">
        <f>INDEX('2. závod'!$A:$CH,$J28+5,INDEX('Základní list'!$B:$B,MATCH($I28,'Základní list'!$A:$A,0),1)-1)</f>
        <v>Hovorčovice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19090</v>
      </c>
      <c r="F29" s="44">
        <f>INDEX('1. závod'!$A:$CH,$D29+5,INDEX('Základní list'!$B:$B,MATCH($C29,'Základní list'!$A:$A,0),1)+2)</f>
        <v>1</v>
      </c>
      <c r="G29" s="47" t="str">
        <f>INDEX('1. závod'!$A:$CH,$D29+5,INDEX('Základní list'!$B:$B,MATCH($C29,'Základní list'!$A:$A,0),1)-2)</f>
        <v>Černý Radek</v>
      </c>
      <c r="H29" s="54" t="str">
        <f>INDEX('1. závod'!$A:$CH,$D29+5,INDEX('Základní list'!$B:$B,MATCH($C29,'Základní list'!$A:$A,0),1)-1)</f>
        <v>Třebíč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6300</v>
      </c>
      <c r="L29" s="44">
        <f>INDEX('2. závod'!$A:$CH,$J29+5,INDEX('Základní list'!$B:$B,MATCH($I29,'Základní list'!$A:$A,0),1)+2)</f>
        <v>5</v>
      </c>
      <c r="M29" s="47" t="str">
        <f>INDEX('2. závod'!$A:$CH,$J29+5,INDEX('Základní list'!$B:$B,MATCH($I29,'Základní list'!$A:$A,0),1)-2)</f>
        <v>Pečta Radek st.</v>
      </c>
      <c r="N29" s="54" t="str">
        <f>INDEX('2. závod'!$A:$CH,$J29+5,INDEX('Základní list'!$B:$B,MATCH($I29,'Základní list'!$A:$A,0),1)-1)</f>
        <v>Třebíč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7110</v>
      </c>
      <c r="F30" s="44">
        <f>INDEX('1. závod'!$A:$CH,$D30+5,INDEX('Základní list'!$B:$B,MATCH($C30,'Základní list'!$A:$A,0),1)+2)</f>
        <v>6</v>
      </c>
      <c r="G30" s="47" t="str">
        <f>INDEX('1. závod'!$A:$CH,$D30+5,INDEX('Základní list'!$B:$B,MATCH($C30,'Základní list'!$A:$A,0),1)-2)</f>
        <v>Mucala Karel</v>
      </c>
      <c r="H30" s="54" t="str">
        <f>INDEX('1. závod'!$A:$CH,$D30+5,INDEX('Základní list'!$B:$B,MATCH($C30,'Základní list'!$A:$A,0),1)-1)</f>
        <v>Hrušovany na Jevišovkou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9260</v>
      </c>
      <c r="L30" s="44">
        <f>INDEX('2. závod'!$A:$CH,$J30+5,INDEX('Základní list'!$B:$B,MATCH($I30,'Základní list'!$A:$A,0),1)+2)</f>
        <v>4</v>
      </c>
      <c r="M30" s="47" t="str">
        <f>INDEX('2. závod'!$A:$CH,$J30+5,INDEX('Základní list'!$B:$B,MATCH($I30,'Základní list'!$A:$A,0),1)-2)</f>
        <v>Malý Jiří – junior</v>
      </c>
      <c r="N30" s="54" t="str">
        <f>INDEX('2. závod'!$A:$CH,$J30+5,INDEX('Základní list'!$B:$B,MATCH($I30,'Základní list'!$A:$A,0),1)-1)</f>
        <v>Nové Město na Moravě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15480</v>
      </c>
      <c r="F31" s="44">
        <f>INDEX('1. závod'!$A:$CH,$D31+5,INDEX('Základní list'!$B:$B,MATCH($C31,'Základní list'!$A:$A,0),1)+2)</f>
        <v>2</v>
      </c>
      <c r="G31" s="47" t="str">
        <f>INDEX('1. závod'!$A:$CH,$D31+5,INDEX('Základní list'!$B:$B,MATCH($C31,'Základní list'!$A:$A,0),1)-2)</f>
        <v>Tomšík Jan</v>
      </c>
      <c r="H31" s="54" t="str">
        <f>INDEX('1. závod'!$A:$CH,$D31+5,INDEX('Základní list'!$B:$B,MATCH($C31,'Základní list'!$A:$A,0),1)-1)</f>
        <v>Velké Meziříčí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1380</v>
      </c>
      <c r="L31" s="44">
        <f>INDEX('2. závod'!$A:$CH,$J31+5,INDEX('Základní list'!$B:$B,MATCH($I31,'Základní list'!$A:$A,0),1)+2)</f>
        <v>11</v>
      </c>
      <c r="M31" s="47" t="str">
        <f>INDEX('2. závod'!$A:$CH,$J31+5,INDEX('Základní list'!$B:$B,MATCH($I31,'Základní list'!$A:$A,0),1)-2)</f>
        <v>Konopásek Josef</v>
      </c>
      <c r="N31" s="54" t="str">
        <f>INDEX('2. závod'!$A:$CH,$J31+5,INDEX('Základní list'!$B:$B,MATCH($I31,'Základní list'!$A:$A,0),1)-1)</f>
        <v>Pardubice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3470</v>
      </c>
      <c r="F32" s="44">
        <f>INDEX('1. závod'!$A:$CH,$D32+5,INDEX('Základní list'!$B:$B,MATCH($C32,'Základní list'!$A:$A,0),1)+2)</f>
        <v>9</v>
      </c>
      <c r="G32" s="47" t="str">
        <f>INDEX('1. závod'!$A:$CH,$D32+5,INDEX('Základní list'!$B:$B,MATCH($C32,'Základní list'!$A:$A,0),1)-2)</f>
        <v>Král Vít st.</v>
      </c>
      <c r="H32" s="54" t="str">
        <f>INDEX('1. závod'!$A:$CH,$D32+5,INDEX('Základní list'!$B:$B,MATCH($C32,'Základní list'!$A:$A,0),1)-1)</f>
        <v>Hovorčovice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9520</v>
      </c>
      <c r="L32" s="44">
        <f>INDEX('2. závod'!$A:$CH,$J32+5,INDEX('Základní list'!$B:$B,MATCH($I32,'Základní list'!$A:$A,0),1)+2)</f>
        <v>3</v>
      </c>
      <c r="M32" s="47" t="str">
        <f>INDEX('2. závod'!$A:$CH,$J32+5,INDEX('Základní list'!$B:$B,MATCH($I32,'Základní list'!$A:$A,0),1)-2)</f>
        <v>Herout Radim</v>
      </c>
      <c r="N32" s="54" t="str">
        <f>INDEX('2. závod'!$A:$CH,$J32+5,INDEX('Základní list'!$B:$B,MATCH($I32,'Základní list'!$A:$A,0),1)-1)</f>
        <v>Moravský Krumlov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2180</v>
      </c>
      <c r="F33" s="44">
        <f>INDEX('1. závod'!$A:$CH,$D33+5,INDEX('Základní list'!$B:$B,MATCH($C33,'Základní list'!$A:$A,0),1)+2)</f>
        <v>11</v>
      </c>
      <c r="G33" s="47" t="str">
        <f>INDEX('1. závod'!$A:$CH,$D33+5,INDEX('Základní list'!$B:$B,MATCH($C33,'Základní list'!$A:$A,0),1)-2)</f>
        <v>Peťovský Ivan</v>
      </c>
      <c r="H33" s="54" t="str">
        <f>INDEX('1. závod'!$A:$CH,$D33+5,INDEX('Základní list'!$B:$B,MATCH($C33,'Základní list'!$A:$A,0),1)-1)</f>
        <v>Třebíč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9960</v>
      </c>
      <c r="L33" s="44">
        <f>INDEX('2. závod'!$A:$CH,$J33+5,INDEX('Základní list'!$B:$B,MATCH($I33,'Základní list'!$A:$A,0),1)+2)</f>
        <v>2</v>
      </c>
      <c r="M33" s="47" t="str">
        <f>INDEX('2. závod'!$A:$CH,$J33+5,INDEX('Základní list'!$B:$B,MATCH($I33,'Základní list'!$A:$A,0),1)-2)</f>
        <v>Hanáček František</v>
      </c>
      <c r="N33" s="54" t="str">
        <f>INDEX('2. závod'!$A:$CH,$J33+5,INDEX('Základní list'!$B:$B,MATCH($I33,'Základní list'!$A:$A,0),1)-1)</f>
        <v>Hustopeče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  <v>13</v>
      </c>
      <c r="G34" s="47" t="str">
        <f>INDEX('1. závod'!$A:$CH,$D34+5,INDEX('Základní list'!$B:$B,MATCH($C34,'Základní list'!$A:$A,0),1)-2)</f>
        <v>Vacek  Stanislav</v>
      </c>
      <c r="H34" s="54" t="str">
        <f>INDEX('1. závod'!$A:$CH,$D34+5,INDEX('Základní list'!$B:$B,MATCH($C34,'Základní list'!$A:$A,0),1)-1)</f>
        <v>Hradec Králové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5380</v>
      </c>
      <c r="L34" s="44">
        <f>INDEX('2. závod'!$A:$CH,$J34+5,INDEX('Základní list'!$B:$B,MATCH($I34,'Základní list'!$A:$A,0),1)+2)</f>
        <v>6</v>
      </c>
      <c r="M34" s="47" t="str">
        <f>INDEX('2. závod'!$A:$CH,$J34+5,INDEX('Základní list'!$B:$B,MATCH($I34,'Základní list'!$A:$A,0),1)-2)</f>
        <v>Ondráček Petr</v>
      </c>
      <c r="N34" s="54" t="str">
        <f>INDEX('2. závod'!$A:$CH,$J34+5,INDEX('Základní list'!$B:$B,MATCH($I34,'Základní list'!$A:$A,0),1)-1)</f>
        <v>Žďár nad Sázavou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13470</v>
      </c>
      <c r="F35" s="44">
        <f>INDEX('1. závod'!$A:$CH,$D35+5,INDEX('Základní list'!$B:$B,MATCH($C35,'Základní list'!$A:$A,0),1)+2)</f>
        <v>4</v>
      </c>
      <c r="G35" s="47" t="str">
        <f>INDEX('1. závod'!$A:$CH,$D35+5,INDEX('Základní list'!$B:$B,MATCH($C35,'Základní list'!$A:$A,0),1)-2)</f>
        <v>Janečka Martin</v>
      </c>
      <c r="H35" s="54" t="str">
        <f>INDEX('1. závod'!$A:$CH,$D35+5,INDEX('Základní list'!$B:$B,MATCH($C35,'Základní list'!$A:$A,0),1)-1)</f>
        <v>Tovačov</v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2120</v>
      </c>
      <c r="L35" s="44">
        <f>INDEX('2. závod'!$A:$CH,$J35+5,INDEX('Základní list'!$B:$B,MATCH($I35,'Základní list'!$A:$A,0),1)+2)</f>
        <v>10</v>
      </c>
      <c r="M35" s="47" t="str">
        <f>INDEX('2. závod'!$A:$CH,$J35+5,INDEX('Základní list'!$B:$B,MATCH($I35,'Základní list'!$A:$A,0),1)-2)</f>
        <v>Vondra Martin</v>
      </c>
      <c r="N35" s="54" t="str">
        <f>INDEX('2. závod'!$A:$CH,$J35+5,INDEX('Základní list'!$B:$B,MATCH($I35,'Základní list'!$A:$A,0),1)-1)</f>
        <v>Pardubice</v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3450</v>
      </c>
      <c r="F36" s="44">
        <f>INDEX('1. závod'!$A:$CH,$D36+5,INDEX('Základní list'!$B:$B,MATCH($C36,'Základní list'!$A:$A,0),1)+2)</f>
        <v>10</v>
      </c>
      <c r="G36" s="47" t="str">
        <f>INDEX('1. závod'!$A:$CH,$D36+5,INDEX('Základní list'!$B:$B,MATCH($C36,'Základní list'!$A:$A,0),1)-2)</f>
        <v>Tomáš Radolf</v>
      </c>
      <c r="H36" s="54" t="str">
        <f>INDEX('1. závod'!$A:$CH,$D36+5,INDEX('Základní list'!$B:$B,MATCH($C36,'Základní list'!$A:$A,0),1)-1)</f>
        <v>Kovalovice</v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11480</v>
      </c>
      <c r="L36" s="44">
        <f>INDEX('2. závod'!$A:$CH,$J36+5,INDEX('Základní list'!$B:$B,MATCH($I36,'Základní list'!$A:$A,0),1)+2)</f>
        <v>1</v>
      </c>
      <c r="M36" s="47" t="str">
        <f>INDEX('2. závod'!$A:$CH,$J36+5,INDEX('Základní list'!$B:$B,MATCH($I36,'Základní list'!$A:$A,0),1)-2)</f>
        <v>Pechalová Andrea</v>
      </c>
      <c r="N36" s="54" t="str">
        <f>INDEX('2. závod'!$A:$CH,$J36+5,INDEX('Základní list'!$B:$B,MATCH($I36,'Základní list'!$A:$A,0),1)-1)</f>
        <v>Hrušovany na Jevišovkou</v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8090</v>
      </c>
      <c r="F45" s="44">
        <f>INDEX('1. závod'!$A:$CH,$D45+5,INDEX('Základní list'!$B:$B,MATCH($C45,'Základní list'!$A:$A,0),1)+2)</f>
        <v>4</v>
      </c>
      <c r="G45" s="47" t="str">
        <f>INDEX('1. závod'!$A:$CH,$D45+5,INDEX('Základní list'!$B:$B,MATCH($C45,'Základní list'!$A:$A,0),1)-2)</f>
        <v>Pavel Samlík</v>
      </c>
      <c r="H45" s="54">
        <f>INDEX('1. závod'!$A:$CH,$D45+5,INDEX('Základní list'!$B:$B,MATCH($C45,'Základní list'!$A:$A,0),1)-1)</f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9540</v>
      </c>
      <c r="L45" s="44">
        <f>INDEX('2. závod'!$A:$CH,$J45+5,INDEX('Základní list'!$B:$B,MATCH($I45,'Základní list'!$A:$A,0),1)+2)</f>
        <v>6</v>
      </c>
      <c r="M45" s="47" t="str">
        <f>INDEX('2. závod'!$A:$CH,$J45+5,INDEX('Základní list'!$B:$B,MATCH($I45,'Základní list'!$A:$A,0),1)-2)</f>
        <v>Peťovský Ivan</v>
      </c>
      <c r="N45" s="54" t="str">
        <f>INDEX('2. závod'!$A:$CH,$J45+5,INDEX('Základní list'!$B:$B,MATCH($I45,'Základní list'!$A:$A,0),1)-1)</f>
        <v>Třebíč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3190</v>
      </c>
      <c r="F46" s="44">
        <f>INDEX('1. závod'!$A:$CH,$D46+5,INDEX('Základní list'!$B:$B,MATCH($C46,'Základní list'!$A:$A,0),1)+2)</f>
        <v>10</v>
      </c>
      <c r="G46" s="47" t="str">
        <f>INDEX('1. závod'!$A:$CH,$D46+5,INDEX('Základní list'!$B:$B,MATCH($C46,'Základní list'!$A:$A,0),1)-2)</f>
        <v>Stárek Jan</v>
      </c>
      <c r="H46" s="54" t="str">
        <f>INDEX('1. závod'!$A:$CH,$D46+5,INDEX('Základní list'!$B:$B,MATCH($C46,'Základní list'!$A:$A,0),1)-1)</f>
        <v>Žďár nad Sázavou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9180</v>
      </c>
      <c r="L46" s="44">
        <f>INDEX('2. závod'!$A:$CH,$J46+5,INDEX('Základní list'!$B:$B,MATCH($I46,'Základní list'!$A:$A,0),1)+2)</f>
        <v>8</v>
      </c>
      <c r="M46" s="47" t="str">
        <f>INDEX('2. závod'!$A:$CH,$J46+5,INDEX('Základní list'!$B:$B,MATCH($I46,'Základní list'!$A:$A,0),1)-2)</f>
        <v>Král Vít ml.</v>
      </c>
      <c r="N46" s="54" t="str">
        <f>INDEX('2. závod'!$A:$CH,$J46+5,INDEX('Základní list'!$B:$B,MATCH($I46,'Základní list'!$A:$A,0),1)-1)</f>
        <v>Hovorčovice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5090</v>
      </c>
      <c r="F47" s="44">
        <f>INDEX('1. závod'!$A:$CH,$D47+5,INDEX('Základní list'!$B:$B,MATCH($C47,'Základní list'!$A:$A,0),1)+2)</f>
        <v>7</v>
      </c>
      <c r="G47" s="47" t="str">
        <f>INDEX('1. závod'!$A:$CH,$D47+5,INDEX('Základní list'!$B:$B,MATCH($C47,'Základní list'!$A:$A,0),1)-2)</f>
        <v>Michal Frič</v>
      </c>
      <c r="H47" s="54" t="str">
        <f>INDEX('1. závod'!$A:$CH,$D47+5,INDEX('Základní list'!$B:$B,MATCH($C47,'Základní list'!$A:$A,0),1)-1)</f>
        <v>Kovalovice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3140</v>
      </c>
      <c r="L47" s="44">
        <f>INDEX('2. závod'!$A:$CH,$J47+5,INDEX('Základní list'!$B:$B,MATCH($I47,'Základní list'!$A:$A,0),1)+2)</f>
        <v>12</v>
      </c>
      <c r="M47" s="47" t="str">
        <f>INDEX('2. závod'!$A:$CH,$J47+5,INDEX('Základní list'!$B:$B,MATCH($I47,'Základní list'!$A:$A,0),1)-2)</f>
        <v>Nekudová Monika</v>
      </c>
      <c r="N47" s="54" t="str">
        <f>INDEX('2. závod'!$A:$CH,$J47+5,INDEX('Základní list'!$B:$B,MATCH($I47,'Základní list'!$A:$A,0),1)-1)</f>
        <v>Oslavany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10510</v>
      </c>
      <c r="F48" s="44">
        <f>INDEX('1. závod'!$A:$CH,$D48+5,INDEX('Základní list'!$B:$B,MATCH($C48,'Základní list'!$A:$A,0),1)+2)</f>
        <v>3</v>
      </c>
      <c r="G48" s="47" t="str">
        <f>INDEX('1. závod'!$A:$CH,$D48+5,INDEX('Základní list'!$B:$B,MATCH($C48,'Základní list'!$A:$A,0),1)-2)</f>
        <v>Ondráček Petr</v>
      </c>
      <c r="H48" s="54" t="str">
        <f>INDEX('1. závod'!$A:$CH,$D48+5,INDEX('Základní list'!$B:$B,MATCH($C48,'Základní list'!$A:$A,0),1)-1)</f>
        <v>Žďár nad Sázavou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7840</v>
      </c>
      <c r="L48" s="44">
        <f>INDEX('2. závod'!$A:$CH,$J48+5,INDEX('Základní list'!$B:$B,MATCH($I48,'Základní list'!$A:$A,0),1)+2)</f>
        <v>9</v>
      </c>
      <c r="M48" s="47" t="str">
        <f>INDEX('2. závod'!$A:$CH,$J48+5,INDEX('Základní list'!$B:$B,MATCH($I48,'Základní list'!$A:$A,0),1)-2)</f>
        <v>Janečka Martin</v>
      </c>
      <c r="N48" s="54" t="str">
        <f>INDEX('2. závod'!$A:$CH,$J48+5,INDEX('Základní list'!$B:$B,MATCH($I48,'Základní list'!$A:$A,0),1)-1)</f>
        <v>Tovačov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4380</v>
      </c>
      <c r="F49" s="44">
        <f>INDEX('1. závod'!$A:$CH,$D49+5,INDEX('Základní list'!$B:$B,MATCH($C49,'Základní list'!$A:$A,0),1)+2)</f>
        <v>9</v>
      </c>
      <c r="G49" s="47" t="str">
        <f>INDEX('1. závod'!$A:$CH,$D49+5,INDEX('Základní list'!$B:$B,MATCH($C49,'Základní list'!$A:$A,0),1)-2)</f>
        <v>Herout Radim</v>
      </c>
      <c r="H49" s="54" t="str">
        <f>INDEX('1. závod'!$A:$CH,$D49+5,INDEX('Základní list'!$B:$B,MATCH($C49,'Základní list'!$A:$A,0),1)-1)</f>
        <v>Moravský Krumlov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9460</v>
      </c>
      <c r="L49" s="44">
        <f>INDEX('2. závod'!$A:$CH,$J49+5,INDEX('Základní list'!$B:$B,MATCH($I49,'Základní list'!$A:$A,0),1)+2)</f>
        <v>7</v>
      </c>
      <c r="M49" s="47" t="str">
        <f>INDEX('2. závod'!$A:$CH,$J49+5,INDEX('Základní list'!$B:$B,MATCH($I49,'Základní list'!$A:$A,0),1)-2)</f>
        <v>Tomáš Radolf</v>
      </c>
      <c r="N49" s="54" t="str">
        <f>INDEX('2. závod'!$A:$CH,$J49+5,INDEX('Základní list'!$B:$B,MATCH($I49,'Základní list'!$A:$A,0),1)-1)</f>
        <v>Kovalovice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2990</v>
      </c>
      <c r="F50" s="44">
        <f>INDEX('1. závod'!$A:$CH,$D50+5,INDEX('Základní list'!$B:$B,MATCH($C50,'Základní list'!$A:$A,0),1)+2)</f>
        <v>11</v>
      </c>
      <c r="G50" s="47" t="str">
        <f>INDEX('1. závod'!$A:$CH,$D50+5,INDEX('Základní list'!$B:$B,MATCH($C50,'Základní list'!$A:$A,0),1)-2)</f>
        <v>Hradil Jakub</v>
      </c>
      <c r="H50" s="54" t="str">
        <f>INDEX('1. závod'!$A:$CH,$D50+5,INDEX('Základní list'!$B:$B,MATCH($C50,'Základní list'!$A:$A,0),1)-1)</f>
        <v>Domašov nad Bystřicí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5700</v>
      </c>
      <c r="L50" s="44">
        <f>INDEX('2. závod'!$A:$CH,$J50+5,INDEX('Základní list'!$B:$B,MATCH($I50,'Základní list'!$A:$A,0),1)+2)</f>
        <v>11</v>
      </c>
      <c r="M50" s="47" t="str">
        <f>INDEX('2. závod'!$A:$CH,$J50+5,INDEX('Základní list'!$B:$B,MATCH($I50,'Základní list'!$A:$A,0),1)-2)</f>
        <v>Brückner Martin</v>
      </c>
      <c r="N50" s="54" t="str">
        <f>INDEX('2. závod'!$A:$CH,$J50+5,INDEX('Základní list'!$B:$B,MATCH($I50,'Základní list'!$A:$A,0),1)-1)</f>
        <v>Velké Meziříčí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2750</v>
      </c>
      <c r="F51" s="44">
        <f>INDEX('1. závod'!$A:$CH,$D51+5,INDEX('Základní list'!$B:$B,MATCH($C51,'Základní list'!$A:$A,0),1)+2)</f>
        <v>12</v>
      </c>
      <c r="G51" s="47" t="str">
        <f>INDEX('1. závod'!$A:$CH,$D51+5,INDEX('Základní list'!$B:$B,MATCH($C51,'Základní list'!$A:$A,0),1)-2)</f>
        <v>Raniak Martin</v>
      </c>
      <c r="H51" s="54" t="str">
        <f>INDEX('1. závod'!$A:$CH,$D51+5,INDEX('Základní list'!$B:$B,MATCH($C51,'Základní list'!$A:$A,0),1)-1)</f>
        <v>Třešť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15800</v>
      </c>
      <c r="L51" s="44">
        <f>INDEX('2. závod'!$A:$CH,$J51+5,INDEX('Základní list'!$B:$B,MATCH($I51,'Základní list'!$A:$A,0),1)+2)</f>
        <v>1</v>
      </c>
      <c r="M51" s="47" t="str">
        <f>INDEX('2. závod'!$A:$CH,$J51+5,INDEX('Základní list'!$B:$B,MATCH($I51,'Základní list'!$A:$A,0),1)-2)</f>
        <v>Melichar Tomáš</v>
      </c>
      <c r="N51" s="54" t="str">
        <f>INDEX('2. závod'!$A:$CH,$J51+5,INDEX('Základní list'!$B:$B,MATCH($I51,'Základní list'!$A:$A,0),1)-1)</f>
        <v>Žďár nad Sázavou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7430</v>
      </c>
      <c r="F52" s="44">
        <f>INDEX('1. závod'!$A:$CH,$D52+5,INDEX('Základní list'!$B:$B,MATCH($C52,'Základní list'!$A:$A,0),1)+2)</f>
        <v>6</v>
      </c>
      <c r="G52" s="47" t="str">
        <f>INDEX('1. závod'!$A:$CH,$D52+5,INDEX('Základní list'!$B:$B,MATCH($C52,'Základní list'!$A:$A,0),1)-2)</f>
        <v>Pechalová Andrea</v>
      </c>
      <c r="H52" s="54" t="str">
        <f>INDEX('1. závod'!$A:$CH,$D52+5,INDEX('Základní list'!$B:$B,MATCH($C52,'Základní list'!$A:$A,0),1)-1)</f>
        <v>Hrušovany na Jevišovkou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11680</v>
      </c>
      <c r="L52" s="44">
        <f>INDEX('2. závod'!$A:$CH,$J52+5,INDEX('Základní list'!$B:$B,MATCH($I52,'Základní list'!$A:$A,0),1)+2)</f>
        <v>5</v>
      </c>
      <c r="M52" s="47" t="str">
        <f>INDEX('2. závod'!$A:$CH,$J52+5,INDEX('Základní list'!$B:$B,MATCH($I52,'Základní list'!$A:$A,0),1)-2)</f>
        <v>Kloupar Lubomír</v>
      </c>
      <c r="N52" s="54" t="str">
        <f>INDEX('2. závod'!$A:$CH,$J52+5,INDEX('Základní list'!$B:$B,MATCH($I52,'Základní list'!$A:$A,0),1)-1)</f>
        <v>Pohořelice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8010</v>
      </c>
      <c r="F53" s="44">
        <f>INDEX('1. závod'!$A:$CH,$D53+5,INDEX('Základní list'!$B:$B,MATCH($C53,'Základní list'!$A:$A,0),1)+2)</f>
        <v>5</v>
      </c>
      <c r="G53" s="47" t="str">
        <f>INDEX('1. závod'!$A:$CH,$D53+5,INDEX('Základní list'!$B:$B,MATCH($C53,'Základní list'!$A:$A,0),1)-2)</f>
        <v>Šabata Jakub</v>
      </c>
      <c r="H53" s="54" t="str">
        <f>INDEX('1. závod'!$A:$CH,$D53+5,INDEX('Základní list'!$B:$B,MATCH($C53,'Základní list'!$A:$A,0),1)-1)</f>
        <v>Pohořelice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6400</v>
      </c>
      <c r="L53" s="44">
        <f>INDEX('2. závod'!$A:$CH,$J53+5,INDEX('Základní list'!$B:$B,MATCH($I53,'Základní list'!$A:$A,0),1)+2)</f>
        <v>10</v>
      </c>
      <c r="M53" s="47" t="str">
        <f>INDEX('2. závod'!$A:$CH,$J53+5,INDEX('Základní list'!$B:$B,MATCH($I53,'Základní list'!$A:$A,0),1)-2)</f>
        <v>Hruška Jiří</v>
      </c>
      <c r="N53" s="54" t="str">
        <f>INDEX('2. závod'!$A:$CH,$J53+5,INDEX('Základní list'!$B:$B,MATCH($I53,'Základní list'!$A:$A,0),1)-1)</f>
        <v>Pardubice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4770</v>
      </c>
      <c r="F54" s="44">
        <f>INDEX('1. závod'!$A:$CH,$D54+5,INDEX('Základní list'!$B:$B,MATCH($C54,'Základní list'!$A:$A,0),1)+2)</f>
        <v>8</v>
      </c>
      <c r="G54" s="47" t="str">
        <f>INDEX('1. závod'!$A:$CH,$D54+5,INDEX('Základní list'!$B:$B,MATCH($C54,'Základní list'!$A:$A,0),1)-2)</f>
        <v>Hruška Jiří</v>
      </c>
      <c r="H54" s="54" t="str">
        <f>INDEX('1. závod'!$A:$CH,$D54+5,INDEX('Základní list'!$B:$B,MATCH($C54,'Základní list'!$A:$A,0),1)-1)</f>
        <v>Pardubice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13020</v>
      </c>
      <c r="L54" s="44">
        <f>INDEX('2. závod'!$A:$CH,$J54+5,INDEX('Základní list'!$B:$B,MATCH($I54,'Základní list'!$A:$A,0),1)+2)</f>
        <v>4</v>
      </c>
      <c r="M54" s="47" t="str">
        <f>INDEX('2. závod'!$A:$CH,$J54+5,INDEX('Základní list'!$B:$B,MATCH($I54,'Základní list'!$A:$A,0),1)-2)</f>
        <v>Koucký Miloslav</v>
      </c>
      <c r="N54" s="54" t="str">
        <f>INDEX('2. závod'!$A:$CH,$J54+5,INDEX('Základní list'!$B:$B,MATCH($I54,'Základní list'!$A:$A,0),1)-1)</f>
        <v>Vranovice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17400</v>
      </c>
      <c r="F55" s="44">
        <f>INDEX('1. závod'!$A:$CH,$D55+5,INDEX('Základní list'!$B:$B,MATCH($C55,'Základní list'!$A:$A,0),1)+2)</f>
        <v>2</v>
      </c>
      <c r="G55" s="47" t="str">
        <f>INDEX('1. závod'!$A:$CH,$D55+5,INDEX('Základní list'!$B:$B,MATCH($C55,'Základní list'!$A:$A,0),1)-2)</f>
        <v>FilákFrantišek</v>
      </c>
      <c r="H55" s="54" t="str">
        <f>INDEX('1. závod'!$A:$CH,$D55+5,INDEX('Základní list'!$B:$B,MATCH($C55,'Základní list'!$A:$A,0),1)-1)</f>
        <v>MO Vsetín ČRS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15760</v>
      </c>
      <c r="L55" s="44">
        <f>INDEX('2. závod'!$A:$CH,$J55+5,INDEX('Základní list'!$B:$B,MATCH($I55,'Základní list'!$A:$A,0),1)+2)</f>
        <v>2</v>
      </c>
      <c r="M55" s="47" t="str">
        <f>INDEX('2. závod'!$A:$CH,$J55+5,INDEX('Základní list'!$B:$B,MATCH($I55,'Základní list'!$A:$A,0),1)-2)</f>
        <v>FilákFrantišek</v>
      </c>
      <c r="N55" s="54" t="str">
        <f>INDEX('2. závod'!$A:$CH,$J55+5,INDEX('Základní list'!$B:$B,MATCH($I55,'Základní list'!$A:$A,0),1)-1)</f>
        <v>MO Vsetín ČRS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18370</v>
      </c>
      <c r="F56" s="44">
        <f>INDEX('1. závod'!$A:$CH,$D56+5,INDEX('Základní list'!$B:$B,MATCH($C56,'Základní list'!$A:$A,0),1)+2)</f>
        <v>1</v>
      </c>
      <c r="G56" s="47" t="str">
        <f>INDEX('1. závod'!$A:$CH,$D56+5,INDEX('Základní list'!$B:$B,MATCH($C56,'Základní list'!$A:$A,0),1)-2)</f>
        <v>Král Vít ml.</v>
      </c>
      <c r="H56" s="54" t="str">
        <f>INDEX('1. závod'!$A:$CH,$D56+5,INDEX('Základní list'!$B:$B,MATCH($C56,'Základní list'!$A:$A,0),1)-1)</f>
        <v>Hovorčovice</v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13760</v>
      </c>
      <c r="L56" s="44">
        <f>INDEX('2. závod'!$A:$CH,$J56+5,INDEX('Základní list'!$B:$B,MATCH($I56,'Základní list'!$A:$A,0),1)+2)</f>
        <v>3</v>
      </c>
      <c r="M56" s="47" t="str">
        <f>INDEX('2. závod'!$A:$CH,$J56+5,INDEX('Základní list'!$B:$B,MATCH($I56,'Základní list'!$A:$A,0),1)-2)</f>
        <v>Hradil Jakub</v>
      </c>
      <c r="N56" s="54" t="str">
        <f>INDEX('2. závod'!$A:$CH,$J56+5,INDEX('Základní list'!$B:$B,MATCH($I56,'Základní list'!$A:$A,0),1)-1)</f>
        <v>Domašov nad Bystřicí</v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4">
        <f>CONCATENATE('Základní list'!$E$3)</f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2:35" ht="12.75">
      <c r="B2" s="255" t="str">
        <f>CONCATENATE("Datum konání: ",'Základní list'!D4," - ",'Základní list'!F4)</f>
        <v>Datum konání:  - 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2:14" s="40" customFormat="1" ht="18" customHeight="1">
      <c r="B3" s="256" t="s">
        <v>44</v>
      </c>
      <c r="C3" s="257" t="s">
        <v>40</v>
      </c>
      <c r="D3" s="257"/>
      <c r="E3" s="257"/>
      <c r="F3" s="257"/>
      <c r="G3" s="257"/>
      <c r="H3" s="257"/>
      <c r="I3" s="257" t="s">
        <v>41</v>
      </c>
      <c r="J3" s="257"/>
      <c r="K3" s="257"/>
      <c r="L3" s="257"/>
      <c r="M3" s="257"/>
      <c r="N3" s="257"/>
    </row>
    <row r="4" spans="2:14" s="40" customFormat="1" ht="18" customHeight="1">
      <c r="B4" s="25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2019-06-24T07:19:45Z</cp:lastPrinted>
  <dcterms:created xsi:type="dcterms:W3CDTF">2001-02-19T07:45:56Z</dcterms:created>
  <dcterms:modified xsi:type="dcterms:W3CDTF">2019-06-24T07:20:35Z</dcterms:modified>
  <cp:category/>
  <cp:version/>
  <cp:contentType/>
  <cp:contentStatus/>
</cp:coreProperties>
</file>