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45" activeTab="2"/>
  </bookViews>
  <sheets>
    <sheet name="losování" sheetId="1" r:id="rId1"/>
    <sheet name="výsledky" sheetId="2" r:id="rId2"/>
    <sheet name="ofi výsledky" sheetId="3" r:id="rId3"/>
  </sheets>
  <definedNames>
    <definedName name="_xlnm.Print_Area" localSheetId="0">'losování'!$A$1:$P$24</definedName>
    <definedName name="_xlnm.Print_Area" localSheetId="1">'výsledky'!$A$1:$U$27</definedName>
  </definedNames>
  <calcPr fullCalcOnLoad="1"/>
</workbook>
</file>

<file path=xl/sharedStrings.xml><?xml version="1.0" encoding="utf-8"?>
<sst xmlns="http://schemas.openxmlformats.org/spreadsheetml/2006/main" count="180" uniqueCount="119">
  <si>
    <t>jméno a příjmení</t>
  </si>
  <si>
    <t>organizace</t>
  </si>
  <si>
    <t>1.kolo</t>
  </si>
  <si>
    <t>ks</t>
  </si>
  <si>
    <t>body</t>
  </si>
  <si>
    <t>um.</t>
  </si>
  <si>
    <t>2.kolo</t>
  </si>
  <si>
    <t>3.kolo</t>
  </si>
  <si>
    <t>4.kolo</t>
  </si>
  <si>
    <t>5.kolo</t>
  </si>
  <si>
    <t>pořadí</t>
  </si>
  <si>
    <t>1/8</t>
  </si>
  <si>
    <t>2/9</t>
  </si>
  <si>
    <t>3/10</t>
  </si>
  <si>
    <t>4/11</t>
  </si>
  <si>
    <t>5/12</t>
  </si>
  <si>
    <t>6/13</t>
  </si>
  <si>
    <t>7/14</t>
  </si>
  <si>
    <t>8/1</t>
  </si>
  <si>
    <t>9/2</t>
  </si>
  <si>
    <t>10/3</t>
  </si>
  <si>
    <t>11/4</t>
  </si>
  <si>
    <t>12/5</t>
  </si>
  <si>
    <t>13/6</t>
  </si>
  <si>
    <t>14/7</t>
  </si>
  <si>
    <t>los</t>
  </si>
  <si>
    <t>1.-5.kolo - celkem</t>
  </si>
  <si>
    <t>loď č.</t>
  </si>
  <si>
    <t xml:space="preserve">průměr na závodníka: </t>
  </si>
  <si>
    <t>celkem uloveno:</t>
  </si>
  <si>
    <t>největší ryba:</t>
  </si>
  <si>
    <t>Los/matice</t>
  </si>
  <si>
    <t>loď1.kolo</t>
  </si>
  <si>
    <t>přihláška</t>
  </si>
  <si>
    <t>rozhodčí:</t>
  </si>
  <si>
    <t>pátek - 1.kolo</t>
  </si>
  <si>
    <t>neděle - 5.kolo</t>
  </si>
  <si>
    <t>sobota - 3.kolo</t>
  </si>
  <si>
    <t>sobota - 2.kolo</t>
  </si>
  <si>
    <t>neděle - 4.kolo</t>
  </si>
  <si>
    <t>4/9</t>
  </si>
  <si>
    <t>5/10</t>
  </si>
  <si>
    <t>6/11</t>
  </si>
  <si>
    <t>7/12</t>
  </si>
  <si>
    <t>8/13</t>
  </si>
  <si>
    <t>9/14</t>
  </si>
  <si>
    <t>10/1</t>
  </si>
  <si>
    <t>11/2</t>
  </si>
  <si>
    <t>12/3</t>
  </si>
  <si>
    <t>13/4</t>
  </si>
  <si>
    <t>14/5</t>
  </si>
  <si>
    <t>1/6</t>
  </si>
  <si>
    <t>2/7</t>
  </si>
  <si>
    <t>3/8</t>
  </si>
  <si>
    <t>5/14</t>
  </si>
  <si>
    <t>6/1</t>
  </si>
  <si>
    <t>7/2</t>
  </si>
  <si>
    <t>8/3</t>
  </si>
  <si>
    <t>9/4</t>
  </si>
  <si>
    <t>10/5</t>
  </si>
  <si>
    <t>11/6</t>
  </si>
  <si>
    <t>12/7</t>
  </si>
  <si>
    <t>13/8</t>
  </si>
  <si>
    <t>14/9</t>
  </si>
  <si>
    <t>1/10</t>
  </si>
  <si>
    <t>2/11</t>
  </si>
  <si>
    <t>3/12</t>
  </si>
  <si>
    <t>4/13</t>
  </si>
  <si>
    <t>závodníci 1.-7. z žebříčku 2014 losuje z lichých čísel (1,3,5,7,9,11,13)</t>
  </si>
  <si>
    <t>závodníci 8.-14. z žebříčku 2014 losují ze sudých čísel (2,4,6,8,10,12,14)</t>
  </si>
  <si>
    <t>Květoňov lodní závod - bez rozhodčích</t>
  </si>
  <si>
    <t>2. závod Veverky - rotace</t>
  </si>
  <si>
    <t>3. závod Čerťáky - rotace</t>
  </si>
  <si>
    <t>4. závod Vyšák - rotace</t>
  </si>
  <si>
    <t>5. závod Vyšák - rotace</t>
  </si>
  <si>
    <t>3/9</t>
  </si>
  <si>
    <t>4/10</t>
  </si>
  <si>
    <t>5/11</t>
  </si>
  <si>
    <t>6/12</t>
  </si>
  <si>
    <t>7/13</t>
  </si>
  <si>
    <t>8/14</t>
  </si>
  <si>
    <t>9/1</t>
  </si>
  <si>
    <t>10/2</t>
  </si>
  <si>
    <t>11/3</t>
  </si>
  <si>
    <t>12/4</t>
  </si>
  <si>
    <t>13/5</t>
  </si>
  <si>
    <t>14/6</t>
  </si>
  <si>
    <t>1/7</t>
  </si>
  <si>
    <t>2/8</t>
  </si>
  <si>
    <t>dosadit jméno podle čísla losu</t>
  </si>
  <si>
    <t>jméno</t>
  </si>
  <si>
    <t>v lodi s</t>
  </si>
  <si>
    <t>Květoňov 1.závod</t>
  </si>
  <si>
    <t>zajištění lodí !!!! Čuťas…</t>
  </si>
  <si>
    <t>Vltava - Čerťáky - rozhodčí? (Vyšebrodáci nebo Křemže)</t>
  </si>
  <si>
    <t>Vltava - Veverky - rozhodčí? (Vyšebrodáci nebo Křemže)</t>
  </si>
  <si>
    <t>Vltava - Vyšák - rozhodčí? (Vyšebrodáci nebo Křemže)</t>
  </si>
  <si>
    <t>Užší výběr reprezentace 2017 - Rožmberk nad Vltavou, 9.-11.6.2017</t>
  </si>
  <si>
    <t>Zpracoval: xy v.r. (xx.xx.2017)</t>
  </si>
  <si>
    <t>Hosenseidl Miloslav</t>
  </si>
  <si>
    <t>Jižní Čechy</t>
  </si>
  <si>
    <t>Šenkýř Miloslav</t>
  </si>
  <si>
    <t>MRS</t>
  </si>
  <si>
    <t>Ungr Vojtěch</t>
  </si>
  <si>
    <t>Divácký Aleš</t>
  </si>
  <si>
    <t>Adam Tomáš</t>
  </si>
  <si>
    <t>Kouba František</t>
  </si>
  <si>
    <t>Roza Luboš</t>
  </si>
  <si>
    <t>Starýchfojtů Lukáš</t>
  </si>
  <si>
    <t>Pešek Antonín</t>
  </si>
  <si>
    <t>Švub Dominik</t>
  </si>
  <si>
    <t>Heimlich Roman</t>
  </si>
  <si>
    <t>Chlumský David</t>
  </si>
  <si>
    <t>Chyba Pavel</t>
  </si>
  <si>
    <t>Starýchfojtů Tomáš</t>
  </si>
  <si>
    <t>ÚS Západočeský</t>
  </si>
  <si>
    <t>ÚS Severní Morava</t>
  </si>
  <si>
    <t>ÚS Praha</t>
  </si>
  <si>
    <t>ÚS Východní Čechy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</si>
</sst>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ddd\,\ d\.\ mmmm\ yyyy"/>
  </numFmts>
  <fonts count="6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u val="single"/>
      <sz val="14"/>
      <color indexed="14"/>
      <name val="Arial"/>
      <family val="2"/>
    </font>
    <font>
      <b/>
      <sz val="12"/>
      <color indexed="10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1"/>
      <name val="Arial"/>
      <family val="0"/>
    </font>
    <font>
      <b/>
      <sz val="8"/>
      <color indexed="10"/>
      <name val="Arial"/>
      <family val="0"/>
    </font>
    <font>
      <b/>
      <u val="single"/>
      <sz val="11"/>
      <color indexed="12"/>
      <name val="Arial"/>
      <family val="0"/>
    </font>
    <font>
      <b/>
      <u val="single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4"/>
      <name val="Arial"/>
      <family val="2"/>
    </font>
    <font>
      <b/>
      <u val="single"/>
      <sz val="14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66"/>
      <name val="Arial"/>
      <family val="2"/>
    </font>
    <font>
      <b/>
      <u val="single"/>
      <sz val="14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7" fillId="19" borderId="0" applyNumberFormat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32" borderId="19" xfId="0" applyFont="1" applyFill="1" applyBorder="1" applyAlignment="1">
      <alignment horizontal="left"/>
    </xf>
    <xf numFmtId="0" fontId="5" fillId="32" borderId="20" xfId="0" applyFont="1" applyFill="1" applyBorder="1" applyAlignment="1">
      <alignment horizontal="left"/>
    </xf>
    <xf numFmtId="0" fontId="5" fillId="32" borderId="21" xfId="0" applyFont="1" applyFill="1" applyBorder="1" applyAlignment="1">
      <alignment horizontal="left"/>
    </xf>
    <xf numFmtId="0" fontId="5" fillId="32" borderId="22" xfId="0" applyFont="1" applyFill="1" applyBorder="1" applyAlignment="1">
      <alignment/>
    </xf>
    <xf numFmtId="0" fontId="5" fillId="32" borderId="23" xfId="0" applyFont="1" applyFill="1" applyBorder="1" applyAlignment="1">
      <alignment/>
    </xf>
    <xf numFmtId="0" fontId="5" fillId="32" borderId="21" xfId="0" applyFont="1" applyFill="1" applyBorder="1" applyAlignment="1">
      <alignment/>
    </xf>
    <xf numFmtId="0" fontId="6" fillId="32" borderId="23" xfId="0" applyFont="1" applyFill="1" applyBorder="1" applyAlignment="1">
      <alignment/>
    </xf>
    <xf numFmtId="0" fontId="6" fillId="32" borderId="24" xfId="0" applyFont="1" applyFill="1" applyBorder="1" applyAlignment="1">
      <alignment horizontal="left"/>
    </xf>
    <xf numFmtId="0" fontId="6" fillId="32" borderId="25" xfId="0" applyFont="1" applyFill="1" applyBorder="1" applyAlignment="1">
      <alignment horizontal="left"/>
    </xf>
    <xf numFmtId="0" fontId="6" fillId="32" borderId="26" xfId="0" applyFont="1" applyFill="1" applyBorder="1" applyAlignment="1">
      <alignment/>
    </xf>
    <xf numFmtId="0" fontId="6" fillId="32" borderId="27" xfId="0" applyFont="1" applyFill="1" applyBorder="1" applyAlignment="1">
      <alignment/>
    </xf>
    <xf numFmtId="0" fontId="6" fillId="32" borderId="28" xfId="0" applyFont="1" applyFill="1" applyBorder="1" applyAlignment="1">
      <alignment/>
    </xf>
    <xf numFmtId="0" fontId="6" fillId="32" borderId="29" xfId="0" applyFont="1" applyFill="1" applyBorder="1" applyAlignment="1">
      <alignment/>
    </xf>
    <xf numFmtId="0" fontId="6" fillId="32" borderId="30" xfId="0" applyFont="1" applyFill="1" applyBorder="1" applyAlignment="1">
      <alignment/>
    </xf>
    <xf numFmtId="0" fontId="5" fillId="32" borderId="31" xfId="0" applyFont="1" applyFill="1" applyBorder="1" applyAlignment="1">
      <alignment/>
    </xf>
    <xf numFmtId="0" fontId="8" fillId="32" borderId="32" xfId="0" applyFont="1" applyFill="1" applyBorder="1" applyAlignment="1">
      <alignment horizontal="left"/>
    </xf>
    <xf numFmtId="0" fontId="8" fillId="32" borderId="33" xfId="0" applyFont="1" applyFill="1" applyBorder="1" applyAlignment="1">
      <alignment horizontal="left"/>
    </xf>
    <xf numFmtId="0" fontId="8" fillId="32" borderId="34" xfId="0" applyFont="1" applyFill="1" applyBorder="1" applyAlignment="1">
      <alignment horizontal="left"/>
    </xf>
    <xf numFmtId="0" fontId="7" fillId="33" borderId="35" xfId="0" applyFont="1" applyFill="1" applyBorder="1" applyAlignment="1">
      <alignment/>
    </xf>
    <xf numFmtId="0" fontId="7" fillId="33" borderId="34" xfId="0" applyFont="1" applyFill="1" applyBorder="1" applyAlignment="1">
      <alignment/>
    </xf>
    <xf numFmtId="0" fontId="9" fillId="4" borderId="0" xfId="0" applyFont="1" applyFill="1" applyAlignment="1">
      <alignment/>
    </xf>
    <xf numFmtId="0" fontId="0" fillId="4" borderId="0" xfId="0" applyFill="1" applyAlignment="1">
      <alignment/>
    </xf>
    <xf numFmtId="0" fontId="4" fillId="4" borderId="0" xfId="0" applyFont="1" applyFill="1" applyAlignment="1">
      <alignment/>
    </xf>
    <xf numFmtId="0" fontId="10" fillId="33" borderId="31" xfId="0" applyFont="1" applyFill="1" applyBorder="1" applyAlignment="1">
      <alignment vertical="top" wrapText="1"/>
    </xf>
    <xf numFmtId="0" fontId="11" fillId="32" borderId="23" xfId="0" applyFont="1" applyFill="1" applyBorder="1" applyAlignment="1">
      <alignment horizontal="center" vertical="top" wrapText="1"/>
    </xf>
    <xf numFmtId="0" fontId="12" fillId="33" borderId="31" xfId="0" applyFont="1" applyFill="1" applyBorder="1" applyAlignment="1">
      <alignment vertical="top" wrapText="1"/>
    </xf>
    <xf numFmtId="0" fontId="12" fillId="33" borderId="24" xfId="0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0" fillId="32" borderId="21" xfId="0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32" xfId="0" applyFill="1" applyBorder="1" applyAlignment="1">
      <alignment/>
    </xf>
    <xf numFmtId="0" fontId="0" fillId="32" borderId="33" xfId="0" applyFill="1" applyBorder="1" applyAlignment="1">
      <alignment/>
    </xf>
    <xf numFmtId="0" fontId="0" fillId="32" borderId="34" xfId="0" applyFill="1" applyBorder="1" applyAlignment="1">
      <alignment/>
    </xf>
    <xf numFmtId="0" fontId="0" fillId="0" borderId="0" xfId="0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4" borderId="36" xfId="0" applyFont="1" applyFill="1" applyBorder="1" applyAlignment="1">
      <alignment/>
    </xf>
    <xf numFmtId="0" fontId="2" fillId="4" borderId="37" xfId="0" applyFont="1" applyFill="1" applyBorder="1" applyAlignment="1">
      <alignment/>
    </xf>
    <xf numFmtId="0" fontId="2" fillId="4" borderId="38" xfId="0" applyFont="1" applyFill="1" applyBorder="1" applyAlignment="1">
      <alignment/>
    </xf>
    <xf numFmtId="0" fontId="2" fillId="4" borderId="39" xfId="0" applyFont="1" applyFill="1" applyBorder="1" applyAlignment="1">
      <alignment/>
    </xf>
    <xf numFmtId="0" fontId="2" fillId="4" borderId="40" xfId="0" applyFont="1" applyFill="1" applyBorder="1" applyAlignment="1">
      <alignment/>
    </xf>
    <xf numFmtId="0" fontId="2" fillId="4" borderId="41" xfId="0" applyFont="1" applyFill="1" applyBorder="1" applyAlignment="1">
      <alignment/>
    </xf>
    <xf numFmtId="0" fontId="2" fillId="4" borderId="42" xfId="0" applyFont="1" applyFill="1" applyBorder="1" applyAlignment="1">
      <alignment/>
    </xf>
    <xf numFmtId="0" fontId="7" fillId="32" borderId="43" xfId="0" applyFont="1" applyFill="1" applyBorder="1" applyAlignment="1">
      <alignment horizontal="left"/>
    </xf>
    <xf numFmtId="0" fontId="7" fillId="32" borderId="44" xfId="0" applyFont="1" applyFill="1" applyBorder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15" fillId="32" borderId="45" xfId="0" applyFont="1" applyFill="1" applyBorder="1" applyAlignment="1">
      <alignment/>
    </xf>
    <xf numFmtId="0" fontId="15" fillId="32" borderId="46" xfId="0" applyFont="1" applyFill="1" applyBorder="1" applyAlignment="1">
      <alignment/>
    </xf>
    <xf numFmtId="0" fontId="18" fillId="0" borderId="0" xfId="0" applyFont="1" applyAlignment="1">
      <alignment/>
    </xf>
    <xf numFmtId="49" fontId="13" fillId="0" borderId="31" xfId="0" applyNumberFormat="1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vertical="top" wrapText="1"/>
    </xf>
    <xf numFmtId="49" fontId="2" fillId="0" borderId="47" xfId="0" applyNumberFormat="1" applyFont="1" applyBorder="1" applyAlignment="1">
      <alignment horizontal="center" vertical="top" wrapText="1"/>
    </xf>
    <xf numFmtId="49" fontId="2" fillId="0" borderId="31" xfId="0" applyNumberFormat="1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0" fillId="32" borderId="22" xfId="0" applyFont="1" applyFill="1" applyBorder="1" applyAlignment="1">
      <alignment horizontal="left"/>
    </xf>
    <xf numFmtId="0" fontId="0" fillId="32" borderId="22" xfId="0" applyFill="1" applyBorder="1" applyAlignment="1">
      <alignment horizontal="center"/>
    </xf>
    <xf numFmtId="0" fontId="10" fillId="32" borderId="31" xfId="0" applyFont="1" applyFill="1" applyBorder="1" applyAlignment="1">
      <alignment horizontal="center"/>
    </xf>
    <xf numFmtId="0" fontId="10" fillId="32" borderId="35" xfId="0" applyFont="1" applyFill="1" applyBorder="1" applyAlignment="1">
      <alignment horizontal="center"/>
    </xf>
    <xf numFmtId="0" fontId="10" fillId="32" borderId="33" xfId="0" applyFont="1" applyFill="1" applyBorder="1" applyAlignment="1">
      <alignment horizontal="center"/>
    </xf>
    <xf numFmtId="0" fontId="10" fillId="32" borderId="34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21" fillId="0" borderId="0" xfId="0" applyFont="1" applyAlignment="1">
      <alignment textRotation="90"/>
    </xf>
    <xf numFmtId="0" fontId="5" fillId="33" borderId="48" xfId="0" applyFont="1" applyFill="1" applyBorder="1" applyAlignment="1">
      <alignment horizontal="center"/>
    </xf>
    <xf numFmtId="0" fontId="5" fillId="33" borderId="49" xfId="0" applyFont="1" applyFill="1" applyBorder="1" applyAlignment="1">
      <alignment horizontal="center"/>
    </xf>
    <xf numFmtId="0" fontId="5" fillId="33" borderId="50" xfId="0" applyFont="1" applyFill="1" applyBorder="1" applyAlignment="1">
      <alignment horizontal="center"/>
    </xf>
    <xf numFmtId="0" fontId="0" fillId="32" borderId="35" xfId="0" applyFill="1" applyBorder="1" applyAlignment="1">
      <alignment/>
    </xf>
    <xf numFmtId="0" fontId="0" fillId="32" borderId="24" xfId="0" applyFill="1" applyBorder="1" applyAlignment="1">
      <alignment/>
    </xf>
    <xf numFmtId="0" fontId="10" fillId="32" borderId="19" xfId="0" applyFont="1" applyFill="1" applyBorder="1" applyAlignment="1">
      <alignment horizontal="center"/>
    </xf>
    <xf numFmtId="0" fontId="16" fillId="32" borderId="19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51" xfId="0" applyFont="1" applyBorder="1" applyAlignment="1">
      <alignment/>
    </xf>
    <xf numFmtId="0" fontId="22" fillId="0" borderId="52" xfId="0" applyFont="1" applyBorder="1" applyAlignment="1">
      <alignment horizontal="left"/>
    </xf>
    <xf numFmtId="0" fontId="22" fillId="0" borderId="53" xfId="0" applyFont="1" applyFill="1" applyBorder="1" applyAlignment="1">
      <alignment horizontal="center"/>
    </xf>
    <xf numFmtId="0" fontId="15" fillId="32" borderId="47" xfId="0" applyFont="1" applyFill="1" applyBorder="1" applyAlignment="1">
      <alignment/>
    </xf>
    <xf numFmtId="0" fontId="11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7" fillId="34" borderId="0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0" fontId="61" fillId="0" borderId="31" xfId="0" applyFont="1" applyBorder="1" applyAlignment="1">
      <alignment textRotation="90"/>
    </xf>
    <xf numFmtId="0" fontId="0" fillId="0" borderId="0" xfId="0" applyFont="1" applyAlignment="1">
      <alignment/>
    </xf>
    <xf numFmtId="0" fontId="7" fillId="32" borderId="43" xfId="0" applyFont="1" applyFill="1" applyBorder="1" applyAlignment="1">
      <alignment horizontal="left"/>
    </xf>
    <xf numFmtId="0" fontId="7" fillId="32" borderId="44" xfId="0" applyFont="1" applyFill="1" applyBorder="1" applyAlignment="1">
      <alignment horizontal="left"/>
    </xf>
    <xf numFmtId="0" fontId="7" fillId="34" borderId="43" xfId="0" applyFont="1" applyFill="1" applyBorder="1" applyAlignment="1">
      <alignment horizontal="left"/>
    </xf>
    <xf numFmtId="0" fontId="8" fillId="34" borderId="32" xfId="0" applyFont="1" applyFill="1" applyBorder="1" applyAlignment="1">
      <alignment horizontal="left"/>
    </xf>
    <xf numFmtId="0" fontId="8" fillId="34" borderId="33" xfId="0" applyFont="1" applyFill="1" applyBorder="1" applyAlignment="1">
      <alignment horizontal="left"/>
    </xf>
    <xf numFmtId="0" fontId="7" fillId="34" borderId="44" xfId="0" applyFont="1" applyFill="1" applyBorder="1" applyAlignment="1">
      <alignment horizontal="left"/>
    </xf>
    <xf numFmtId="0" fontId="8" fillId="34" borderId="34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5" fillId="34" borderId="22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3" xfId="0" applyFill="1" applyBorder="1" applyAlignment="1">
      <alignment/>
    </xf>
    <xf numFmtId="0" fontId="6" fillId="34" borderId="24" xfId="0" applyFont="1" applyFill="1" applyBorder="1" applyAlignment="1">
      <alignment horizontal="left"/>
    </xf>
    <xf numFmtId="0" fontId="6" fillId="34" borderId="25" xfId="0" applyFont="1" applyFill="1" applyBorder="1" applyAlignment="1">
      <alignment horizontal="left"/>
    </xf>
    <xf numFmtId="0" fontId="6" fillId="34" borderId="26" xfId="0" applyFont="1" applyFill="1" applyBorder="1" applyAlignment="1">
      <alignment/>
    </xf>
    <xf numFmtId="0" fontId="6" fillId="34" borderId="27" xfId="0" applyFont="1" applyFill="1" applyBorder="1" applyAlignment="1">
      <alignment/>
    </xf>
    <xf numFmtId="0" fontId="6" fillId="34" borderId="28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0" fontId="6" fillId="34" borderId="30" xfId="0" applyFont="1" applyFill="1" applyBorder="1" applyAlignment="1">
      <alignment/>
    </xf>
    <xf numFmtId="0" fontId="5" fillId="34" borderId="31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2" fillId="34" borderId="36" xfId="0" applyFont="1" applyFill="1" applyBorder="1" applyAlignment="1">
      <alignment/>
    </xf>
    <xf numFmtId="0" fontId="0" fillId="34" borderId="14" xfId="0" applyFill="1" applyBorder="1" applyAlignment="1">
      <alignment/>
    </xf>
    <xf numFmtId="0" fontId="2" fillId="34" borderId="39" xfId="0" applyFont="1" applyFill="1" applyBorder="1" applyAlignment="1">
      <alignment/>
    </xf>
    <xf numFmtId="0" fontId="2" fillId="34" borderId="40" xfId="0" applyFont="1" applyFill="1" applyBorder="1" applyAlignment="1">
      <alignment/>
    </xf>
    <xf numFmtId="0" fontId="7" fillId="34" borderId="35" xfId="0" applyFont="1" applyFill="1" applyBorder="1" applyAlignment="1">
      <alignment/>
    </xf>
    <xf numFmtId="0" fontId="5" fillId="34" borderId="48" xfId="0" applyFont="1" applyFill="1" applyBorder="1" applyAlignment="1">
      <alignment horizontal="center"/>
    </xf>
    <xf numFmtId="0" fontId="0" fillId="34" borderId="35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37" xfId="0" applyFont="1" applyFill="1" applyBorder="1" applyAlignment="1">
      <alignment/>
    </xf>
    <xf numFmtId="0" fontId="0" fillId="34" borderId="11" xfId="0" applyFill="1" applyBorder="1" applyAlignment="1">
      <alignment/>
    </xf>
    <xf numFmtId="0" fontId="2" fillId="34" borderId="41" xfId="0" applyFont="1" applyFill="1" applyBorder="1" applyAlignment="1">
      <alignment/>
    </xf>
    <xf numFmtId="0" fontId="5" fillId="34" borderId="49" xfId="0" applyFont="1" applyFill="1" applyBorder="1" applyAlignment="1">
      <alignment horizontal="center"/>
    </xf>
    <xf numFmtId="0" fontId="0" fillId="34" borderId="33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2" fillId="34" borderId="38" xfId="0" applyFont="1" applyFill="1" applyBorder="1" applyAlignment="1">
      <alignment/>
    </xf>
    <xf numFmtId="0" fontId="0" fillId="34" borderId="12" xfId="0" applyFill="1" applyBorder="1" applyAlignment="1">
      <alignment/>
    </xf>
    <xf numFmtId="0" fontId="2" fillId="34" borderId="42" xfId="0" applyFont="1" applyFill="1" applyBorder="1" applyAlignment="1">
      <alignment/>
    </xf>
    <xf numFmtId="0" fontId="7" fillId="34" borderId="34" xfId="0" applyFont="1" applyFill="1" applyBorder="1" applyAlignment="1">
      <alignment/>
    </xf>
    <xf numFmtId="0" fontId="5" fillId="34" borderId="50" xfId="0" applyFont="1" applyFill="1" applyBorder="1" applyAlignment="1">
      <alignment horizontal="center"/>
    </xf>
    <xf numFmtId="0" fontId="0" fillId="34" borderId="24" xfId="0" applyFill="1" applyBorder="1" applyAlignment="1">
      <alignment/>
    </xf>
    <xf numFmtId="0" fontId="0" fillId="34" borderId="34" xfId="0" applyFill="1" applyBorder="1" applyAlignment="1">
      <alignment/>
    </xf>
    <xf numFmtId="0" fontId="9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62" fillId="34" borderId="0" xfId="0" applyFont="1" applyFill="1" applyAlignment="1">
      <alignment/>
    </xf>
    <xf numFmtId="0" fontId="22" fillId="0" borderId="54" xfId="0" applyFont="1" applyBorder="1" applyAlignment="1">
      <alignment/>
    </xf>
    <xf numFmtId="0" fontId="22" fillId="0" borderId="54" xfId="0" applyFont="1" applyFill="1" applyBorder="1" applyAlignment="1">
      <alignment/>
    </xf>
    <xf numFmtId="0" fontId="22" fillId="0" borderId="47" xfId="0" applyFont="1" applyFill="1" applyBorder="1" applyAlignment="1">
      <alignment/>
    </xf>
    <xf numFmtId="0" fontId="63" fillId="0" borderId="0" xfId="0" applyFont="1" applyAlignment="1">
      <alignment wrapText="1"/>
    </xf>
    <xf numFmtId="0" fontId="7" fillId="32" borderId="55" xfId="0" applyFont="1" applyFill="1" applyBorder="1" applyAlignment="1">
      <alignment horizontal="left"/>
    </xf>
    <xf numFmtId="0" fontId="22" fillId="0" borderId="56" xfId="0" applyFont="1" applyBorder="1" applyAlignment="1">
      <alignment horizontal="center"/>
    </xf>
    <xf numFmtId="0" fontId="64" fillId="0" borderId="20" xfId="0" applyFont="1" applyBorder="1" applyAlignment="1">
      <alignment horizontal="left"/>
    </xf>
    <xf numFmtId="0" fontId="64" fillId="0" borderId="57" xfId="0" applyFont="1" applyBorder="1" applyAlignment="1">
      <alignment horizontal="left"/>
    </xf>
    <xf numFmtId="49" fontId="23" fillId="0" borderId="31" xfId="0" applyNumberFormat="1" applyFont="1" applyFill="1" applyBorder="1" applyAlignment="1">
      <alignment horizontal="center" vertical="top" wrapText="1"/>
    </xf>
    <xf numFmtId="0" fontId="65" fillId="0" borderId="0" xfId="0" applyFont="1" applyAlignment="1">
      <alignment/>
    </xf>
    <xf numFmtId="0" fontId="5" fillId="34" borderId="57" xfId="0" applyFont="1" applyFill="1" applyBorder="1" applyAlignment="1">
      <alignment/>
    </xf>
    <xf numFmtId="0" fontId="0" fillId="34" borderId="0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28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3.28125" style="0" customWidth="1"/>
    <col min="2" max="15" width="7.8515625" style="0" customWidth="1"/>
  </cols>
  <sheetData>
    <row r="1" spans="1:15" ht="15.75" customHeight="1" thickBot="1">
      <c r="A1" s="34" t="s">
        <v>31</v>
      </c>
      <c r="B1" s="35">
        <v>1</v>
      </c>
      <c r="C1" s="35">
        <v>2</v>
      </c>
      <c r="D1" s="35">
        <v>3</v>
      </c>
      <c r="E1" s="35">
        <v>4</v>
      </c>
      <c r="F1" s="35">
        <v>5</v>
      </c>
      <c r="G1" s="35">
        <v>6</v>
      </c>
      <c r="H1" s="35">
        <v>7</v>
      </c>
      <c r="I1" s="35">
        <v>8</v>
      </c>
      <c r="J1" s="35">
        <v>9</v>
      </c>
      <c r="K1" s="35">
        <v>10</v>
      </c>
      <c r="L1" s="35">
        <v>11</v>
      </c>
      <c r="M1" s="35">
        <v>12</v>
      </c>
      <c r="N1" s="35">
        <v>13</v>
      </c>
      <c r="O1" s="35">
        <v>14</v>
      </c>
    </row>
    <row r="2" spans="1:16" ht="15.75" customHeight="1" thickBot="1">
      <c r="A2" s="36" t="s">
        <v>6</v>
      </c>
      <c r="B2" s="68" t="s">
        <v>40</v>
      </c>
      <c r="C2" s="69" t="s">
        <v>41</v>
      </c>
      <c r="D2" s="69" t="s">
        <v>42</v>
      </c>
      <c r="E2" s="69" t="s">
        <v>43</v>
      </c>
      <c r="F2" s="69" t="s">
        <v>44</v>
      </c>
      <c r="G2" s="69" t="s">
        <v>45</v>
      </c>
      <c r="H2" s="69" t="s">
        <v>46</v>
      </c>
      <c r="I2" s="69" t="s">
        <v>47</v>
      </c>
      <c r="J2" s="69" t="s">
        <v>48</v>
      </c>
      <c r="K2" s="69" t="s">
        <v>49</v>
      </c>
      <c r="L2" s="69" t="s">
        <v>50</v>
      </c>
      <c r="M2" s="69" t="s">
        <v>51</v>
      </c>
      <c r="N2" s="69" t="s">
        <v>52</v>
      </c>
      <c r="O2" s="69" t="s">
        <v>53</v>
      </c>
      <c r="P2" s="1" t="s">
        <v>71</v>
      </c>
    </row>
    <row r="3" spans="1:16" ht="15.75" customHeight="1" thickBot="1">
      <c r="A3" s="37" t="s">
        <v>7</v>
      </c>
      <c r="B3" s="71" t="s">
        <v>11</v>
      </c>
      <c r="C3" s="71" t="s">
        <v>12</v>
      </c>
      <c r="D3" s="71" t="s">
        <v>13</v>
      </c>
      <c r="E3" s="71" t="s">
        <v>14</v>
      </c>
      <c r="F3" s="71" t="s">
        <v>15</v>
      </c>
      <c r="G3" s="71" t="s">
        <v>16</v>
      </c>
      <c r="H3" s="71" t="s">
        <v>17</v>
      </c>
      <c r="I3" s="71" t="s">
        <v>18</v>
      </c>
      <c r="J3" s="71" t="s">
        <v>19</v>
      </c>
      <c r="K3" s="71" t="s">
        <v>20</v>
      </c>
      <c r="L3" s="71" t="s">
        <v>21</v>
      </c>
      <c r="M3" s="71" t="s">
        <v>22</v>
      </c>
      <c r="N3" s="70" t="s">
        <v>23</v>
      </c>
      <c r="O3" s="71" t="s">
        <v>24</v>
      </c>
      <c r="P3" s="1" t="s">
        <v>72</v>
      </c>
    </row>
    <row r="4" spans="1:16" ht="15.75" customHeight="1" thickBot="1">
      <c r="A4" s="37" t="s">
        <v>8</v>
      </c>
      <c r="B4" s="69" t="s">
        <v>60</v>
      </c>
      <c r="C4" s="69" t="s">
        <v>61</v>
      </c>
      <c r="D4" s="68" t="s">
        <v>62</v>
      </c>
      <c r="E4" s="69" t="s">
        <v>63</v>
      </c>
      <c r="F4" s="69" t="s">
        <v>64</v>
      </c>
      <c r="G4" s="69" t="s">
        <v>65</v>
      </c>
      <c r="H4" s="69" t="s">
        <v>66</v>
      </c>
      <c r="I4" s="69" t="s">
        <v>67</v>
      </c>
      <c r="J4" s="69" t="s">
        <v>54</v>
      </c>
      <c r="K4" s="69" t="s">
        <v>55</v>
      </c>
      <c r="L4" s="69" t="s">
        <v>56</v>
      </c>
      <c r="M4" s="69" t="s">
        <v>57</v>
      </c>
      <c r="N4" s="69" t="s">
        <v>58</v>
      </c>
      <c r="O4" s="69" t="s">
        <v>59</v>
      </c>
      <c r="P4" s="1" t="s">
        <v>73</v>
      </c>
    </row>
    <row r="5" spans="1:16" ht="15.75" customHeight="1" thickBot="1">
      <c r="A5" s="37" t="s">
        <v>9</v>
      </c>
      <c r="B5" s="69" t="s">
        <v>75</v>
      </c>
      <c r="C5" s="69" t="s">
        <v>76</v>
      </c>
      <c r="D5" s="69" t="s">
        <v>77</v>
      </c>
      <c r="E5" s="69" t="s">
        <v>78</v>
      </c>
      <c r="F5" s="69" t="s">
        <v>79</v>
      </c>
      <c r="G5" s="68" t="s">
        <v>80</v>
      </c>
      <c r="H5" s="69" t="s">
        <v>81</v>
      </c>
      <c r="I5" s="69" t="s">
        <v>82</v>
      </c>
      <c r="J5" s="69" t="s">
        <v>83</v>
      </c>
      <c r="K5" s="69" t="s">
        <v>84</v>
      </c>
      <c r="L5" s="69" t="s">
        <v>85</v>
      </c>
      <c r="M5" s="69" t="s">
        <v>86</v>
      </c>
      <c r="N5" s="69" t="s">
        <v>87</v>
      </c>
      <c r="O5" s="69" t="s">
        <v>88</v>
      </c>
      <c r="P5" s="1" t="s">
        <v>74</v>
      </c>
    </row>
    <row r="6" spans="1:15" s="84" customFormat="1" ht="61.5" customHeight="1" thickBot="1">
      <c r="A6" s="161" t="s">
        <v>89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</row>
    <row r="7" spans="2:15" s="84" customFormat="1" ht="9" customHeight="1" thickBot="1"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1:10" ht="17.25" customHeight="1" thickBot="1">
      <c r="A8" s="38"/>
      <c r="B8" s="38"/>
      <c r="C8" s="91" t="s">
        <v>25</v>
      </c>
      <c r="D8" s="92" t="s">
        <v>32</v>
      </c>
      <c r="E8" s="92" t="s">
        <v>33</v>
      </c>
      <c r="F8" s="66"/>
      <c r="G8" s="79" t="s">
        <v>27</v>
      </c>
      <c r="H8" s="77" t="s">
        <v>92</v>
      </c>
      <c r="I8" s="78"/>
      <c r="J8" s="42"/>
    </row>
    <row r="9" spans="1:12" ht="15.75" customHeight="1" thickBot="1">
      <c r="A9" s="162" t="s">
        <v>0</v>
      </c>
      <c r="B9" s="62"/>
      <c r="C9" s="39"/>
      <c r="D9" s="47"/>
      <c r="E9" s="166"/>
      <c r="F9" s="67"/>
      <c r="G9" s="80">
        <v>1</v>
      </c>
      <c r="H9" s="164" t="s">
        <v>90</v>
      </c>
      <c r="I9" s="163" t="s">
        <v>91</v>
      </c>
      <c r="J9" s="165" t="s">
        <v>90</v>
      </c>
      <c r="L9" s="1"/>
    </row>
    <row r="10" spans="1:12" ht="15.75" customHeight="1" thickBot="1">
      <c r="A10" s="104"/>
      <c r="B10" s="63"/>
      <c r="C10" s="40"/>
      <c r="D10" s="48"/>
      <c r="E10" s="65"/>
      <c r="F10" s="67"/>
      <c r="G10" s="81">
        <v>2</v>
      </c>
      <c r="H10" s="95"/>
      <c r="I10" s="93"/>
      <c r="J10" s="158"/>
      <c r="L10" s="167" t="s">
        <v>93</v>
      </c>
    </row>
    <row r="11" spans="1:12" ht="15.75" customHeight="1" thickBot="1">
      <c r="A11" s="104"/>
      <c r="B11" s="63"/>
      <c r="C11" s="40"/>
      <c r="D11" s="48"/>
      <c r="E11" s="65"/>
      <c r="F11" s="67"/>
      <c r="G11" s="81">
        <v>3</v>
      </c>
      <c r="H11" s="95"/>
      <c r="I11" s="93"/>
      <c r="J11" s="159"/>
      <c r="K11" s="74"/>
      <c r="L11" s="46"/>
    </row>
    <row r="12" spans="1:14" ht="15.75" customHeight="1" thickBot="1">
      <c r="A12" s="56"/>
      <c r="B12" s="63"/>
      <c r="C12" s="40"/>
      <c r="D12" s="48"/>
      <c r="E12" s="65"/>
      <c r="F12" s="67"/>
      <c r="G12" s="81">
        <v>4</v>
      </c>
      <c r="H12" s="95"/>
      <c r="I12" s="93"/>
      <c r="J12" s="159"/>
      <c r="K12" s="72"/>
      <c r="L12" s="61"/>
      <c r="N12" s="1"/>
    </row>
    <row r="13" spans="1:12" ht="15.75" customHeight="1" thickBot="1">
      <c r="A13" s="56"/>
      <c r="B13" s="63"/>
      <c r="C13" s="40"/>
      <c r="D13" s="48"/>
      <c r="E13" s="65"/>
      <c r="F13" s="67"/>
      <c r="G13" s="81">
        <v>5</v>
      </c>
      <c r="H13" s="95"/>
      <c r="I13" s="93"/>
      <c r="J13" s="159"/>
      <c r="K13" s="72"/>
      <c r="L13" s="61"/>
    </row>
    <row r="14" spans="1:14" ht="15.75" customHeight="1" thickBot="1">
      <c r="A14" s="104"/>
      <c r="B14" s="63"/>
      <c r="C14" s="40"/>
      <c r="D14" s="48"/>
      <c r="E14" s="65"/>
      <c r="F14" s="67"/>
      <c r="G14" s="81">
        <v>6</v>
      </c>
      <c r="H14" s="95"/>
      <c r="I14" s="93"/>
      <c r="J14" s="159"/>
      <c r="K14" s="72"/>
      <c r="L14" s="61"/>
      <c r="N14" s="46"/>
    </row>
    <row r="15" spans="1:14" ht="15.75" customHeight="1" thickBot="1">
      <c r="A15" s="104"/>
      <c r="B15" s="63"/>
      <c r="C15" s="40"/>
      <c r="D15" s="48"/>
      <c r="E15" s="65"/>
      <c r="F15" s="67"/>
      <c r="G15" s="82">
        <v>7</v>
      </c>
      <c r="H15" s="94"/>
      <c r="I15" s="96"/>
      <c r="J15" s="160"/>
      <c r="K15" s="72"/>
      <c r="L15" s="73"/>
      <c r="N15" s="61"/>
    </row>
    <row r="16" spans="1:14" ht="15.75" customHeight="1" thickBot="1">
      <c r="A16" s="104"/>
      <c r="B16" s="63"/>
      <c r="C16" s="40"/>
      <c r="D16" s="48"/>
      <c r="E16" s="65"/>
      <c r="F16" s="67"/>
      <c r="I16" s="75"/>
      <c r="J16" s="76"/>
      <c r="K16" s="72"/>
      <c r="L16" s="73"/>
      <c r="N16" s="61"/>
    </row>
    <row r="17" spans="1:14" ht="15.75" customHeight="1" thickBot="1">
      <c r="A17" s="104"/>
      <c r="B17" s="63"/>
      <c r="C17" s="40"/>
      <c r="D17" s="48"/>
      <c r="E17" s="65"/>
      <c r="F17" s="67"/>
      <c r="G17" s="58"/>
      <c r="I17" s="75"/>
      <c r="J17" s="76"/>
      <c r="K17" s="72"/>
      <c r="L17" s="73"/>
      <c r="N17" s="61"/>
    </row>
    <row r="18" spans="1:12" ht="15.75" customHeight="1" thickBot="1">
      <c r="A18" s="56"/>
      <c r="B18" s="63"/>
      <c r="C18" s="40"/>
      <c r="D18" s="48"/>
      <c r="E18" s="65"/>
      <c r="F18" s="67"/>
      <c r="G18" s="58" t="s">
        <v>68</v>
      </c>
      <c r="I18" s="75"/>
      <c r="J18" s="76"/>
      <c r="K18" s="72"/>
      <c r="L18" s="73"/>
    </row>
    <row r="19" spans="1:7" ht="15.75" customHeight="1" thickBot="1">
      <c r="A19" s="104"/>
      <c r="B19" s="63"/>
      <c r="C19" s="40"/>
      <c r="D19" s="48"/>
      <c r="E19" s="65"/>
      <c r="F19" s="67"/>
      <c r="G19" s="58" t="s">
        <v>69</v>
      </c>
    </row>
    <row r="20" spans="1:9" ht="15.75" customHeight="1" thickBot="1">
      <c r="A20" s="56"/>
      <c r="B20" s="63"/>
      <c r="C20" s="40"/>
      <c r="D20" s="48"/>
      <c r="E20" s="65"/>
      <c r="F20" s="67"/>
      <c r="G20" s="100"/>
      <c r="H20" s="101"/>
      <c r="I20" s="64"/>
    </row>
    <row r="21" spans="1:11" ht="15.75" customHeight="1" thickBot="1">
      <c r="A21" s="56"/>
      <c r="B21" s="63"/>
      <c r="C21" s="40"/>
      <c r="D21" s="48"/>
      <c r="E21" s="65"/>
      <c r="F21" s="67"/>
      <c r="G21" s="1" t="s">
        <v>34</v>
      </c>
      <c r="H21" s="64"/>
      <c r="I21" s="64" t="s">
        <v>35</v>
      </c>
      <c r="K21" s="103" t="s">
        <v>70</v>
      </c>
    </row>
    <row r="22" spans="1:13" ht="15.75" customHeight="1" thickBot="1">
      <c r="A22" s="105"/>
      <c r="B22" s="97"/>
      <c r="C22" s="98"/>
      <c r="D22" s="99"/>
      <c r="E22" s="65"/>
      <c r="F22" s="67"/>
      <c r="H22" s="64"/>
      <c r="I22" s="64" t="s">
        <v>38</v>
      </c>
      <c r="K22" s="103" t="s">
        <v>95</v>
      </c>
      <c r="M22" s="103"/>
    </row>
    <row r="23" spans="8:11" ht="12.75">
      <c r="H23" s="64"/>
      <c r="I23" s="64" t="s">
        <v>37</v>
      </c>
      <c r="K23" s="103" t="s">
        <v>94</v>
      </c>
    </row>
    <row r="24" spans="1:11" ht="15">
      <c r="A24" s="83"/>
      <c r="B24" s="64"/>
      <c r="H24" s="64"/>
      <c r="I24" s="64" t="s">
        <v>39</v>
      </c>
      <c r="K24" s="103" t="s">
        <v>96</v>
      </c>
    </row>
    <row r="25" spans="2:11" ht="12.75">
      <c r="B25" s="64"/>
      <c r="I25" s="64" t="s">
        <v>36</v>
      </c>
      <c r="K25" s="103" t="s">
        <v>96</v>
      </c>
    </row>
    <row r="26" ht="12.75">
      <c r="B26" s="64"/>
    </row>
    <row r="27" ht="12.75">
      <c r="B27" s="64"/>
    </row>
    <row r="28" ht="12.75">
      <c r="B28" s="64"/>
    </row>
  </sheetData>
  <sheetProtection/>
  <printOptions/>
  <pageMargins left="0.787401575" right="0.787401575" top="0.984251969" bottom="0.984251969" header="0.4921259845" footer="0.4921259845"/>
  <pageSetup fitToHeight="0" fitToWidth="1" horizontalDpi="600" verticalDpi="6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29"/>
  <sheetViews>
    <sheetView zoomScalePageLayoutView="0" workbookViewId="0" topLeftCell="A1">
      <selection activeCell="R31" sqref="R31"/>
    </sheetView>
  </sheetViews>
  <sheetFormatPr defaultColWidth="9.140625" defaultRowHeight="12.75"/>
  <cols>
    <col min="1" max="1" width="19.421875" style="0" customWidth="1"/>
    <col min="2" max="2" width="25.57421875" style="0" customWidth="1"/>
    <col min="3" max="3" width="2.7109375" style="0" customWidth="1"/>
    <col min="4" max="4" width="4.8515625" style="0" customWidth="1"/>
    <col min="5" max="5" width="3.28125" style="0" customWidth="1"/>
    <col min="6" max="6" width="2.7109375" style="0" customWidth="1"/>
    <col min="7" max="7" width="6.8515625" style="0" customWidth="1"/>
    <col min="8" max="8" width="3.7109375" style="0" customWidth="1"/>
    <col min="9" max="9" width="2.7109375" style="0" customWidth="1"/>
    <col min="10" max="10" width="5.7109375" style="0" customWidth="1"/>
    <col min="11" max="11" width="3.28125" style="0" customWidth="1"/>
    <col min="12" max="12" width="2.7109375" style="0" customWidth="1"/>
    <col min="13" max="13" width="6.00390625" style="0" customWidth="1"/>
    <col min="14" max="14" width="3.140625" style="0" customWidth="1"/>
    <col min="15" max="15" width="2.7109375" style="0" customWidth="1"/>
    <col min="16" max="16" width="5.8515625" style="0" customWidth="1"/>
    <col min="17" max="17" width="3.421875" style="0" customWidth="1"/>
    <col min="18" max="18" width="3.7109375" style="0" customWidth="1"/>
    <col min="19" max="19" width="6.421875" style="0" customWidth="1"/>
    <col min="20" max="20" width="4.00390625" style="0" customWidth="1"/>
    <col min="21" max="21" width="6.00390625" style="0" customWidth="1"/>
  </cols>
  <sheetData>
    <row r="1" spans="2:19" ht="19.5" customHeight="1" thickBot="1">
      <c r="B1" s="31" t="s">
        <v>97</v>
      </c>
      <c r="C1" s="32"/>
      <c r="D1" s="32"/>
      <c r="E1" s="33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21" ht="15" customHeight="1" thickBot="1">
      <c r="A2" s="11" t="s">
        <v>0</v>
      </c>
      <c r="B2" s="12" t="s">
        <v>1</v>
      </c>
      <c r="C2" s="13" t="s">
        <v>2</v>
      </c>
      <c r="D2" s="14"/>
      <c r="E2" s="15"/>
      <c r="F2" s="16" t="s">
        <v>6</v>
      </c>
      <c r="G2" s="14"/>
      <c r="H2" s="15"/>
      <c r="I2" s="16" t="s">
        <v>7</v>
      </c>
      <c r="J2" s="14"/>
      <c r="K2" s="15"/>
      <c r="L2" s="16" t="s">
        <v>8</v>
      </c>
      <c r="M2" s="14"/>
      <c r="N2" s="15"/>
      <c r="O2" s="16" t="s">
        <v>9</v>
      </c>
      <c r="P2" s="14"/>
      <c r="Q2" s="17"/>
      <c r="R2" s="16" t="s">
        <v>26</v>
      </c>
      <c r="S2" s="17"/>
      <c r="T2" s="41"/>
      <c r="U2" s="42"/>
    </row>
    <row r="3" spans="1:21" ht="13.5" thickBot="1">
      <c r="A3" s="18"/>
      <c r="B3" s="19"/>
      <c r="C3" s="20" t="s">
        <v>3</v>
      </c>
      <c r="D3" s="21" t="s">
        <v>4</v>
      </c>
      <c r="E3" s="22" t="s">
        <v>5</v>
      </c>
      <c r="F3" s="20" t="s">
        <v>3</v>
      </c>
      <c r="G3" s="21" t="s">
        <v>4</v>
      </c>
      <c r="H3" s="22" t="s">
        <v>5</v>
      </c>
      <c r="I3" s="20" t="s">
        <v>3</v>
      </c>
      <c r="J3" s="21" t="s">
        <v>4</v>
      </c>
      <c r="K3" s="22" t="s">
        <v>5</v>
      </c>
      <c r="L3" s="20" t="s">
        <v>3</v>
      </c>
      <c r="M3" s="21" t="s">
        <v>4</v>
      </c>
      <c r="N3" s="22" t="s">
        <v>5</v>
      </c>
      <c r="O3" s="23" t="s">
        <v>3</v>
      </c>
      <c r="P3" s="21" t="s">
        <v>4</v>
      </c>
      <c r="Q3" s="24" t="s">
        <v>5</v>
      </c>
      <c r="R3" s="25" t="s">
        <v>5</v>
      </c>
      <c r="S3" s="16" t="s">
        <v>10</v>
      </c>
      <c r="T3" s="25" t="s">
        <v>3</v>
      </c>
      <c r="U3" s="15" t="s">
        <v>4</v>
      </c>
    </row>
    <row r="4" spans="1:21" ht="12.75">
      <c r="A4" s="56"/>
      <c r="B4" s="26"/>
      <c r="C4" s="9"/>
      <c r="D4" s="7"/>
      <c r="E4" s="49"/>
      <c r="F4" s="6"/>
      <c r="G4" s="7"/>
      <c r="H4" s="52"/>
      <c r="I4" s="6"/>
      <c r="J4" s="7"/>
      <c r="K4" s="52"/>
      <c r="L4" s="6"/>
      <c r="M4" s="7"/>
      <c r="N4" s="52"/>
      <c r="O4" s="9"/>
      <c r="P4" s="7"/>
      <c r="Q4" s="53"/>
      <c r="R4" s="29"/>
      <c r="S4" s="86"/>
      <c r="T4" s="89"/>
      <c r="U4" s="43"/>
    </row>
    <row r="5" spans="1:21" ht="12.75">
      <c r="A5" s="56"/>
      <c r="B5" s="27"/>
      <c r="C5" s="10"/>
      <c r="D5" s="2"/>
      <c r="E5" s="50"/>
      <c r="F5" s="3"/>
      <c r="G5" s="2"/>
      <c r="H5" s="50"/>
      <c r="I5" s="3"/>
      <c r="J5" s="2"/>
      <c r="K5" s="50"/>
      <c r="L5" s="3"/>
      <c r="M5" s="2"/>
      <c r="N5" s="50"/>
      <c r="O5" s="10"/>
      <c r="P5" s="2"/>
      <c r="Q5" s="54"/>
      <c r="R5" s="29"/>
      <c r="S5" s="87"/>
      <c r="T5" s="89"/>
      <c r="U5" s="44"/>
    </row>
    <row r="6" spans="1:21" ht="12.75">
      <c r="A6" s="56"/>
      <c r="B6" s="27"/>
      <c r="C6" s="10"/>
      <c r="D6" s="2"/>
      <c r="E6" s="50"/>
      <c r="F6" s="3"/>
      <c r="G6" s="2"/>
      <c r="H6" s="50"/>
      <c r="I6" s="3"/>
      <c r="J6" s="2"/>
      <c r="K6" s="50"/>
      <c r="L6" s="3"/>
      <c r="M6" s="2"/>
      <c r="N6" s="50"/>
      <c r="O6" s="10"/>
      <c r="P6" s="2"/>
      <c r="Q6" s="54"/>
      <c r="R6" s="29"/>
      <c r="S6" s="87"/>
      <c r="T6" s="89"/>
      <c r="U6" s="44"/>
    </row>
    <row r="7" spans="1:21" ht="12.75">
      <c r="A7" s="56"/>
      <c r="B7" s="27"/>
      <c r="C7" s="10"/>
      <c r="D7" s="2"/>
      <c r="E7" s="50"/>
      <c r="F7" s="3"/>
      <c r="G7" s="2"/>
      <c r="H7" s="50"/>
      <c r="I7" s="3"/>
      <c r="J7" s="2"/>
      <c r="K7" s="50"/>
      <c r="L7" s="3"/>
      <c r="M7" s="2"/>
      <c r="N7" s="50"/>
      <c r="O7" s="10"/>
      <c r="P7" s="2"/>
      <c r="Q7" s="54"/>
      <c r="R7" s="29"/>
      <c r="S7" s="87"/>
      <c r="T7" s="89"/>
      <c r="U7" s="44"/>
    </row>
    <row r="8" spans="1:21" ht="12.75">
      <c r="A8" s="56"/>
      <c r="B8" s="27"/>
      <c r="C8" s="10"/>
      <c r="D8" s="2"/>
      <c r="E8" s="50"/>
      <c r="F8" s="3"/>
      <c r="G8" s="2"/>
      <c r="H8" s="50"/>
      <c r="I8" s="3"/>
      <c r="J8" s="2"/>
      <c r="K8" s="50"/>
      <c r="L8" s="3"/>
      <c r="M8" s="2"/>
      <c r="N8" s="50"/>
      <c r="O8" s="10"/>
      <c r="P8" s="2"/>
      <c r="Q8" s="54"/>
      <c r="R8" s="29"/>
      <c r="S8" s="87"/>
      <c r="T8" s="89"/>
      <c r="U8" s="44"/>
    </row>
    <row r="9" spans="1:21" ht="12.75">
      <c r="A9" s="56"/>
      <c r="B9" s="27"/>
      <c r="C9" s="10"/>
      <c r="D9" s="2"/>
      <c r="E9" s="50"/>
      <c r="F9" s="3"/>
      <c r="G9" s="2"/>
      <c r="H9" s="50"/>
      <c r="I9" s="3"/>
      <c r="J9" s="2"/>
      <c r="K9" s="50"/>
      <c r="L9" s="3"/>
      <c r="M9" s="2"/>
      <c r="N9" s="50"/>
      <c r="O9" s="10"/>
      <c r="P9" s="2"/>
      <c r="Q9" s="54"/>
      <c r="R9" s="29"/>
      <c r="S9" s="87"/>
      <c r="T9" s="89"/>
      <c r="U9" s="44"/>
    </row>
    <row r="10" spans="1:21" ht="12.75">
      <c r="A10" s="56"/>
      <c r="B10" s="27"/>
      <c r="C10" s="10"/>
      <c r="D10" s="2"/>
      <c r="E10" s="50"/>
      <c r="F10" s="3"/>
      <c r="G10" s="2"/>
      <c r="H10" s="50"/>
      <c r="I10" s="3"/>
      <c r="J10" s="2"/>
      <c r="K10" s="50"/>
      <c r="L10" s="3"/>
      <c r="M10" s="2"/>
      <c r="N10" s="50"/>
      <c r="O10" s="10"/>
      <c r="P10" s="2"/>
      <c r="Q10" s="54"/>
      <c r="R10" s="29"/>
      <c r="S10" s="87"/>
      <c r="T10" s="89"/>
      <c r="U10" s="44"/>
    </row>
    <row r="11" spans="1:21" ht="12.75">
      <c r="A11" s="56"/>
      <c r="B11" s="27"/>
      <c r="C11" s="10"/>
      <c r="D11" s="2"/>
      <c r="E11" s="50"/>
      <c r="F11" s="3"/>
      <c r="G11" s="2"/>
      <c r="H11" s="50"/>
      <c r="I11" s="3"/>
      <c r="J11" s="2"/>
      <c r="K11" s="50"/>
      <c r="L11" s="3"/>
      <c r="M11" s="2"/>
      <c r="N11" s="50"/>
      <c r="O11" s="10"/>
      <c r="P11" s="2"/>
      <c r="Q11" s="54"/>
      <c r="R11" s="29"/>
      <c r="S11" s="87"/>
      <c r="T11" s="89"/>
      <c r="U11" s="44"/>
    </row>
    <row r="12" spans="1:21" ht="12.75">
      <c r="A12" s="56"/>
      <c r="B12" s="27"/>
      <c r="C12" s="10"/>
      <c r="D12" s="2"/>
      <c r="E12" s="50"/>
      <c r="F12" s="3"/>
      <c r="G12" s="2"/>
      <c r="H12" s="50"/>
      <c r="I12" s="3"/>
      <c r="J12" s="2"/>
      <c r="K12" s="50"/>
      <c r="L12" s="3"/>
      <c r="M12" s="2"/>
      <c r="N12" s="50"/>
      <c r="O12" s="10"/>
      <c r="P12" s="2"/>
      <c r="Q12" s="54"/>
      <c r="R12" s="29"/>
      <c r="S12" s="87"/>
      <c r="T12" s="89"/>
      <c r="U12" s="44"/>
    </row>
    <row r="13" spans="1:21" ht="12.75">
      <c r="A13" s="56"/>
      <c r="B13" s="27"/>
      <c r="C13" s="10"/>
      <c r="D13" s="2"/>
      <c r="E13" s="50"/>
      <c r="F13" s="3"/>
      <c r="G13" s="2"/>
      <c r="H13" s="50"/>
      <c r="I13" s="3"/>
      <c r="J13" s="2"/>
      <c r="K13" s="50"/>
      <c r="L13" s="3"/>
      <c r="M13" s="2"/>
      <c r="N13" s="50"/>
      <c r="O13" s="10"/>
      <c r="P13" s="2"/>
      <c r="Q13" s="54"/>
      <c r="R13" s="29"/>
      <c r="S13" s="87"/>
      <c r="T13" s="89"/>
      <c r="U13" s="44"/>
    </row>
    <row r="14" spans="1:21" ht="12.75">
      <c r="A14" s="56"/>
      <c r="B14" s="27"/>
      <c r="C14" s="10"/>
      <c r="D14" s="2"/>
      <c r="E14" s="50"/>
      <c r="F14" s="3"/>
      <c r="G14" s="2"/>
      <c r="H14" s="50"/>
      <c r="I14" s="3"/>
      <c r="J14" s="2"/>
      <c r="K14" s="50"/>
      <c r="L14" s="3"/>
      <c r="M14" s="2"/>
      <c r="N14" s="50"/>
      <c r="O14" s="10"/>
      <c r="P14" s="2"/>
      <c r="Q14" s="54"/>
      <c r="R14" s="29"/>
      <c r="S14" s="87"/>
      <c r="T14" s="89"/>
      <c r="U14" s="44"/>
    </row>
    <row r="15" spans="1:21" ht="12.75">
      <c r="A15" s="56"/>
      <c r="B15" s="27"/>
      <c r="C15" s="10"/>
      <c r="D15" s="2"/>
      <c r="E15" s="50"/>
      <c r="F15" s="3"/>
      <c r="G15" s="2"/>
      <c r="H15" s="50"/>
      <c r="I15" s="3"/>
      <c r="J15" s="2"/>
      <c r="K15" s="50"/>
      <c r="L15" s="3"/>
      <c r="M15" s="2"/>
      <c r="N15" s="50"/>
      <c r="O15" s="10"/>
      <c r="P15" s="2"/>
      <c r="Q15" s="54"/>
      <c r="R15" s="29"/>
      <c r="S15" s="87"/>
      <c r="T15" s="89"/>
      <c r="U15" s="44"/>
    </row>
    <row r="16" spans="1:21" ht="12.75">
      <c r="A16" s="56"/>
      <c r="B16" s="27"/>
      <c r="C16" s="10"/>
      <c r="D16" s="2"/>
      <c r="E16" s="50"/>
      <c r="F16" s="3"/>
      <c r="G16" s="2"/>
      <c r="H16" s="50"/>
      <c r="I16" s="3"/>
      <c r="J16" s="2"/>
      <c r="K16" s="50"/>
      <c r="L16" s="3"/>
      <c r="M16" s="2"/>
      <c r="N16" s="50"/>
      <c r="O16" s="10"/>
      <c r="P16" s="2"/>
      <c r="Q16" s="54"/>
      <c r="R16" s="29"/>
      <c r="S16" s="87"/>
      <c r="T16" s="89"/>
      <c r="U16" s="44"/>
    </row>
    <row r="17" spans="1:21" ht="13.5" thickBot="1">
      <c r="A17" s="57"/>
      <c r="B17" s="28"/>
      <c r="C17" s="8"/>
      <c r="D17" s="5"/>
      <c r="E17" s="51"/>
      <c r="F17" s="4"/>
      <c r="G17" s="5"/>
      <c r="H17" s="51"/>
      <c r="I17" s="4"/>
      <c r="J17" s="5"/>
      <c r="K17" s="51"/>
      <c r="L17" s="4"/>
      <c r="M17" s="5"/>
      <c r="N17" s="51"/>
      <c r="O17" s="8"/>
      <c r="P17" s="5"/>
      <c r="Q17" s="55"/>
      <c r="R17" s="30"/>
      <c r="S17" s="88"/>
      <c r="T17" s="90"/>
      <c r="U17" s="45"/>
    </row>
    <row r="19" spans="1:10" ht="12.75">
      <c r="A19" s="1" t="s">
        <v>98</v>
      </c>
      <c r="D19" s="58" t="s">
        <v>29</v>
      </c>
      <c r="J19" s="60"/>
    </row>
    <row r="20" spans="1:10" ht="12.75">
      <c r="A20" s="59"/>
      <c r="D20" s="58" t="s">
        <v>28</v>
      </c>
      <c r="J20" s="60"/>
    </row>
    <row r="21" spans="1:10" ht="12.75">
      <c r="A21" s="59"/>
      <c r="D21" s="58" t="s">
        <v>30</v>
      </c>
      <c r="J21" s="60"/>
    </row>
    <row r="22" spans="1:10" ht="12.75">
      <c r="A22" s="59"/>
      <c r="D22" s="58"/>
      <c r="J22" s="60"/>
    </row>
    <row r="23" spans="1:13" ht="12.75">
      <c r="A23" s="59"/>
      <c r="D23" s="58"/>
      <c r="J23" s="60"/>
      <c r="M23" s="58"/>
    </row>
    <row r="24" ht="12.75">
      <c r="A24" s="59"/>
    </row>
    <row r="25" ht="12.75">
      <c r="A25" s="59"/>
    </row>
    <row r="26" ht="12.75">
      <c r="A26" s="59"/>
    </row>
    <row r="27" ht="12.75">
      <c r="A27" s="1"/>
    </row>
    <row r="29" ht="12.75">
      <c r="A29" s="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tabSelected="1" zoomScalePageLayoutView="0" workbookViewId="0" topLeftCell="A1">
      <selection activeCell="P20" sqref="P20"/>
    </sheetView>
  </sheetViews>
  <sheetFormatPr defaultColWidth="9.140625" defaultRowHeight="12.75"/>
  <cols>
    <col min="1" max="1" width="19.421875" style="0" customWidth="1"/>
    <col min="2" max="2" width="25.57421875" style="0" customWidth="1"/>
    <col min="3" max="3" width="2.7109375" style="0" customWidth="1"/>
    <col min="4" max="4" width="4.8515625" style="0" customWidth="1"/>
    <col min="5" max="5" width="3.28125" style="0" customWidth="1"/>
    <col min="6" max="6" width="2.7109375" style="0" customWidth="1"/>
    <col min="7" max="7" width="6.8515625" style="0" customWidth="1"/>
    <col min="8" max="8" width="3.7109375" style="0" customWidth="1"/>
    <col min="9" max="9" width="2.7109375" style="0" customWidth="1"/>
    <col min="10" max="10" width="5.7109375" style="0" customWidth="1"/>
    <col min="11" max="11" width="3.28125" style="0" customWidth="1"/>
    <col min="12" max="12" width="2.7109375" style="0" customWidth="1"/>
    <col min="13" max="13" width="6.00390625" style="0" customWidth="1"/>
    <col min="14" max="14" width="3.140625" style="0" customWidth="1"/>
    <col min="15" max="15" width="2.7109375" style="0" customWidth="1"/>
    <col min="16" max="16" width="5.8515625" style="0" customWidth="1"/>
    <col min="17" max="17" width="3.421875" style="0" customWidth="1"/>
    <col min="18" max="18" width="3.7109375" style="0" customWidth="1"/>
    <col min="19" max="19" width="6.421875" style="0" customWidth="1"/>
    <col min="20" max="20" width="6.140625" style="0" customWidth="1"/>
    <col min="21" max="21" width="6.00390625" style="0" customWidth="1"/>
  </cols>
  <sheetData>
    <row r="1" spans="2:19" ht="24" customHeight="1">
      <c r="B1" s="157" t="s">
        <v>97</v>
      </c>
      <c r="C1" s="155"/>
      <c r="D1" s="155"/>
      <c r="E1" s="156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</row>
    <row r="2" spans="2:19" ht="10.5" customHeight="1" thickBot="1">
      <c r="B2" s="154"/>
      <c r="C2" s="155"/>
      <c r="D2" s="155"/>
      <c r="E2" s="156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</row>
    <row r="3" spans="1:21" ht="15" customHeight="1" thickBot="1">
      <c r="A3" s="111" t="s">
        <v>0</v>
      </c>
      <c r="B3" s="112" t="s">
        <v>1</v>
      </c>
      <c r="C3" s="113" t="s">
        <v>2</v>
      </c>
      <c r="D3" s="114"/>
      <c r="E3" s="115"/>
      <c r="F3" s="116" t="s">
        <v>6</v>
      </c>
      <c r="G3" s="114"/>
      <c r="H3" s="115"/>
      <c r="I3" s="116" t="s">
        <v>7</v>
      </c>
      <c r="J3" s="114"/>
      <c r="K3" s="115"/>
      <c r="L3" s="116" t="s">
        <v>8</v>
      </c>
      <c r="M3" s="114"/>
      <c r="N3" s="115"/>
      <c r="O3" s="116" t="s">
        <v>9</v>
      </c>
      <c r="P3" s="114"/>
      <c r="Q3" s="117"/>
      <c r="R3" s="116" t="s">
        <v>26</v>
      </c>
      <c r="S3" s="117"/>
      <c r="T3" s="118"/>
      <c r="U3" s="119"/>
    </row>
    <row r="4" spans="1:21" ht="13.5" thickBot="1">
      <c r="A4" s="120"/>
      <c r="B4" s="121"/>
      <c r="C4" s="122" t="s">
        <v>3</v>
      </c>
      <c r="D4" s="123" t="s">
        <v>4</v>
      </c>
      <c r="E4" s="124" t="s">
        <v>5</v>
      </c>
      <c r="F4" s="122" t="s">
        <v>3</v>
      </c>
      <c r="G4" s="123" t="s">
        <v>4</v>
      </c>
      <c r="H4" s="124" t="s">
        <v>5</v>
      </c>
      <c r="I4" s="122" t="s">
        <v>3</v>
      </c>
      <c r="J4" s="123" t="s">
        <v>4</v>
      </c>
      <c r="K4" s="124" t="s">
        <v>5</v>
      </c>
      <c r="L4" s="122" t="s">
        <v>3</v>
      </c>
      <c r="M4" s="123" t="s">
        <v>4</v>
      </c>
      <c r="N4" s="124" t="s">
        <v>5</v>
      </c>
      <c r="O4" s="125" t="s">
        <v>3</v>
      </c>
      <c r="P4" s="123" t="s">
        <v>4</v>
      </c>
      <c r="Q4" s="126" t="s">
        <v>5</v>
      </c>
      <c r="R4" s="127" t="s">
        <v>5</v>
      </c>
      <c r="S4" s="116" t="s">
        <v>10</v>
      </c>
      <c r="T4" s="127" t="s">
        <v>3</v>
      </c>
      <c r="U4" s="168" t="s">
        <v>4</v>
      </c>
    </row>
    <row r="5" spans="1:21" ht="12.75">
      <c r="A5" s="106" t="s">
        <v>106</v>
      </c>
      <c r="B5" s="107" t="s">
        <v>100</v>
      </c>
      <c r="C5" s="128">
        <v>14</v>
      </c>
      <c r="D5" s="129">
        <f>1400+363+330+350+306+383+335+310+346+342+425+363+305+330+367</f>
        <v>6255</v>
      </c>
      <c r="E5" s="130">
        <v>1</v>
      </c>
      <c r="F5" s="131">
        <v>39</v>
      </c>
      <c r="G5" s="129">
        <f>3900+255+223+260+265+230+305+225+240+430+445+340+365+340+320+350+355+390+320+260+355+250+342+345+340+320+340+445+345+340+340+370+340+342+222+223+340+360+350+300</f>
        <v>16427</v>
      </c>
      <c r="H5" s="132">
        <v>1</v>
      </c>
      <c r="I5" s="131">
        <v>51</v>
      </c>
      <c r="J5" s="129">
        <f>5100+230+214+220+210+255+251+253+223+219+238+205+185+269+190+235+210+180+203+211+201+214+180+211+218+235+213+192+210+192+200+215+200+230+236+209+214+211+233+246+233+243+198+238+222+296+197+223+196+200+249+221</f>
        <v>16277</v>
      </c>
      <c r="K5" s="132">
        <v>1</v>
      </c>
      <c r="L5" s="131">
        <v>38</v>
      </c>
      <c r="M5" s="129">
        <f>3800+230+205+219+245+246+241+204+320+211+210+321+210+243+295+205+210+257+251+205+210+239+334+258+210+340+345+320+343+375+267+330+320+300+212+203+207+330+347</f>
        <v>13818</v>
      </c>
      <c r="N5" s="132">
        <v>2</v>
      </c>
      <c r="O5" s="128">
        <v>30</v>
      </c>
      <c r="P5" s="129">
        <f>3000+400+286+303+307+293+317+378+267+250+230+270+205+235+220+220+225+205+210+220+220+270+270+290+210+210+220+240+230+340+350</f>
        <v>10891</v>
      </c>
      <c r="Q5" s="133">
        <v>1</v>
      </c>
      <c r="R5" s="134">
        <f aca="true" t="shared" si="0" ref="R5:R18">E5+H5+K5+N5+Q5</f>
        <v>6</v>
      </c>
      <c r="S5" s="135">
        <v>1</v>
      </c>
      <c r="T5" s="137">
        <f aca="true" t="shared" si="1" ref="T5:T18">C5+F5+I5+L5+O5</f>
        <v>172</v>
      </c>
      <c r="U5" s="137">
        <f aca="true" t="shared" si="2" ref="U5:U18">D5+G5+J5+M5+P5</f>
        <v>63668</v>
      </c>
    </row>
    <row r="6" spans="1:21" ht="12.75">
      <c r="A6" s="106" t="s">
        <v>112</v>
      </c>
      <c r="B6" s="108" t="s">
        <v>117</v>
      </c>
      <c r="C6" s="138">
        <v>5</v>
      </c>
      <c r="D6" s="139">
        <f>500+312+348+492+310+237</f>
        <v>2199</v>
      </c>
      <c r="E6" s="140">
        <v>9</v>
      </c>
      <c r="F6" s="141">
        <v>38</v>
      </c>
      <c r="G6" s="139">
        <f>3800+236+205+215+210+205+230+260+225+215+202+258+230+200+260+240+210+270+230+252+260+230+290+220+207+233+272+283+251+216+281+226+230+232+221+270+272+265+285</f>
        <v>12897</v>
      </c>
      <c r="H6" s="140">
        <v>6</v>
      </c>
      <c r="I6" s="141">
        <v>47</v>
      </c>
      <c r="J6" s="139">
        <f>4700+242+215+214+210+200+225+221+270+220+240+210+210+222+230+190+210+182+205+227+215+308+182+235+223+234+212+210+230+245+235+230+240+242+250+223+217+196+218+247+280+210+192+223+208+232+216+202</f>
        <v>15198</v>
      </c>
      <c r="K6" s="140">
        <v>2</v>
      </c>
      <c r="L6" s="141">
        <v>31</v>
      </c>
      <c r="M6" s="139">
        <f>3100+308+335+288+379+295+290+233+273+254+297+286+305+311+270+284+250+350+280+300+328+275+285+390+385+234+235+225+332+345+236+380</f>
        <v>12338</v>
      </c>
      <c r="N6" s="140">
        <v>3</v>
      </c>
      <c r="O6" s="138">
        <v>29</v>
      </c>
      <c r="P6" s="139">
        <f>2900+320+220+290+340+230+280+230+230+250+270+250+340+240+220+280+265+240+205+230+242+310+340+300+200+290+330+230+200+262</f>
        <v>10534</v>
      </c>
      <c r="Q6" s="142">
        <v>2</v>
      </c>
      <c r="R6" s="134">
        <f t="shared" si="0"/>
        <v>22</v>
      </c>
      <c r="S6" s="143">
        <v>2</v>
      </c>
      <c r="T6" s="136">
        <f t="shared" si="1"/>
        <v>150</v>
      </c>
      <c r="U6" s="144">
        <f t="shared" si="2"/>
        <v>53166</v>
      </c>
    </row>
    <row r="7" spans="1:21" ht="12.75">
      <c r="A7" s="106" t="s">
        <v>108</v>
      </c>
      <c r="B7" s="108" t="s">
        <v>102</v>
      </c>
      <c r="C7" s="138">
        <v>12</v>
      </c>
      <c r="D7" s="139">
        <f>1200+340+242+328+309+370+340+332+330+335+336+320+315</f>
        <v>5097</v>
      </c>
      <c r="E7" s="140">
        <v>2</v>
      </c>
      <c r="F7" s="141">
        <v>36</v>
      </c>
      <c r="G7" s="139">
        <f>3600+230+260+270+210+210+252+375+215+220+225+238+325+215+245+265+355+375+310+207+345+215+324+374+332+227+342+290+223+234+273+208+223+248+222+220+203</f>
        <v>13105</v>
      </c>
      <c r="H7" s="140">
        <v>4</v>
      </c>
      <c r="I7" s="141">
        <v>32</v>
      </c>
      <c r="J7" s="139">
        <f>3200+250+271+225+205+224+230+264+242+186+238+265+228+267+244+216+243+228+210+230+212+180+201+268+200+220+230+210+245+220+234+220+240</f>
        <v>10546</v>
      </c>
      <c r="K7" s="140">
        <v>6</v>
      </c>
      <c r="L7" s="141">
        <v>34</v>
      </c>
      <c r="M7" s="139">
        <f>3400+285+340+372+330+290+310+230+220+200+205+360+205+210+230+272+248+340+294+298+289+282+350+351+310+352+353+372+370+365+344+430+310+357+361</f>
        <v>13835</v>
      </c>
      <c r="N7" s="140">
        <v>1</v>
      </c>
      <c r="O7" s="138">
        <v>18</v>
      </c>
      <c r="P7" s="139">
        <f>1800+305+292+262+297+220+258+250+212+200+281+243+203+244+357+222+335+321+300</f>
        <v>6602</v>
      </c>
      <c r="Q7" s="142">
        <v>9</v>
      </c>
      <c r="R7" s="134">
        <f t="shared" si="0"/>
        <v>22</v>
      </c>
      <c r="S7" s="143">
        <v>3</v>
      </c>
      <c r="T7" s="136">
        <f t="shared" si="1"/>
        <v>132</v>
      </c>
      <c r="U7" s="144">
        <f t="shared" si="2"/>
        <v>49185</v>
      </c>
    </row>
    <row r="8" spans="1:21" ht="12.75">
      <c r="A8" s="106" t="s">
        <v>103</v>
      </c>
      <c r="B8" s="108" t="s">
        <v>115</v>
      </c>
      <c r="C8" s="138">
        <v>7</v>
      </c>
      <c r="D8" s="139">
        <f>700+301+301+400+355+350+260+365</f>
        <v>3032</v>
      </c>
      <c r="E8" s="140">
        <v>6</v>
      </c>
      <c r="F8" s="141">
        <v>38</v>
      </c>
      <c r="G8" s="139">
        <f>3800+220+210+220+220+285+250+210+215+255+203+345+246+271+268+214+225+228+335+321+246+260+220+225+315+220+235+240+345+225+247+272+374+225+327+254+265+235+245</f>
        <v>13516</v>
      </c>
      <c r="H8" s="140">
        <v>2</v>
      </c>
      <c r="I8" s="141">
        <v>32</v>
      </c>
      <c r="J8" s="139">
        <f>3200+240+265+214+213+202+294+222+211+245+224+222+216+232+211+218+232+234+215+240+218+205+195+262+235+221+192+235+205+222+280+200+258</f>
        <v>10478</v>
      </c>
      <c r="K8" s="140">
        <v>7</v>
      </c>
      <c r="L8" s="141">
        <v>23</v>
      </c>
      <c r="M8" s="139">
        <f>2300+240+265+278+232+275+248+387+410+255+244+282+355+319+307+266+240+235+425+346+290+330+300+322</f>
        <v>9151</v>
      </c>
      <c r="N8" s="140">
        <v>7</v>
      </c>
      <c r="O8" s="138">
        <v>17</v>
      </c>
      <c r="P8" s="139">
        <f>1700+300+290+335+215+350+357+202+360+320+290+300+245+282+325+300+310+280</f>
        <v>6761</v>
      </c>
      <c r="Q8" s="142">
        <v>8</v>
      </c>
      <c r="R8" s="134">
        <f t="shared" si="0"/>
        <v>30</v>
      </c>
      <c r="S8" s="143">
        <v>4</v>
      </c>
      <c r="T8" s="136">
        <f t="shared" si="1"/>
        <v>117</v>
      </c>
      <c r="U8" s="144">
        <f t="shared" si="2"/>
        <v>42938</v>
      </c>
    </row>
    <row r="9" spans="1:21" ht="12.75">
      <c r="A9" s="106" t="s">
        <v>111</v>
      </c>
      <c r="B9" s="108" t="s">
        <v>100</v>
      </c>
      <c r="C9" s="138">
        <v>4</v>
      </c>
      <c r="D9" s="139">
        <f>400+322+338+321+320</f>
        <v>1701</v>
      </c>
      <c r="E9" s="140">
        <v>11</v>
      </c>
      <c r="F9" s="141">
        <v>34</v>
      </c>
      <c r="G9" s="139">
        <f>3400+341+352+465+240+340+281+345+320+355+474+335+342+201+340+370+350+340+200+240+245+221+206+356+260+252+226+214+342+230+208+256+257+224+274</f>
        <v>13402</v>
      </c>
      <c r="H9" s="140">
        <v>3</v>
      </c>
      <c r="I9" s="141">
        <v>28</v>
      </c>
      <c r="J9" s="139">
        <f>2800+215+224+230+225+240+245+240+245+247+235+230+215+220+236+215+238+282+181+245+187+206+191+217+206+263+235+202+318</f>
        <v>9233</v>
      </c>
      <c r="K9" s="140">
        <v>10</v>
      </c>
      <c r="L9" s="141">
        <v>33</v>
      </c>
      <c r="M9" s="139">
        <f>3300+335+200+320+210+216+301+260+286+300+333+330+280+240+245+225+274+300+257+231+212+221+301+205+210+320+201+230+310+212+423+315+282+203</f>
        <v>12088</v>
      </c>
      <c r="N9" s="140">
        <v>4</v>
      </c>
      <c r="O9" s="138">
        <v>24</v>
      </c>
      <c r="P9" s="139">
        <f>2400+292+335+285+338+288+310+284+281+335+358+439+350+284+251+277+356+295+205+330+210+280+345+430+315</f>
        <v>9873</v>
      </c>
      <c r="Q9" s="142">
        <v>3</v>
      </c>
      <c r="R9" s="134">
        <f t="shared" si="0"/>
        <v>31</v>
      </c>
      <c r="S9" s="143">
        <v>5</v>
      </c>
      <c r="T9" s="136">
        <f t="shared" si="1"/>
        <v>123</v>
      </c>
      <c r="U9" s="144">
        <f t="shared" si="2"/>
        <v>46297</v>
      </c>
    </row>
    <row r="10" spans="1:21" ht="12.75">
      <c r="A10" s="106" t="s">
        <v>105</v>
      </c>
      <c r="B10" s="108" t="s">
        <v>116</v>
      </c>
      <c r="C10" s="138">
        <v>8</v>
      </c>
      <c r="D10" s="139">
        <f>800+324+334+321+335+320+335+345+337</f>
        <v>3451</v>
      </c>
      <c r="E10" s="140">
        <v>4</v>
      </c>
      <c r="F10" s="141">
        <v>23</v>
      </c>
      <c r="G10" s="139">
        <f>2300+350+258+205+223+212+266+315+388+362+242+295+354+211+348+205+211+348+256+356+237+268+247+352</f>
        <v>8809</v>
      </c>
      <c r="H10" s="140">
        <v>11</v>
      </c>
      <c r="I10" s="141">
        <v>43</v>
      </c>
      <c r="J10" s="139">
        <f>4300+208+209+245+222+230+185+183+210+198+232+182+180+192+232+204+230+243+246+323+245+210+235+210+280+305+230+240+200+203+198+201+210+196+210+220+210+250+220+224+220+220+210+260</f>
        <v>13861</v>
      </c>
      <c r="K10" s="140">
        <v>3</v>
      </c>
      <c r="L10" s="141">
        <v>24</v>
      </c>
      <c r="M10" s="139">
        <f>2400+270+240+260+232+203+221+223+204+251+206+438+222+223+200+298+345+342+200+215+230+230+202+360+285</f>
        <v>8500</v>
      </c>
      <c r="N10" s="140">
        <v>10</v>
      </c>
      <c r="O10" s="138">
        <v>23</v>
      </c>
      <c r="P10" s="139">
        <f>2300+215+240+315+312+275+360+255+337+290+255+276+445+425+298+437+252+285+245+373+368+287+275+343</f>
        <v>9463</v>
      </c>
      <c r="Q10" s="142">
        <v>6</v>
      </c>
      <c r="R10" s="134">
        <f t="shared" si="0"/>
        <v>34</v>
      </c>
      <c r="S10" s="143">
        <v>6</v>
      </c>
      <c r="T10" s="136">
        <f t="shared" si="1"/>
        <v>121</v>
      </c>
      <c r="U10" s="144">
        <f t="shared" si="2"/>
        <v>44084</v>
      </c>
    </row>
    <row r="11" spans="1:21" ht="12.75">
      <c r="A11" s="106" t="s">
        <v>113</v>
      </c>
      <c r="B11" s="108" t="s">
        <v>118</v>
      </c>
      <c r="C11" s="138">
        <v>8</v>
      </c>
      <c r="D11" s="139">
        <f>800+325+310+340+330+330+350+330+315</f>
        <v>3430</v>
      </c>
      <c r="E11" s="140">
        <v>5</v>
      </c>
      <c r="F11" s="141">
        <v>34</v>
      </c>
      <c r="G11" s="139">
        <f>3400+245+351+318+231+330+253+262+255+243+214+242+223+231+314+213+442+357+319+231+402+343+203+212+232+280+220+335+350+325+200+340+310+235+245</f>
        <v>12906</v>
      </c>
      <c r="H11" s="140">
        <v>5</v>
      </c>
      <c r="I11" s="141">
        <v>32</v>
      </c>
      <c r="J11" s="139">
        <f>3200+211+210+222+247+227+223+246+215+244+242+248+227+253+236+211+200+196+205+232+226+240+225+200+210+220+230+182+229+210+231+210+235</f>
        <v>10343</v>
      </c>
      <c r="K11" s="140">
        <v>8</v>
      </c>
      <c r="L11" s="141">
        <v>18</v>
      </c>
      <c r="M11" s="139">
        <f>1800+300+316+214+316+386+400+365+350+442+298+310+385+376+342+326+347+381+215</f>
        <v>7869</v>
      </c>
      <c r="N11" s="140">
        <v>12</v>
      </c>
      <c r="O11" s="138">
        <v>15</v>
      </c>
      <c r="P11" s="139">
        <f>1500+203+382+200+240+282+201+366+210+306+312+234+289+310+350+200</f>
        <v>5585</v>
      </c>
      <c r="Q11" s="142">
        <v>11</v>
      </c>
      <c r="R11" s="134">
        <f t="shared" si="0"/>
        <v>41</v>
      </c>
      <c r="S11" s="143">
        <v>7</v>
      </c>
      <c r="T11" s="136">
        <f t="shared" si="1"/>
        <v>107</v>
      </c>
      <c r="U11" s="144">
        <f t="shared" si="2"/>
        <v>40133</v>
      </c>
    </row>
    <row r="12" spans="1:21" ht="12.75">
      <c r="A12" s="106" t="s">
        <v>99</v>
      </c>
      <c r="B12" s="108" t="s">
        <v>100</v>
      </c>
      <c r="C12" s="138">
        <v>5</v>
      </c>
      <c r="D12" s="139">
        <f>500+310+330+330+340+370</f>
        <v>2180</v>
      </c>
      <c r="E12" s="140">
        <v>10</v>
      </c>
      <c r="F12" s="141">
        <v>29</v>
      </c>
      <c r="G12" s="139">
        <f>2900+203+355+242+377+271+330+254+230+242+254+200+246+226+232+220+235+242+274+268+200+212+360+320+450+205+230+240+290+285</f>
        <v>10593</v>
      </c>
      <c r="H12" s="140">
        <v>7</v>
      </c>
      <c r="I12" s="141">
        <v>34</v>
      </c>
      <c r="J12" s="139">
        <f>3400+220+255+255+230+270+260+250+230+230+235+255+230+198+240+245+270+215+230+235+225+215+210+265+201+213+234+220+261+303+222+256+235+262+280</f>
        <v>11555</v>
      </c>
      <c r="K12" s="140">
        <v>5</v>
      </c>
      <c r="L12" s="141">
        <v>12</v>
      </c>
      <c r="M12" s="139">
        <f>1200+302+350+283+303+235+347+210+204+240+345+374+250</f>
        <v>4643</v>
      </c>
      <c r="N12" s="140">
        <v>14</v>
      </c>
      <c r="O12" s="138">
        <v>24</v>
      </c>
      <c r="P12" s="139">
        <f>2400+480+300+311+246+380+312+201+290+218+205+212+249+256+445+352+340+305+296+256+304+265+325+375+286</f>
        <v>9609</v>
      </c>
      <c r="Q12" s="142">
        <v>5</v>
      </c>
      <c r="R12" s="134">
        <f t="shared" si="0"/>
        <v>41</v>
      </c>
      <c r="S12" s="143">
        <v>8</v>
      </c>
      <c r="T12" s="136">
        <f t="shared" si="1"/>
        <v>104</v>
      </c>
      <c r="U12" s="144">
        <f t="shared" si="2"/>
        <v>38580</v>
      </c>
    </row>
    <row r="13" spans="1:21" ht="12.75">
      <c r="A13" s="106" t="s">
        <v>109</v>
      </c>
      <c r="B13" s="108" t="s">
        <v>102</v>
      </c>
      <c r="C13" s="138">
        <v>4</v>
      </c>
      <c r="D13" s="139">
        <f>400+215+345+345+325</f>
        <v>1630</v>
      </c>
      <c r="E13" s="140">
        <v>12</v>
      </c>
      <c r="F13" s="141">
        <v>25</v>
      </c>
      <c r="G13" s="139">
        <f>2500+350+320+311+430+210+340+315+400+340+210+345+253+366+345+270+285+270+220+216+272+333+265+210+285+248</f>
        <v>9909</v>
      </c>
      <c r="H13" s="140">
        <v>9</v>
      </c>
      <c r="I13" s="141">
        <v>39</v>
      </c>
      <c r="J13" s="139">
        <f>3900+260+250+245+195+200+195+240+225+240+225+260+215+255+260+310+260+265+245+250+230+210+210+240+225+205+220+210+210+240+310+260+215+310+250+250+215+235+240+260</f>
        <v>13240</v>
      </c>
      <c r="K13" s="140">
        <v>4</v>
      </c>
      <c r="L13" s="141">
        <v>21</v>
      </c>
      <c r="M13" s="139">
        <f>2100+320+355+200+275+285+345+340+325+210+305+220+245+200+250+210+300+220+210+220+230+210</f>
        <v>7575</v>
      </c>
      <c r="N13" s="140">
        <v>13</v>
      </c>
      <c r="O13" s="138">
        <v>27</v>
      </c>
      <c r="P13" s="139">
        <f>2700+220+220+203+267+282+221+233+200+205+360+283+294+310+330+260+375+280+350+230+232+300+225+242+202+220+203+345</f>
        <v>9792</v>
      </c>
      <c r="Q13" s="142">
        <v>4</v>
      </c>
      <c r="R13" s="134">
        <f t="shared" si="0"/>
        <v>42</v>
      </c>
      <c r="S13" s="143">
        <v>9</v>
      </c>
      <c r="T13" s="136">
        <f t="shared" si="1"/>
        <v>116</v>
      </c>
      <c r="U13" s="144">
        <f t="shared" si="2"/>
        <v>42146</v>
      </c>
    </row>
    <row r="14" spans="1:21" ht="12.75">
      <c r="A14" s="106" t="s">
        <v>107</v>
      </c>
      <c r="B14" s="108" t="s">
        <v>102</v>
      </c>
      <c r="C14" s="138">
        <v>5</v>
      </c>
      <c r="D14" s="139">
        <f>500+333+333+345+335+358</f>
        <v>2204</v>
      </c>
      <c r="E14" s="140">
        <v>8</v>
      </c>
      <c r="F14" s="141">
        <v>19</v>
      </c>
      <c r="G14" s="139">
        <f>1900+267+241+272+230+235+201+212+232+225+243+200+225+200+260+210+250+230+230+260</f>
        <v>6323</v>
      </c>
      <c r="H14" s="140">
        <v>13</v>
      </c>
      <c r="I14" s="141">
        <v>26</v>
      </c>
      <c r="J14" s="139">
        <f>2600+200+225+290+250+220+220+220+200+230+240+270+230+210+230+240+181+210+244+228+220+230+220+232+220+220+220</f>
        <v>8500</v>
      </c>
      <c r="K14" s="140">
        <v>11</v>
      </c>
      <c r="L14" s="141">
        <v>29</v>
      </c>
      <c r="M14" s="139">
        <f>2900+220+311+328+420+302+363+356+210+396+225+360+400+244+270+287+201+241+200+271+203+212+262+405+220+271+257+321+264+271</f>
        <v>11191</v>
      </c>
      <c r="N14" s="140">
        <v>5</v>
      </c>
      <c r="O14" s="138">
        <v>19</v>
      </c>
      <c r="P14" s="139">
        <f>1900+300+255+260+292+296+285+246+292+332+380+390+262+201+232+312+376+375+210+316</f>
        <v>7512</v>
      </c>
      <c r="Q14" s="142">
        <v>7</v>
      </c>
      <c r="R14" s="134">
        <f t="shared" si="0"/>
        <v>44</v>
      </c>
      <c r="S14" s="143">
        <v>10</v>
      </c>
      <c r="T14" s="136">
        <f t="shared" si="1"/>
        <v>98</v>
      </c>
      <c r="U14" s="144">
        <f t="shared" si="2"/>
        <v>35730</v>
      </c>
    </row>
    <row r="15" spans="1:21" ht="12.75">
      <c r="A15" s="106" t="s">
        <v>114</v>
      </c>
      <c r="B15" s="108" t="s">
        <v>102</v>
      </c>
      <c r="C15" s="138">
        <v>11</v>
      </c>
      <c r="D15" s="139">
        <f>1100+350+390+310+370+390+330+305+323+314+330+335</f>
        <v>4847</v>
      </c>
      <c r="E15" s="140">
        <v>3</v>
      </c>
      <c r="F15" s="141">
        <v>13</v>
      </c>
      <c r="G15" s="139">
        <f>1300+244+257+203+214+342+226+205+272+225+290+355+245+210</f>
        <v>4588</v>
      </c>
      <c r="H15" s="140">
        <v>14</v>
      </c>
      <c r="I15" s="141">
        <v>31</v>
      </c>
      <c r="J15" s="139">
        <f>3100+180+210+200+217+187+320+190+210+186+192+210+218+210+220+210+210+190+220+235+230+240+222+225+240+220+263+200+200+210+210+215</f>
        <v>9790</v>
      </c>
      <c r="K15" s="140">
        <v>9</v>
      </c>
      <c r="L15" s="141">
        <v>23</v>
      </c>
      <c r="M15" s="139">
        <f>2300+431+375+318+200+210+231+263+291+295+265+301+310+215+335+215+345+340+255+310+285+285+245+205</f>
        <v>8825</v>
      </c>
      <c r="N15" s="140">
        <v>9</v>
      </c>
      <c r="O15" s="138">
        <v>13</v>
      </c>
      <c r="P15" s="139">
        <f>1300+233+239+297+210+200+298+231+248+308+243+266+265+258</f>
        <v>4596</v>
      </c>
      <c r="Q15" s="142">
        <v>14</v>
      </c>
      <c r="R15" s="134">
        <f t="shared" si="0"/>
        <v>49</v>
      </c>
      <c r="S15" s="143">
        <v>11</v>
      </c>
      <c r="T15" s="136">
        <f t="shared" si="1"/>
        <v>91</v>
      </c>
      <c r="U15" s="144">
        <f t="shared" si="2"/>
        <v>32646</v>
      </c>
    </row>
    <row r="16" spans="1:21" ht="12.75">
      <c r="A16" s="106" t="s">
        <v>110</v>
      </c>
      <c r="B16" s="108" t="s">
        <v>116</v>
      </c>
      <c r="C16" s="138">
        <v>6</v>
      </c>
      <c r="D16" s="139">
        <f>600+335+330+285+325+365+335</f>
        <v>2575</v>
      </c>
      <c r="E16" s="140">
        <v>7</v>
      </c>
      <c r="F16" s="141">
        <v>29</v>
      </c>
      <c r="G16" s="139">
        <f>2900+234+222+256+212+332+210+232+208+309+339+328+352+326+227+239+336+348+210+200+200+205+267+293+202+268+218+215+208+205</f>
        <v>10301</v>
      </c>
      <c r="H16" s="140">
        <v>8</v>
      </c>
      <c r="I16" s="141">
        <v>25</v>
      </c>
      <c r="J16" s="139">
        <f>2500+225+198+250+210+225+300+252+210+298+187+248+231+230+192+225+235+258+200+224+196+221+242+214+235+242</f>
        <v>8248</v>
      </c>
      <c r="K16" s="140">
        <v>12</v>
      </c>
      <c r="L16" s="141">
        <v>20</v>
      </c>
      <c r="M16" s="139">
        <f>2000+205+348+420+300+340+275+260+352+288+200+211+337+210+223+214+361+442+307+291+290</f>
        <v>7874</v>
      </c>
      <c r="N16" s="140">
        <v>11</v>
      </c>
      <c r="O16" s="138">
        <v>15</v>
      </c>
      <c r="P16" s="139">
        <f>1500+261+301+360+334+203+293+315+267+301+300+200+225+240+205+220</f>
        <v>5525</v>
      </c>
      <c r="Q16" s="142">
        <v>12</v>
      </c>
      <c r="R16" s="134">
        <f t="shared" si="0"/>
        <v>50</v>
      </c>
      <c r="S16" s="143">
        <v>12</v>
      </c>
      <c r="T16" s="136">
        <f t="shared" si="1"/>
        <v>95</v>
      </c>
      <c r="U16" s="144">
        <f t="shared" si="2"/>
        <v>34523</v>
      </c>
    </row>
    <row r="17" spans="1:21" ht="12.75">
      <c r="A17" s="106" t="s">
        <v>101</v>
      </c>
      <c r="B17" s="108" t="s">
        <v>102</v>
      </c>
      <c r="C17" s="138">
        <v>2</v>
      </c>
      <c r="D17" s="139">
        <f>200+347+340</f>
        <v>887</v>
      </c>
      <c r="E17" s="140">
        <v>14</v>
      </c>
      <c r="F17" s="141">
        <v>26</v>
      </c>
      <c r="G17" s="139">
        <f>2600+241+258+296+320+253+212+235+380+257+258+214+293+222+248+282+264+248+270+242+285+255+235+230+230+245+212</f>
        <v>9285</v>
      </c>
      <c r="H17" s="140">
        <v>10</v>
      </c>
      <c r="I17" s="141">
        <v>23</v>
      </c>
      <c r="J17" s="139">
        <f>2300+222+261+232+216+222+230+204+221+242+251+270+222+202+195+205+200+280+255+245+260+255+280+315</f>
        <v>7785</v>
      </c>
      <c r="K17" s="140">
        <v>13</v>
      </c>
      <c r="L17" s="141">
        <v>24</v>
      </c>
      <c r="M17" s="139">
        <f>2400+210+210+260+257+223+364+329+205+337+328+279+275+317+372+316+310+242+341+332+297+270+310+295+300</f>
        <v>9379</v>
      </c>
      <c r="N17" s="140">
        <v>6</v>
      </c>
      <c r="O17" s="138">
        <v>17</v>
      </c>
      <c r="P17" s="139">
        <f>1700+262+235+345+305+235+200+300+252+260+265+252+300+296+324+242+387+290</f>
        <v>6450</v>
      </c>
      <c r="Q17" s="142">
        <v>10</v>
      </c>
      <c r="R17" s="134">
        <f t="shared" si="0"/>
        <v>53</v>
      </c>
      <c r="S17" s="143">
        <v>13</v>
      </c>
      <c r="T17" s="136">
        <f t="shared" si="1"/>
        <v>92</v>
      </c>
      <c r="U17" s="144">
        <f t="shared" si="2"/>
        <v>33786</v>
      </c>
    </row>
    <row r="18" spans="1:21" ht="13.5" thickBot="1">
      <c r="A18" s="109" t="s">
        <v>104</v>
      </c>
      <c r="B18" s="110" t="s">
        <v>102</v>
      </c>
      <c r="C18" s="145">
        <v>3</v>
      </c>
      <c r="D18" s="146">
        <f>300+340+300+340</f>
        <v>1280</v>
      </c>
      <c r="E18" s="147">
        <v>13</v>
      </c>
      <c r="F18" s="148">
        <v>22</v>
      </c>
      <c r="G18" s="146">
        <f>2200+250+231+200+222+325+217+244+224+250+220+230+275+210+215+220+442+260+280+320+345+215+330</f>
        <v>7925</v>
      </c>
      <c r="H18" s="147">
        <v>12</v>
      </c>
      <c r="I18" s="148">
        <v>20</v>
      </c>
      <c r="J18" s="146">
        <f>2000+210+256+227+220+186+230+238+235+196+250+298+204+230+215+270+235+223+215+310+245</f>
        <v>6693</v>
      </c>
      <c r="K18" s="147">
        <v>14</v>
      </c>
      <c r="L18" s="148">
        <v>25</v>
      </c>
      <c r="M18" s="146">
        <f>2500+240+200+250+240+280+280+220+240+210+260+230+290+240+240+260+306+275+304+205+338+375+315+315+205+242</f>
        <v>9060</v>
      </c>
      <c r="N18" s="147">
        <v>8</v>
      </c>
      <c r="O18" s="145">
        <v>14</v>
      </c>
      <c r="P18" s="146">
        <f>1400+280+204+285+330+280+265+310+201+205+332+335+352+252+233</f>
        <v>5264</v>
      </c>
      <c r="Q18" s="149">
        <v>13</v>
      </c>
      <c r="R18" s="150">
        <f t="shared" si="0"/>
        <v>60</v>
      </c>
      <c r="S18" s="151">
        <v>14</v>
      </c>
      <c r="T18" s="152">
        <f t="shared" si="1"/>
        <v>84</v>
      </c>
      <c r="U18" s="153">
        <f t="shared" si="2"/>
        <v>30222</v>
      </c>
    </row>
    <row r="20" spans="1:20" ht="12.75">
      <c r="A20" s="1" t="s">
        <v>98</v>
      </c>
      <c r="D20" s="58" t="s">
        <v>29</v>
      </c>
      <c r="J20" s="60">
        <v>1602</v>
      </c>
      <c r="T20" s="169">
        <f>SUM(T5:T19)</f>
        <v>1602</v>
      </c>
    </row>
    <row r="21" spans="1:10" ht="12.75">
      <c r="A21" s="59"/>
      <c r="D21" s="58" t="s">
        <v>28</v>
      </c>
      <c r="J21" s="60">
        <v>114</v>
      </c>
    </row>
    <row r="22" spans="1:10" ht="12.75">
      <c r="A22" s="59"/>
      <c r="D22" s="58"/>
      <c r="J22" s="60"/>
    </row>
    <row r="23" spans="1:10" ht="12.75">
      <c r="A23" s="59"/>
      <c r="D23" s="58"/>
      <c r="J23" s="60"/>
    </row>
    <row r="24" spans="1:13" ht="12.75">
      <c r="A24" s="59"/>
      <c r="D24" s="58"/>
      <c r="J24" s="60"/>
      <c r="M24" s="58"/>
    </row>
    <row r="25" ht="12.75">
      <c r="A25" s="59"/>
    </row>
    <row r="26" ht="12.75">
      <c r="A26" s="59"/>
    </row>
    <row r="27" ht="12.75">
      <c r="A27" s="59"/>
    </row>
    <row r="28" ht="12.75">
      <c r="A28" s="1"/>
    </row>
    <row r="30" ht="12.75">
      <c r="A30" s="1"/>
    </row>
  </sheetData>
  <sheetProtection/>
  <printOptions/>
  <pageMargins left="0.787401575" right="0.787401575" top="0.984251969" bottom="0.984251969" header="0.4921259845" footer="0.4921259845"/>
  <pageSetup fitToHeight="0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ETE</dc:creator>
  <cp:keywords/>
  <dc:description/>
  <cp:lastModifiedBy>uzivatel</cp:lastModifiedBy>
  <cp:lastPrinted>2017-06-09T17:10:04Z</cp:lastPrinted>
  <dcterms:created xsi:type="dcterms:W3CDTF">2008-05-10T18:35:28Z</dcterms:created>
  <dcterms:modified xsi:type="dcterms:W3CDTF">2017-06-12T10:15:10Z</dcterms:modified>
  <cp:category/>
  <cp:version/>
  <cp:contentType/>
  <cp:contentStatus/>
</cp:coreProperties>
</file>