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9440" windowHeight="10200" tabRatio="783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'!$C$4:$N$34</definedName>
    <definedName name="_xlnm._FilterDatabase" localSheetId="1" hidden="1">'Výsledková listina'!$A$8:$T$39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závod'!$A$1:$P$13</definedName>
    <definedName name="_xlnm.Print_Area" localSheetId="4">'1. závod (divize)'!$A$1:$AE$21</definedName>
    <definedName name="_xlnm.Print_Area" localSheetId="3">'2. závod'!$A$1:$P$13</definedName>
    <definedName name="_xlnm.Print_Area" localSheetId="5">'2. závod (divize)'!$A$1:$AE$19</definedName>
    <definedName name="_xlnm.Print_Area" localSheetId="6">'Graf '!$B$1:$AI$34</definedName>
    <definedName name="_xlnm.Print_Area" localSheetId="1">'Výsledková listina'!$A$1:$Q$39</definedName>
    <definedName name="_xlnm.Print_Area" localSheetId="0">'Základní list'!$A$1:$N$44</definedName>
    <definedName name="Příjmení_jméno">'Výsledková listina'!$C$9:$C$37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<sst xmlns="http://schemas.openxmlformats.org/spreadsheetml/2006/main" count="695" uniqueCount="138">
  <si>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</si>
  <si>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</si>
  <si>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</si>
  <si>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</si>
  <si>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</si>
  <si>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</si>
  <si>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</si>
  <si>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</si>
  <si>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</si>
  <si>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</si>
  <si>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</si>
  <si>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</si>
  <si>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</si>
  <si>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</si>
  <si>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</si>
  <si>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</si>
  <si>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</si>
  <si>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</si>
  <si>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</si>
  <si>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</si>
  <si>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</si>
  <si>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</si>
  <si>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</si>
  <si>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</si>
  <si>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</si>
  <si>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</si>
  <si>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</si>
  <si>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</si>
  <si>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</si>
  <si>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</si>
  <si>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</si>
  <si>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</si>
  <si>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</si>
  <si>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</si>
  <si>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</si>
  <si>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</si>
  <si>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</si>
  <si>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</si>
  <si>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</si>
  <si>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</si>
  <si>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</si>
  <si>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</si>
  <si>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</si>
  <si>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</si>
  <si>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</si>
  <si>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</si>
  <si>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</si>
  <si>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</si>
  <si>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</si>
  <si>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</si>
  <si>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</si>
  <si>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</si>
  <si>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</si>
  <si>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</si>
  <si>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</si>
  <si>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</si>
  <si>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</si>
  <si>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</si>
  <si>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</si>
  <si>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</si>
  <si>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</si>
  <si>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</si>
  <si>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</si>
  <si>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</si>
  <si>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</si>
  <si>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</si>
  <si>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</si>
  <si>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</si>
  <si>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</si>
  <si>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</si>
  <si>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</si>
  <si>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</si>
  <si>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</si>
  <si>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</si>
  <si>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</si>
  <si>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</si>
  <si>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</si>
  <si>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</si>
  <si>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</si>
  <si>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</si>
  <si>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</si>
  <si>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</si>
  <si>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</si>
  <si>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</si>
  <si>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</si>
  <si>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</si>
  <si>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</si>
  <si>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</si>
  <si>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</si>
  <si>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</si>
  <si>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</si>
  <si>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</si>
  <si>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</si>
  <si>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</si>
  <si>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</si>
  <si>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</si>
  <si>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</si>
  <si>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</si>
  <si>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</si>
  <si>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</si>
  <si>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</si>
  <si>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</si>
  <si>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Počet kadetů do 14 let (U14,U14Ž)</t>
  </si>
  <si>
    <t>Zelené označení pro družstva s forhontem.</t>
  </si>
  <si>
    <t>HLAVNÍ PARTNEŘI RYBÁŘSKÉHO SPORTU:</t>
  </si>
  <si>
    <t>Název závodu:</t>
  </si>
  <si>
    <t>Počet juniorů do 23 let (U23,U23Ž)</t>
  </si>
  <si>
    <t>Počet juniorů do 18 let (U18,U18Ž)</t>
  </si>
  <si>
    <t>Počet žen (Ž,U14Ž,U18Ž,U23Ž)</t>
  </si>
  <si>
    <t>pohárový závod</t>
  </si>
  <si>
    <t>Strňiště Daniel</t>
  </si>
  <si>
    <t>MO ČRS Plaňany</t>
  </si>
  <si>
    <t>Smitková Tereza</t>
  </si>
  <si>
    <t>Smitka Antonín</t>
  </si>
  <si>
    <t>Vrba David</t>
  </si>
  <si>
    <t>Hana Purkrábková</t>
  </si>
  <si>
    <t>U15</t>
  </si>
  <si>
    <t>MO ČRS PLAŇANY</t>
  </si>
  <si>
    <t>Houserová Nikola</t>
  </si>
  <si>
    <t>Budík Alexandr</t>
  </si>
  <si>
    <t>Zajíček Kristián</t>
  </si>
  <si>
    <t>Ondřej Mecl</t>
  </si>
  <si>
    <t>Šedivý Vojtěch</t>
  </si>
  <si>
    <t>MO ČRS Mladá Boleslav</t>
  </si>
  <si>
    <t>Suchý Eduard</t>
  </si>
  <si>
    <t>Linhart Jan</t>
  </si>
  <si>
    <t>U20</t>
  </si>
  <si>
    <t>Hanyková Eliška</t>
  </si>
  <si>
    <t>Středočeská juniorka - PODZIM</t>
  </si>
  <si>
    <t>Nymburk - Labe</t>
  </si>
  <si>
    <t>15.9.</t>
  </si>
  <si>
    <t>16.9.2018</t>
  </si>
  <si>
    <t>Ptáček Antonín</t>
  </si>
  <si>
    <t>Král Michal</t>
  </si>
  <si>
    <t>MO ČRS NYMBURK</t>
  </si>
  <si>
    <t xml:space="preserve">Jecha Vojtěch </t>
  </si>
  <si>
    <t>Švanda Martin</t>
  </si>
  <si>
    <t>Szecsenyi Vít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</si>
</sst>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6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i/>
      <sz val="12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Times New Roman"/>
      <family val="1"/>
    </font>
    <font>
      <sz val="3.5"/>
      <color indexed="8"/>
      <name val="Arial CE"/>
      <family val="0"/>
    </font>
    <font>
      <sz val="13.5"/>
      <color indexed="8"/>
      <name val="Arial CE"/>
      <family val="0"/>
    </font>
    <font>
      <sz val="10"/>
      <name val="Times New Roman"/>
      <family val="1"/>
    </font>
    <font>
      <sz val="11.75"/>
      <color indexed="8"/>
      <name val="Arial"/>
      <family val="0"/>
    </font>
    <font>
      <sz val="9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28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1" fillId="2" borderId="17" xfId="54" applyFont="1" applyBorder="1" applyAlignment="1">
      <alignment horizontal="center" vertical="center" wrapText="1"/>
      <protection hidden="1" locked="0"/>
    </xf>
    <xf numFmtId="0" fontId="1" fillId="2" borderId="17" xfId="54" applyFont="1" applyBorder="1" applyAlignment="1">
      <alignment horizontal="center" vertical="center"/>
      <protection hidden="1" locked="0"/>
    </xf>
    <xf numFmtId="0" fontId="1" fillId="2" borderId="28" xfId="54" applyFont="1" applyBorder="1" applyAlignment="1">
      <alignment horizontal="center" vertical="center" wrapText="1"/>
      <protection hidden="1" locked="0"/>
    </xf>
    <xf numFmtId="0" fontId="1" fillId="2" borderId="30" xfId="54" applyFont="1" applyBorder="1" applyAlignment="1">
      <alignment horizontal="center" vertical="center" wrapText="1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/>
      <protection hidden="1" locked="0"/>
    </xf>
    <xf numFmtId="49" fontId="1" fillId="2" borderId="0" xfId="54" applyNumberFormat="1" applyFont="1" applyAlignment="1">
      <alignment horizontal="center"/>
      <protection hidden="1"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  <protection hidden="1"/>
    </xf>
    <xf numFmtId="0" fontId="17" fillId="0" borderId="33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1" fillId="0" borderId="17" xfId="54" applyFont="1" applyFill="1" applyBorder="1" applyAlignment="1">
      <alignment horizontal="right" vertical="center"/>
      <protection hidden="1" locked="0"/>
    </xf>
    <xf numFmtId="0" fontId="1" fillId="0" borderId="17" xfId="54" applyFont="1" applyFill="1" applyBorder="1" applyAlignment="1">
      <alignment horizontal="center" vertical="center" wrapText="1"/>
      <protection hidden="1" locked="0"/>
    </xf>
    <xf numFmtId="0" fontId="1" fillId="0" borderId="28" xfId="54" applyFont="1" applyFill="1" applyBorder="1" applyAlignment="1">
      <alignment horizontal="right" vertical="center"/>
      <protection hidden="1" locked="0"/>
    </xf>
    <xf numFmtId="0" fontId="1" fillId="0" borderId="28" xfId="54" applyFont="1" applyFill="1" applyBorder="1" applyAlignment="1">
      <alignment horizontal="left" vertical="center" wrapText="1"/>
      <protection hidden="1" locked="0"/>
    </xf>
    <xf numFmtId="0" fontId="1" fillId="0" borderId="28" xfId="54" applyFont="1" applyFill="1" applyBorder="1" applyAlignment="1">
      <alignment horizontal="center" vertical="center" wrapText="1"/>
      <protection hidden="1" locked="0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2" fillId="0" borderId="18" xfId="54" applyFont="1" applyFill="1" applyBorder="1" applyAlignment="1">
      <alignment horizontal="left" vertical="center" wrapText="1"/>
      <protection hidden="1" locked="0"/>
    </xf>
    <xf numFmtId="0" fontId="12" fillId="0" borderId="38" xfId="54" applyFont="1" applyFill="1" applyBorder="1" applyAlignment="1">
      <alignment horizontal="left" vertical="center" wrapText="1"/>
      <protection hidden="1" locked="0"/>
    </xf>
    <xf numFmtId="0" fontId="1" fillId="2" borderId="25" xfId="54" applyFont="1" applyBorder="1" applyAlignment="1">
      <alignment horizontal="center" vertical="center"/>
      <protection hidden="1" locked="0"/>
    </xf>
    <xf numFmtId="0" fontId="1" fillId="2" borderId="25" xfId="54" applyFont="1" applyBorder="1" applyAlignment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14" fontId="1" fillId="33" borderId="0" xfId="0" applyNumberFormat="1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21" fillId="0" borderId="17" xfId="54" applyFont="1" applyFill="1" applyBorder="1" applyAlignment="1">
      <alignment horizontal="left" vertical="center" wrapText="1"/>
      <protection hidden="1" locked="0"/>
    </xf>
    <xf numFmtId="0" fontId="3" fillId="0" borderId="17" xfId="54" applyFont="1" applyFill="1" applyBorder="1" applyAlignment="1">
      <alignment horizontal="right" vertical="center"/>
      <protection hidden="1" locked="0"/>
    </xf>
    <xf numFmtId="0" fontId="9" fillId="0" borderId="17" xfId="54" applyFont="1" applyFill="1" applyBorder="1" applyAlignment="1">
      <alignment horizontal="left" vertical="center" wrapText="1"/>
      <protection hidden="1" locked="0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9" fillId="0" borderId="4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0" fontId="1" fillId="2" borderId="41" xfId="54" applyFont="1" applyBorder="1" applyAlignment="1">
      <alignment horizontal="center" vertical="center" wrapText="1"/>
      <protection hidden="1" locked="0"/>
    </xf>
    <xf numFmtId="0" fontId="1" fillId="33" borderId="25" xfId="54" applyFont="1" applyFill="1" applyBorder="1" applyAlignment="1">
      <alignment horizontal="center" vertical="center"/>
      <protection hidden="1" locked="0"/>
    </xf>
    <xf numFmtId="0" fontId="1" fillId="2" borderId="40" xfId="54" applyFont="1" applyBorder="1" applyAlignment="1">
      <alignment horizontal="center" vertical="center" wrapText="1"/>
      <protection hidden="1" locked="0"/>
    </xf>
    <xf numFmtId="0" fontId="1" fillId="33" borderId="17" xfId="54" applyFont="1" applyFill="1" applyBorder="1" applyAlignment="1">
      <alignment horizontal="center" vertical="center"/>
      <protection hidden="1" locked="0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0" fontId="12" fillId="33" borderId="2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 locked="0"/>
    </xf>
    <xf numFmtId="0" fontId="3" fillId="33" borderId="21" xfId="0" applyFont="1" applyFill="1" applyBorder="1" applyAlignment="1" applyProtection="1">
      <alignment horizontal="center" vertical="center" wrapText="1"/>
      <protection hidden="1" locked="0"/>
    </xf>
    <xf numFmtId="0" fontId="1" fillId="33" borderId="41" xfId="0" applyFont="1" applyFill="1" applyBorder="1" applyAlignment="1" applyProtection="1">
      <alignment horizontal="center" vertical="center"/>
      <protection hidden="1" locked="0"/>
    </xf>
    <xf numFmtId="0" fontId="1" fillId="33" borderId="25" xfId="0" applyFont="1" applyFill="1" applyBorder="1" applyAlignment="1" applyProtection="1">
      <alignment horizontal="center" vertical="center"/>
      <protection hidden="1" locked="0"/>
    </xf>
    <xf numFmtId="0" fontId="12" fillId="0" borderId="42" xfId="54" applyFont="1" applyFill="1" applyBorder="1" applyAlignment="1">
      <alignment horizontal="left" vertical="center" wrapText="1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3" xfId="0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2" borderId="0" xfId="54" applyFont="1" applyAlignment="1">
      <alignment horizontal="left"/>
      <protection hidden="1" locked="0"/>
    </xf>
    <xf numFmtId="0" fontId="15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16" fillId="2" borderId="0" xfId="54" applyFont="1" applyAlignment="1">
      <alignment horizontal="left"/>
      <protection hidden="1" locked="0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4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43" fontId="1" fillId="0" borderId="40" xfId="34" applyFont="1" applyFill="1" applyBorder="1" applyAlignment="1" applyProtection="1">
      <alignment horizontal="center" vertical="center"/>
      <protection hidden="1"/>
    </xf>
    <xf numFmtId="43" fontId="1" fillId="0" borderId="39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4" xfId="34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0209965"/>
        <c:axId val="49236502"/>
      </c:barChart>
      <c:catAx>
        <c:axId val="502099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9236502"/>
        <c:crosses val="autoZero"/>
        <c:auto val="1"/>
        <c:lblOffset val="100"/>
        <c:tickLblSkip val="1"/>
        <c:noMultiLvlLbl val="0"/>
      </c:catAx>
      <c:valAx>
        <c:axId val="49236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209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725"/>
          <c:w val="0.8452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'!$B$5:$B$34</c:f>
              <c:numCache/>
            </c:numRef>
          </c:cat>
          <c:val>
            <c:numRef>
              <c:f>'Graf '!$E$5:$E$34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'!$B$5:$B$34</c:f>
              <c:numCache/>
            </c:numRef>
          </c:cat>
          <c:val>
            <c:numRef>
              <c:f>'Graf '!$K$5:$K$34</c:f>
              <c:numCache/>
            </c:numRef>
          </c:val>
        </c:ser>
        <c:gapWidth val="10"/>
        <c:axId val="40475335"/>
        <c:axId val="28733696"/>
      </c:barChart>
      <c:catAx>
        <c:axId val="4047533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8733696"/>
        <c:crosses val="autoZero"/>
        <c:auto val="1"/>
        <c:lblOffset val="100"/>
        <c:tickLblSkip val="1"/>
        <c:noMultiLvlLbl val="0"/>
      </c:catAx>
      <c:valAx>
        <c:axId val="2873369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5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4"/>
          <c:w val="0.11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629150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95250</xdr:rowOff>
    </xdr:from>
    <xdr:to>
      <xdr:col>39</xdr:col>
      <xdr:colOff>171450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10515600" y="95250"/>
        <a:ext cx="7829550" cy="1277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75"/>
  <sheetViews>
    <sheetView showGridLines="0" showZeros="0" tabSelected="1" view="pageBreakPreview" zoomScaleSheetLayoutView="100" zoomScalePageLayoutView="0" workbookViewId="0" topLeftCell="A1">
      <selection activeCell="A35" sqref="A35:N35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84" t="s">
        <v>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2.75">
      <c r="A2" s="113"/>
      <c r="B2" s="113"/>
      <c r="C2" s="113"/>
      <c r="D2" s="114" t="s">
        <v>105</v>
      </c>
      <c r="E2" s="190" t="s">
        <v>128</v>
      </c>
      <c r="F2" s="190"/>
      <c r="G2" s="190"/>
      <c r="H2" s="190"/>
      <c r="I2" s="190"/>
      <c r="J2" s="113"/>
      <c r="K2" s="113"/>
      <c r="L2" s="113"/>
      <c r="M2" s="113"/>
      <c r="N2" s="113"/>
    </row>
    <row r="3" spans="3:14" ht="12.75">
      <c r="C3" s="185" t="s">
        <v>7</v>
      </c>
      <c r="D3" s="185"/>
      <c r="E3" s="192" t="s">
        <v>129</v>
      </c>
      <c r="F3" s="192"/>
      <c r="G3" s="192"/>
      <c r="H3" s="192"/>
      <c r="I3" s="192"/>
      <c r="J3" s="26"/>
      <c r="K3" s="26"/>
      <c r="L3" s="26"/>
      <c r="M3" s="26"/>
      <c r="N3" s="85"/>
    </row>
    <row r="4" spans="3:14" ht="12.75">
      <c r="C4" s="185" t="s">
        <v>8</v>
      </c>
      <c r="D4" s="185"/>
      <c r="E4" s="190" t="s">
        <v>109</v>
      </c>
      <c r="F4" s="190"/>
      <c r="G4" s="190"/>
      <c r="H4" s="190"/>
      <c r="I4" s="190"/>
      <c r="J4" s="26"/>
      <c r="K4" s="26"/>
      <c r="L4" s="26"/>
      <c r="M4" s="26"/>
      <c r="N4" s="85"/>
    </row>
    <row r="5" spans="3:14" ht="12.75">
      <c r="C5" s="56" t="s">
        <v>52</v>
      </c>
      <c r="D5" s="115" t="s">
        <v>130</v>
      </c>
      <c r="E5" s="79" t="s">
        <v>53</v>
      </c>
      <c r="F5" s="116" t="s">
        <v>131</v>
      </c>
      <c r="J5" s="26"/>
      <c r="K5" s="26"/>
      <c r="L5" s="26"/>
      <c r="M5" s="26"/>
      <c r="N5" s="85"/>
    </row>
    <row r="6" spans="3:14" ht="15.75">
      <c r="C6" s="185" t="s">
        <v>9</v>
      </c>
      <c r="D6" s="185"/>
      <c r="E6" s="191" t="s">
        <v>111</v>
      </c>
      <c r="F6" s="193"/>
      <c r="G6" s="193"/>
      <c r="H6" s="193"/>
      <c r="I6" s="193"/>
      <c r="J6" s="26"/>
      <c r="K6" s="26"/>
      <c r="L6" s="26"/>
      <c r="M6" s="26"/>
      <c r="N6" s="85"/>
    </row>
    <row r="7" spans="3:14" ht="12.75">
      <c r="C7" s="185" t="s">
        <v>21</v>
      </c>
      <c r="D7" s="185"/>
      <c r="E7" s="191" t="s">
        <v>115</v>
      </c>
      <c r="F7" s="191"/>
      <c r="G7" s="191"/>
      <c r="H7" s="191"/>
      <c r="I7" s="191"/>
      <c r="J7" s="26"/>
      <c r="K7" s="26"/>
      <c r="L7" s="26"/>
      <c r="M7" s="26"/>
      <c r="N7" s="85"/>
    </row>
    <row r="8" spans="2:14" ht="12.75">
      <c r="B8" s="13"/>
      <c r="C8" s="187"/>
      <c r="D8" s="187"/>
      <c r="E8" s="187"/>
      <c r="J8" s="26"/>
      <c r="K8" s="26"/>
      <c r="L8" s="26"/>
      <c r="M8" s="26"/>
      <c r="N8" s="85"/>
    </row>
    <row r="9" spans="1:14" ht="12.75" customHeight="1">
      <c r="A9" s="180" t="s">
        <v>17</v>
      </c>
      <c r="B9" s="180" t="s">
        <v>19</v>
      </c>
      <c r="C9" s="188" t="s">
        <v>22</v>
      </c>
      <c r="D9" s="189"/>
      <c r="E9" s="180" t="s">
        <v>25</v>
      </c>
      <c r="F9" s="180"/>
      <c r="G9" s="180"/>
      <c r="H9" s="180"/>
      <c r="I9" s="186" t="s">
        <v>26</v>
      </c>
      <c r="J9" s="186"/>
      <c r="K9" s="186" t="s">
        <v>27</v>
      </c>
      <c r="L9" s="186"/>
      <c r="M9" s="186" t="s">
        <v>33</v>
      </c>
      <c r="N9" s="186"/>
    </row>
    <row r="10" spans="1:14" s="19" customFormat="1" ht="25.5">
      <c r="A10" s="180"/>
      <c r="B10" s="180"/>
      <c r="C10" s="20" t="s">
        <v>38</v>
      </c>
      <c r="D10" s="20" t="s">
        <v>39</v>
      </c>
      <c r="E10" s="180"/>
      <c r="F10" s="180"/>
      <c r="G10" s="180"/>
      <c r="H10" s="180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79" t="s">
        <v>23</v>
      </c>
      <c r="B11" s="179"/>
      <c r="C11" s="22">
        <f>SUM(C12:C26)</f>
        <v>17</v>
      </c>
      <c r="D11" s="22">
        <f>SUM(D12:D26)</f>
        <v>17</v>
      </c>
      <c r="E11" s="181" t="s">
        <v>23</v>
      </c>
      <c r="F11" s="182"/>
      <c r="G11" s="182"/>
      <c r="H11" s="183"/>
      <c r="I11" s="23">
        <f>SUM(I12:I26)</f>
        <v>47210</v>
      </c>
      <c r="J11" s="24">
        <f aca="true" t="shared" si="0" ref="J11:J26">IF(I11&gt;0,I11/$C11,"")</f>
        <v>2777.0588235294117</v>
      </c>
      <c r="K11" s="24">
        <f>SUM(K12:K26)</f>
        <v>62720</v>
      </c>
      <c r="L11" s="24">
        <f aca="true" t="shared" si="1" ref="L11:L26">IF(K11&gt;0,K11/$D11,"")</f>
        <v>3689.4117647058824</v>
      </c>
      <c r="M11" s="24">
        <f>SUM(M12:M26)</f>
        <v>109930</v>
      </c>
      <c r="N11" s="24">
        <f>IF(M11&gt;0,M11/($C11+$D11),"")</f>
        <v>3233.235294117647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6</v>
      </c>
      <c r="D12" s="80">
        <f>IF(ISBLANK($A12),"",COUNTA('2. závod'!D$6:D$35))</f>
        <v>6</v>
      </c>
      <c r="E12" s="180"/>
      <c r="F12" s="180"/>
      <c r="G12" s="180"/>
      <c r="H12" s="180"/>
      <c r="I12" s="81">
        <f>SUM('1. závod'!D$6:D$35)</f>
        <v>5210</v>
      </c>
      <c r="J12" s="24">
        <f t="shared" si="0"/>
        <v>868.3333333333334</v>
      </c>
      <c r="K12" s="81">
        <f>SUM('2. závod'!D$6:D$35)</f>
        <v>13940</v>
      </c>
      <c r="L12" s="24">
        <f t="shared" si="1"/>
        <v>2323.3333333333335</v>
      </c>
      <c r="M12" s="81">
        <f aca="true" t="shared" si="2" ref="M12:M19">SUM(I12,K12)</f>
        <v>19150</v>
      </c>
      <c r="N12" s="24">
        <f>IF(M12&gt;0,M12/($C12+$D12),"")</f>
        <v>1595.8333333333333</v>
      </c>
    </row>
    <row r="13" spans="1:14" ht="12.75" customHeight="1">
      <c r="A13" s="47" t="s">
        <v>58</v>
      </c>
      <c r="B13" s="21">
        <f>IF(ISBLANK(A13),"",B12+5)</f>
        <v>9</v>
      </c>
      <c r="C13" s="47">
        <f>IF(ISBLANK($A13),"",COUNTA('1. závod'!I$6:I$35))</f>
        <v>6</v>
      </c>
      <c r="D13" s="80">
        <f>IF(ISBLANK($A13),"",COUNTA('2. závod'!I$6:I$35))</f>
        <v>6</v>
      </c>
      <c r="E13" s="180"/>
      <c r="F13" s="180"/>
      <c r="G13" s="180"/>
      <c r="H13" s="180"/>
      <c r="I13" s="81">
        <f>SUM('1. závod'!I$6:I$35)</f>
        <v>21330</v>
      </c>
      <c r="J13" s="24">
        <f t="shared" si="0"/>
        <v>3555</v>
      </c>
      <c r="K13" s="81">
        <f>SUM('2. závod'!I$6:I$35)</f>
        <v>16580</v>
      </c>
      <c r="L13" s="24">
        <f t="shared" si="1"/>
        <v>2763.3333333333335</v>
      </c>
      <c r="M13" s="81">
        <f t="shared" si="2"/>
        <v>37910</v>
      </c>
      <c r="N13" s="24">
        <f aca="true" t="shared" si="3" ref="N13:N26">IF(M13&gt;0,M13/($C13+$D13),"")</f>
        <v>3159.1666666666665</v>
      </c>
    </row>
    <row r="14" spans="1:14" ht="15.75" hidden="1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5</v>
      </c>
      <c r="D14" s="80">
        <f>IF(ISBLANK($A14),"",COUNTA('2. závod'!N$6:N$35))</f>
        <v>5</v>
      </c>
      <c r="E14" s="180"/>
      <c r="F14" s="180"/>
      <c r="G14" s="180"/>
      <c r="H14" s="180"/>
      <c r="I14" s="81">
        <f>SUM('1. závod'!N$6:N$35)</f>
        <v>20670</v>
      </c>
      <c r="J14" s="24">
        <f t="shared" si="0"/>
        <v>4134</v>
      </c>
      <c r="K14" s="81">
        <f>SUM('2. závod'!N$6:N$35)</f>
        <v>32200</v>
      </c>
      <c r="L14" s="24">
        <f t="shared" si="1"/>
        <v>6440</v>
      </c>
      <c r="M14" s="81">
        <f t="shared" si="2"/>
        <v>52870</v>
      </c>
      <c r="N14" s="24">
        <f t="shared" si="3"/>
        <v>5287</v>
      </c>
    </row>
    <row r="15" spans="1:14" ht="15.75" hidden="1">
      <c r="A15" s="47" t="s">
        <v>60</v>
      </c>
      <c r="B15" s="21">
        <f t="shared" si="4"/>
        <v>19</v>
      </c>
      <c r="C15" s="47">
        <f>IF(ISBLANK($A15),"",COUNTA('1. závod'!S$6:S$35))</f>
        <v>0</v>
      </c>
      <c r="D15" s="80">
        <f>IF(ISBLANK($A15),"",COUNTA('2. závod'!S$6:S$35))</f>
        <v>0</v>
      </c>
      <c r="E15" s="180"/>
      <c r="F15" s="180"/>
      <c r="G15" s="180"/>
      <c r="H15" s="180"/>
      <c r="I15" s="81">
        <f>SUM('1. závod'!S$6:S$35)</f>
        <v>0</v>
      </c>
      <c r="J15" s="24">
        <f t="shared" si="0"/>
      </c>
      <c r="K15" s="81">
        <f>SUM('2. závod'!S$6:S$35)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80">
        <f>IF(ISBLANK($A16),"",COUNTA('2. závod'!X$6:X$35))</f>
        <v>0</v>
      </c>
      <c r="E16" s="180"/>
      <c r="F16" s="180"/>
      <c r="G16" s="180"/>
      <c r="H16" s="180"/>
      <c r="I16" s="81">
        <f>SUM('1. závod'!X$6:X$35)</f>
        <v>0</v>
      </c>
      <c r="J16" s="24">
        <f t="shared" si="0"/>
      </c>
      <c r="K16" s="81">
        <f>SUM('2. závod'!X$6:X$35)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80">
        <f>IF(ISBLANK($A17),"",COUNTA('2. závod'!AC$6:AC$35))</f>
        <v>0</v>
      </c>
      <c r="E17" s="173"/>
      <c r="F17" s="173"/>
      <c r="G17" s="173"/>
      <c r="H17" s="173"/>
      <c r="I17" s="81">
        <f>SUM('1. závod'!AC$6:AC$35)</f>
        <v>0</v>
      </c>
      <c r="J17" s="24">
        <f t="shared" si="0"/>
      </c>
      <c r="K17" s="81">
        <f>SUM('2. závod'!AC$6:AC$35)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80">
        <f>IF(ISBLANK($A18),"",COUNTA('2. závod'!AH$6:AH$35))</f>
        <v>0</v>
      </c>
      <c r="E18" s="173"/>
      <c r="F18" s="173"/>
      <c r="G18" s="173"/>
      <c r="H18" s="173"/>
      <c r="I18" s="81">
        <f>SUM('1. závod'!AH$6:AH$35)</f>
        <v>0</v>
      </c>
      <c r="J18" s="24">
        <f t="shared" si="0"/>
      </c>
      <c r="K18" s="81">
        <f>SUM('2. závod'!AH$6:AH$35)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80">
        <f>IF(ISBLANK($A19),"",COUNTA('2. závod'!AM$6:AM$35))</f>
        <v>0</v>
      </c>
      <c r="E19" s="173"/>
      <c r="F19" s="173"/>
      <c r="G19" s="173"/>
      <c r="H19" s="173"/>
      <c r="I19" s="81">
        <f>SUM('1. závod'!AM$6:AM$35)</f>
        <v>0</v>
      </c>
      <c r="J19" s="24">
        <f t="shared" si="0"/>
      </c>
      <c r="K19" s="81">
        <f>SUM('2. závod'!AM$6:AM$35)</f>
        <v>0</v>
      </c>
      <c r="L19" s="24">
        <f t="shared" si="1"/>
      </c>
      <c r="M19" s="81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80">
        <f>IF(ISBLANK($A20),"",COUNTA('2. závod'!AR$6:AR$35))</f>
        <v>0</v>
      </c>
      <c r="E20" s="173"/>
      <c r="F20" s="173"/>
      <c r="G20" s="173"/>
      <c r="H20" s="173"/>
      <c r="I20" s="81">
        <f>SUM('1. závod'!AR$6:AR$35)</f>
        <v>0</v>
      </c>
      <c r="J20" s="24">
        <f t="shared" si="0"/>
      </c>
      <c r="K20" s="81">
        <f>SUM('2. závod'!AR$6:AR$35)</f>
        <v>0</v>
      </c>
      <c r="L20" s="24">
        <f t="shared" si="1"/>
      </c>
      <c r="M20" s="81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80">
        <f>IF(ISBLANK($A21),"",COUNTA('2. závod'!AW$6:AW$35))</f>
        <v>0</v>
      </c>
      <c r="E21" s="173"/>
      <c r="F21" s="173"/>
      <c r="G21" s="173"/>
      <c r="H21" s="173"/>
      <c r="I21" s="81">
        <f>SUM('1. závod'!AW$6:AW$35)</f>
        <v>0</v>
      </c>
      <c r="J21" s="24">
        <f t="shared" si="0"/>
      </c>
      <c r="K21" s="81">
        <f>SUM('2. závod'!AW$6:AW$35)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80">
        <f>IF(ISBLANK($A22),"",COUNTA('2. závod'!BB$6:BB$35))</f>
        <v>0</v>
      </c>
      <c r="E22" s="173"/>
      <c r="F22" s="173"/>
      <c r="G22" s="173"/>
      <c r="H22" s="173"/>
      <c r="I22" s="81">
        <f>SUM('1. závod'!BB$6:BB$35)</f>
        <v>0</v>
      </c>
      <c r="J22" s="24">
        <f t="shared" si="0"/>
      </c>
      <c r="K22" s="81">
        <f>SUM('2. závod'!BB$6:BB$35)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80">
        <f>IF(ISBLANK($A23),"",COUNTA('2. závod'!BG$6:BG$35))</f>
        <v>0</v>
      </c>
      <c r="E23" s="173"/>
      <c r="F23" s="173"/>
      <c r="G23" s="173"/>
      <c r="H23" s="173"/>
      <c r="I23" s="81">
        <f>SUM('1. závod'!BG$6:BG$35)</f>
        <v>0</v>
      </c>
      <c r="J23" s="24">
        <f t="shared" si="0"/>
      </c>
      <c r="K23" s="81">
        <f>SUM('2. závod'!BG$6:BG$35)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80">
        <f>IF(ISBLANK($A24),"",COUNTA('2. závod'!BL$6:BL$35))</f>
        <v>0</v>
      </c>
      <c r="E24" s="173"/>
      <c r="F24" s="173"/>
      <c r="G24" s="173"/>
      <c r="H24" s="173"/>
      <c r="I24" s="81">
        <f>SUM('1. závod'!BL$6:BL$35)</f>
        <v>0</v>
      </c>
      <c r="J24" s="24">
        <f t="shared" si="0"/>
      </c>
      <c r="K24" s="81">
        <f>SUM('2. závod'!BL$6:BL$35)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80">
        <f>IF(ISBLANK($A25),"",COUNTA('2. závod'!BQ$6:BQ$35))</f>
        <v>0</v>
      </c>
      <c r="E25" s="173"/>
      <c r="F25" s="173"/>
      <c r="G25" s="173"/>
      <c r="H25" s="173"/>
      <c r="I25" s="81">
        <f>SUM('1. závod'!BQ$6:BQ$35)</f>
        <v>0</v>
      </c>
      <c r="J25" s="24">
        <f t="shared" si="0"/>
      </c>
      <c r="K25" s="81">
        <f>SUM('2. závod'!BQ$6:BQ$35)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7.25" customHeight="1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80">
        <f>IF(ISBLANK($A26),"",COUNTA('2. závod'!BV$6:BV$35))</f>
        <v>0</v>
      </c>
      <c r="E26" s="173"/>
      <c r="F26" s="173"/>
      <c r="G26" s="173"/>
      <c r="H26" s="173"/>
      <c r="I26" s="81">
        <f>SUM('1. závod'!BV$6:BV$35)</f>
        <v>0</v>
      </c>
      <c r="J26" s="24">
        <f t="shared" si="0"/>
      </c>
      <c r="K26" s="81">
        <f>SUM('2. závod'!BV$6:BV$35)</f>
        <v>0</v>
      </c>
      <c r="L26" s="24">
        <f t="shared" si="1"/>
      </c>
      <c r="M26" s="81">
        <f t="shared" si="5"/>
        <v>0</v>
      </c>
      <c r="N26" s="24">
        <f t="shared" si="3"/>
      </c>
    </row>
    <row r="27" spans="1:14" ht="15.75">
      <c r="A27" s="83"/>
      <c r="B27" s="27"/>
      <c r="C27" s="83"/>
      <c r="D27" s="178" t="s">
        <v>35</v>
      </c>
      <c r="E27" s="178"/>
      <c r="F27" s="178"/>
      <c r="G27" s="178"/>
      <c r="H27" s="84"/>
      <c r="I27" s="82">
        <f>MAX('1. závod'!$D$6:$BV$35)</f>
        <v>10820</v>
      </c>
      <c r="J27" s="28"/>
      <c r="K27" s="82">
        <f>MAX('2. závod'!$D$6:$BV$35)</f>
        <v>10970</v>
      </c>
      <c r="L27" s="28"/>
      <c r="M27" s="82">
        <f>MAX(I27,K27)</f>
        <v>10970</v>
      </c>
      <c r="N27" s="28"/>
    </row>
    <row r="28" spans="9:14" ht="12.75">
      <c r="I28" s="85"/>
      <c r="J28" s="85"/>
      <c r="K28" s="85"/>
      <c r="L28" s="85"/>
      <c r="M28" s="85"/>
      <c r="N28" s="85"/>
    </row>
    <row r="29" spans="4:14" ht="12.75">
      <c r="D29" s="14" t="s">
        <v>48</v>
      </c>
      <c r="I29" s="14">
        <f>COUNTIF('Výsledková listina'!$D:$D,"m")</f>
        <v>0</v>
      </c>
      <c r="J29" s="85"/>
      <c r="K29" s="85"/>
      <c r="L29" s="85"/>
      <c r="M29" s="85"/>
      <c r="N29" s="85"/>
    </row>
    <row r="30" spans="4:14" ht="12.75">
      <c r="D30" s="14" t="s">
        <v>106</v>
      </c>
      <c r="I30" s="14">
        <f>COUNTIF('Výsledková listina'!$D:$D,"U23")+COUNTIF('Výsledková listina'!$D:$D,"U23ž")</f>
        <v>0</v>
      </c>
      <c r="J30" s="85"/>
      <c r="K30" s="85"/>
      <c r="L30" s="85"/>
      <c r="M30" s="85"/>
      <c r="N30" s="85"/>
    </row>
    <row r="31" spans="4:14" ht="12.75">
      <c r="D31" s="14" t="s">
        <v>107</v>
      </c>
      <c r="I31" s="14">
        <f>COUNTIF('Výsledková listina'!$D:$D,"U18")+COUNTIF('Výsledková listina'!$D:$D,"U18ž")</f>
        <v>0</v>
      </c>
      <c r="J31" s="85"/>
      <c r="K31" s="85"/>
      <c r="L31" s="85"/>
      <c r="M31" s="85"/>
      <c r="N31" s="85"/>
    </row>
    <row r="32" spans="4:14" ht="12.75">
      <c r="D32" s="14" t="s">
        <v>102</v>
      </c>
      <c r="I32" s="14">
        <f>COUNTIF('Výsledková listina'!$D:$D,"U14Ž")+COUNTIF('Výsledková listina'!$D:$D,"U14")</f>
        <v>0</v>
      </c>
      <c r="J32" s="85"/>
      <c r="K32" s="85"/>
      <c r="L32" s="85"/>
      <c r="M32" s="85"/>
      <c r="N32" s="85"/>
    </row>
    <row r="33" spans="4:14" ht="12.75">
      <c r="D33" s="14" t="s">
        <v>108</v>
      </c>
      <c r="I33" s="14">
        <f>COUNTIF('Výsledková listina'!$D:$D,"Ž")+COUNTIF('Výsledková listina'!$D:$D,"U23Ž")+COUNTIF('Výsledková listina'!$D:$D,"U18Ž")+COUNTIF('Výsledková listina'!$D:$D,"U14Ž")</f>
        <v>0</v>
      </c>
      <c r="J33" s="85"/>
      <c r="K33" s="85"/>
      <c r="L33" s="85"/>
      <c r="M33" s="85"/>
      <c r="N33" s="85"/>
    </row>
    <row r="34" spans="4:14" ht="12.75">
      <c r="D34" s="14" t="s">
        <v>49</v>
      </c>
      <c r="I34" s="14">
        <f>COUNTIF('Výsledková listina'!$D:$D,"H")</f>
        <v>0</v>
      </c>
      <c r="J34" s="85"/>
      <c r="K34" s="85"/>
      <c r="L34" s="85"/>
      <c r="M34" s="85"/>
      <c r="N34" s="85"/>
    </row>
    <row r="35" spans="1:14" ht="1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</row>
    <row r="36" spans="1:14" s="26" customFormat="1" ht="30" customHeight="1">
      <c r="A36" s="177" t="s">
        <v>103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s="26" customFormat="1" ht="12.75">
      <c r="A37" s="176" t="s">
        <v>104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="26" customFormat="1" ht="12.75">
      <c r="A38" s="105"/>
    </row>
    <row r="39" spans="1:14" s="26" customFormat="1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4" s="26" customFormat="1" ht="12.7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s="26" customFormat="1" ht="12.7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</row>
    <row r="42" s="26" customFormat="1" ht="12.75">
      <c r="A42" s="105"/>
    </row>
    <row r="43" spans="1:14" s="26" customFormat="1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</row>
    <row r="44" spans="1:14" s="26" customFormat="1" ht="20.2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8" s="26" customFormat="1" ht="12.75">
      <c r="A45" s="87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87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91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91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91" t="s">
        <v>68</v>
      </c>
      <c r="B52" s="13"/>
      <c r="C52" s="13"/>
      <c r="D52" s="13"/>
      <c r="E52" s="13"/>
      <c r="F52" s="13"/>
      <c r="G52" s="13"/>
      <c r="H52" s="13"/>
    </row>
    <row r="53" spans="1:8" s="92" customFormat="1" ht="12.75">
      <c r="A53" s="87" t="s">
        <v>69</v>
      </c>
      <c r="B53" s="87"/>
      <c r="C53" s="87"/>
      <c r="D53" s="87"/>
      <c r="E53" s="87"/>
      <c r="F53" s="87"/>
      <c r="G53" s="87"/>
      <c r="H53" s="87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87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93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95" customFormat="1" ht="11.25" customHeight="1">
      <c r="A60" s="94" t="s">
        <v>90</v>
      </c>
      <c r="B60" s="94"/>
      <c r="C60" s="94"/>
      <c r="D60" s="94"/>
      <c r="E60" s="94"/>
      <c r="F60" s="94"/>
      <c r="G60" s="94"/>
      <c r="H60" s="94"/>
    </row>
    <row r="61" spans="1:8" s="26" customFormat="1" ht="20.25" customHeight="1">
      <c r="A61" s="87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:I2"/>
    <mergeCell ref="E7:I7"/>
    <mergeCell ref="E3:I3"/>
    <mergeCell ref="E4:I4"/>
    <mergeCell ref="E6:I6"/>
    <mergeCell ref="K9:L9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17:H17"/>
    <mergeCell ref="E22:H22"/>
    <mergeCell ref="E23:H23"/>
    <mergeCell ref="E24:H24"/>
    <mergeCell ref="E19:H19"/>
    <mergeCell ref="E20:H20"/>
    <mergeCell ref="E21:H21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W17" sqref="W17"/>
    </sheetView>
  </sheetViews>
  <sheetFormatPr defaultColWidth="9.00390625" defaultRowHeight="12.75" outlineLevelCol="1"/>
  <cols>
    <col min="1" max="1" width="5.125" style="140" customWidth="1"/>
    <col min="2" max="2" width="7.125" style="46" bestFit="1" customWidth="1"/>
    <col min="3" max="3" width="20.125" style="46" bestFit="1" customWidth="1"/>
    <col min="4" max="4" width="5.25390625" style="46" customWidth="1"/>
    <col min="5" max="5" width="17.125" style="122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6" width="6.00390625" style="30" customWidth="1"/>
    <col min="17" max="17" width="9.625" style="30" customWidth="1"/>
    <col min="18" max="19" width="5.125" style="30" hidden="1" customWidth="1"/>
    <col min="20" max="20" width="9.125" style="31" hidden="1" customWidth="1"/>
    <col min="21" max="21" width="10.125" style="30" bestFit="1" customWidth="1"/>
    <col min="22" max="16384" width="9.125" style="30" customWidth="1"/>
  </cols>
  <sheetData>
    <row r="1" spans="1:17" ht="18">
      <c r="A1" s="217" t="s">
        <v>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20" s="32" customFormat="1" ht="15">
      <c r="A2" s="219" t="str">
        <f>CONCATENATE("Místo konání: ",'Základní list'!E3)</f>
        <v>Místo konání: Nymburk - Labe</v>
      </c>
      <c r="B2" s="219"/>
      <c r="C2" s="219"/>
      <c r="D2" s="219"/>
      <c r="E2" s="219"/>
      <c r="F2" s="33"/>
      <c r="G2" s="33"/>
      <c r="H2" s="33"/>
      <c r="I2" s="33"/>
      <c r="J2" s="34"/>
      <c r="K2" s="34"/>
      <c r="L2" s="218" t="str">
        <f>CONCATENATE("Pořadatel: ",'Základní list'!E6)</f>
        <v>Pořadatel: MO ČRS Plaňany</v>
      </c>
      <c r="M2" s="218"/>
      <c r="N2" s="218"/>
      <c r="O2" s="218"/>
      <c r="P2" s="218"/>
      <c r="Q2" s="218"/>
      <c r="T2" s="34"/>
    </row>
    <row r="3" spans="1:20" s="32" customFormat="1" ht="15">
      <c r="A3" s="219" t="str">
        <f>CONCATENATE("Druh závodu: ",'Základní list'!E4)</f>
        <v>Druh závodu: pohárový závod</v>
      </c>
      <c r="B3" s="219"/>
      <c r="C3" s="219"/>
      <c r="D3" s="219"/>
      <c r="E3" s="219"/>
      <c r="F3" s="33"/>
      <c r="G3" s="33"/>
      <c r="H3" s="33"/>
      <c r="I3" s="33"/>
      <c r="J3" s="34"/>
      <c r="K3" s="34"/>
      <c r="L3" s="218" t="str">
        <f>CONCATENATE("Hlavní rozhodčí: ",'Základní list'!E7)</f>
        <v>Hlavní rozhodčí: Hana Purkrábková</v>
      </c>
      <c r="M3" s="218"/>
      <c r="N3" s="218"/>
      <c r="O3" s="218"/>
      <c r="P3" s="218"/>
      <c r="Q3" s="218"/>
      <c r="T3" s="34"/>
    </row>
    <row r="4" spans="1:20" s="32" customFormat="1" ht="12.75">
      <c r="A4" s="198" t="str">
        <f>CONCATENATE("Datum konání: ",'Základní list'!D5," - ",'Základní list'!F5)</f>
        <v>Datum konání: 15.9. - 16.9.2018</v>
      </c>
      <c r="B4" s="198"/>
      <c r="C4" s="198"/>
      <c r="D4" s="198"/>
      <c r="E4" s="19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136"/>
      <c r="B5" s="86"/>
      <c r="C5" s="86"/>
      <c r="D5" s="86"/>
      <c r="E5" s="119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15.75">
      <c r="A6" s="203" t="s">
        <v>44</v>
      </c>
      <c r="B6" s="206" t="s">
        <v>51</v>
      </c>
      <c r="C6" s="206"/>
      <c r="D6" s="206"/>
      <c r="E6" s="207"/>
      <c r="F6" s="210" t="s">
        <v>40</v>
      </c>
      <c r="G6" s="211"/>
      <c r="H6" s="211"/>
      <c r="I6" s="212"/>
      <c r="J6" s="213" t="s">
        <v>41</v>
      </c>
      <c r="K6" s="211"/>
      <c r="L6" s="211"/>
      <c r="M6" s="212"/>
      <c r="N6" s="214" t="s">
        <v>33</v>
      </c>
      <c r="O6" s="215"/>
      <c r="P6" s="215"/>
      <c r="Q6" s="216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204"/>
      <c r="B7" s="208"/>
      <c r="C7" s="208"/>
      <c r="D7" s="208"/>
      <c r="E7" s="209"/>
      <c r="F7" s="99" t="s">
        <v>0</v>
      </c>
      <c r="G7" s="78"/>
      <c r="H7" s="97"/>
      <c r="I7" s="98"/>
      <c r="J7" s="65" t="str">
        <f>F7</f>
        <v>Sektor</v>
      </c>
      <c r="K7" s="63"/>
      <c r="L7" s="97"/>
      <c r="M7" s="98"/>
      <c r="N7" s="194" t="s">
        <v>56</v>
      </c>
      <c r="O7" s="196" t="s">
        <v>1</v>
      </c>
      <c r="P7" s="196" t="s">
        <v>3</v>
      </c>
      <c r="Q7" s="201" t="s">
        <v>2</v>
      </c>
      <c r="R7" s="35"/>
      <c r="S7" s="35"/>
      <c r="T7" s="36"/>
    </row>
    <row r="8" spans="1:20" s="37" customFormat="1" ht="13.5" customHeight="1" thickBot="1">
      <c r="A8" s="205"/>
      <c r="B8" s="100" t="s">
        <v>54</v>
      </c>
      <c r="C8" s="100" t="s">
        <v>24</v>
      </c>
      <c r="D8" s="100" t="s">
        <v>47</v>
      </c>
      <c r="E8" s="120" t="s">
        <v>55</v>
      </c>
      <c r="F8" s="101" t="s">
        <v>5</v>
      </c>
      <c r="G8" s="100" t="s">
        <v>4</v>
      </c>
      <c r="H8" s="102" t="s">
        <v>1</v>
      </c>
      <c r="I8" s="103" t="s">
        <v>46</v>
      </c>
      <c r="J8" s="104" t="str">
        <f>F8</f>
        <v>sk</v>
      </c>
      <c r="K8" s="100" t="str">
        <f>G8</f>
        <v>čís</v>
      </c>
      <c r="L8" s="102" t="s">
        <v>1</v>
      </c>
      <c r="M8" s="103" t="s">
        <v>46</v>
      </c>
      <c r="N8" s="195"/>
      <c r="O8" s="197"/>
      <c r="P8" s="197"/>
      <c r="Q8" s="202"/>
      <c r="R8" s="35"/>
      <c r="S8" s="35"/>
      <c r="T8" s="36"/>
    </row>
    <row r="9" spans="1:21" s="145" customFormat="1" ht="25.5" customHeight="1">
      <c r="A9" s="170">
        <v>9</v>
      </c>
      <c r="B9" s="150">
        <v>5154</v>
      </c>
      <c r="C9" s="152" t="s">
        <v>124</v>
      </c>
      <c r="D9" s="150" t="s">
        <v>116</v>
      </c>
      <c r="E9" s="172" t="s">
        <v>123</v>
      </c>
      <c r="F9" s="155" t="s">
        <v>57</v>
      </c>
      <c r="G9" s="157">
        <v>3</v>
      </c>
      <c r="H9" s="159">
        <f>IF($G9="","",INDEX('1. závod'!$A:$BX,$G9+5,INDEX('Základní list'!$B:$B,MATCH($F9,'Základní list'!$A:$A,0),1)))</f>
        <v>2140</v>
      </c>
      <c r="I9" s="149">
        <f>IF($G9="","",INDEX('1. závod'!$A:$BX,$G9+5,INDEX('Základní list'!$B:$B,MATCH($F9,'Základní list'!$A:$A,0),1)+1))</f>
        <v>1</v>
      </c>
      <c r="J9" s="157" t="s">
        <v>58</v>
      </c>
      <c r="K9" s="157">
        <v>1</v>
      </c>
      <c r="L9" s="159">
        <f>IF($K9="","",INDEX('2. závod'!$A:$BX,$K9+5,INDEX('Základní list'!$B:$B,MATCH($J9,'Základní list'!$A:$A,0),1)))</f>
        <v>6230</v>
      </c>
      <c r="M9" s="149">
        <f>IF($K9="","",INDEX('2. závod'!$A:$BX,$K9+5,INDEX('Základní list'!$B:$B,MATCH($J9,'Základní list'!$A:$A,0),1)+1))</f>
        <v>1</v>
      </c>
      <c r="N9" s="162">
        <f aca="true" t="shared" si="0" ref="N9:N25">IF(ISBLANK($C9),"",COUNT(I9,M9))</f>
        <v>2</v>
      </c>
      <c r="O9" s="164">
        <f aca="true" t="shared" si="1" ref="O9:O25">IF(ISBLANK($C9),"",SUM(H9,L9))</f>
        <v>8370</v>
      </c>
      <c r="P9" s="166">
        <f aca="true" t="shared" si="2" ref="P9:P25">IF(ISBLANK($C9),"",SUM(I9,M9))</f>
        <v>2</v>
      </c>
      <c r="Q9" s="168">
        <f aca="true" t="shared" si="3" ref="Q9:Q37">IF(ISBLANK($C9),"",IF(ISTEXT(Q8),1,Q8+1))</f>
        <v>1</v>
      </c>
      <c r="R9" s="142" t="str">
        <f aca="true" t="shared" si="4" ref="R9:R37">CONCATENATE(F9,G9)</f>
        <v>A3</v>
      </c>
      <c r="S9" s="142" t="str">
        <f aca="true" t="shared" si="5" ref="S9:S37">CONCATENATE(J9,K9)</f>
        <v>B1</v>
      </c>
      <c r="T9" s="143" t="str">
        <f aca="true" t="shared" si="6" ref="T9:T37">IF(ISBLANK(E9),"",E9)</f>
        <v>MO ČRS Mladá Boleslav</v>
      </c>
      <c r="U9" s="144"/>
    </row>
    <row r="10" spans="1:21" s="37" customFormat="1" ht="25.5" customHeight="1">
      <c r="A10" s="171">
        <v>4</v>
      </c>
      <c r="B10" s="117">
        <v>6786</v>
      </c>
      <c r="C10" s="123" t="s">
        <v>132</v>
      </c>
      <c r="D10" s="117" t="s">
        <v>116</v>
      </c>
      <c r="E10" s="130" t="s">
        <v>117</v>
      </c>
      <c r="F10" s="134" t="s">
        <v>58</v>
      </c>
      <c r="G10" s="108">
        <v>3</v>
      </c>
      <c r="H10" s="61">
        <f>IF($G10="","",INDEX('1. závod'!$A:$BX,$G10+5,INDEX('Základní list'!$B:$B,MATCH($F10,'Základní list'!$A:$A,0),1)))</f>
        <v>10820</v>
      </c>
      <c r="I10" s="60">
        <f>IF($G10="","",INDEX('1. závod'!$A:$BX,$G10+5,INDEX('Základní list'!$B:$B,MATCH($F10,'Základní list'!$A:$A,0),1)+1))</f>
        <v>1</v>
      </c>
      <c r="J10" s="108" t="s">
        <v>58</v>
      </c>
      <c r="K10" s="108">
        <v>4</v>
      </c>
      <c r="L10" s="61">
        <f>IF($K10="","",INDEX('2. závod'!$A:$BX,$K10+5,INDEX('Základní list'!$B:$B,MATCH($J10,'Základní list'!$A:$A,0),1)))</f>
        <v>5660</v>
      </c>
      <c r="M10" s="60">
        <f>IF($K10="","",INDEX('2. závod'!$A:$BX,$K10+5,INDEX('Základní list'!$B:$B,MATCH($J10,'Základní list'!$A:$A,0),1)+1))</f>
        <v>2</v>
      </c>
      <c r="N10" s="71">
        <f t="shared" si="0"/>
        <v>2</v>
      </c>
      <c r="O10" s="73">
        <f t="shared" si="1"/>
        <v>16480</v>
      </c>
      <c r="P10" s="75">
        <f t="shared" si="2"/>
        <v>3</v>
      </c>
      <c r="Q10" s="77">
        <f t="shared" si="3"/>
        <v>2</v>
      </c>
      <c r="R10" s="38" t="str">
        <f t="shared" si="4"/>
        <v>B3</v>
      </c>
      <c r="S10" s="38" t="str">
        <f t="shared" si="5"/>
        <v>B4</v>
      </c>
      <c r="T10" s="36" t="str">
        <f t="shared" si="6"/>
        <v>MO ČRS PLAŇANY</v>
      </c>
      <c r="U10" s="141"/>
    </row>
    <row r="11" spans="1:21" s="37" customFormat="1" ht="25.5" customHeight="1">
      <c r="A11" s="171">
        <v>10</v>
      </c>
      <c r="B11" s="118"/>
      <c r="C11" s="124" t="s">
        <v>133</v>
      </c>
      <c r="D11" s="118" t="s">
        <v>116</v>
      </c>
      <c r="E11" s="131" t="s">
        <v>134</v>
      </c>
      <c r="F11" s="135" t="s">
        <v>57</v>
      </c>
      <c r="G11" s="107">
        <v>4</v>
      </c>
      <c r="H11" s="61">
        <f>IF($G11="","",INDEX('1. závod'!$A:$BX,$G11+5,INDEX('Základní list'!$B:$B,MATCH($F11,'Základní list'!$A:$A,0),1)))</f>
        <v>1590</v>
      </c>
      <c r="I11" s="60">
        <f>IF($G11="","",INDEX('1. závod'!$A:$BX,$G11+5,INDEX('Základní list'!$B:$B,MATCH($F11,'Základní list'!$A:$A,0),1)+1))</f>
        <v>2</v>
      </c>
      <c r="J11" s="107" t="s">
        <v>57</v>
      </c>
      <c r="K11" s="107">
        <v>3</v>
      </c>
      <c r="L11" s="61">
        <f>IF($K11="","",INDEX('2. závod'!$A:$BX,$K11+5,INDEX('Základní list'!$B:$B,MATCH($J11,'Základní list'!$A:$A,0),1)))</f>
        <v>3230</v>
      </c>
      <c r="M11" s="60">
        <f>IF($K11="","",INDEX('2. závod'!$A:$BX,$K11+5,INDEX('Základní list'!$B:$B,MATCH($J11,'Základní list'!$A:$A,0),1)+1))</f>
        <v>2</v>
      </c>
      <c r="N11" s="71">
        <f t="shared" si="0"/>
        <v>2</v>
      </c>
      <c r="O11" s="73">
        <f t="shared" si="1"/>
        <v>4820</v>
      </c>
      <c r="P11" s="75">
        <f t="shared" si="2"/>
        <v>4</v>
      </c>
      <c r="Q11" s="77">
        <f t="shared" si="3"/>
        <v>3</v>
      </c>
      <c r="R11" s="38" t="str">
        <f t="shared" si="4"/>
        <v>A4</v>
      </c>
      <c r="S11" s="38" t="str">
        <f t="shared" si="5"/>
        <v>A3</v>
      </c>
      <c r="T11" s="36" t="str">
        <f t="shared" si="6"/>
        <v>MO ČRS NYMBURK</v>
      </c>
      <c r="U11" s="141"/>
    </row>
    <row r="12" spans="1:21" s="37" customFormat="1" ht="25.5" customHeight="1">
      <c r="A12" s="171">
        <v>1</v>
      </c>
      <c r="B12" s="117">
        <v>4567</v>
      </c>
      <c r="C12" s="123" t="s">
        <v>113</v>
      </c>
      <c r="D12" s="117" t="s">
        <v>116</v>
      </c>
      <c r="E12" s="130" t="s">
        <v>117</v>
      </c>
      <c r="F12" s="135" t="s">
        <v>57</v>
      </c>
      <c r="G12" s="107">
        <v>2</v>
      </c>
      <c r="H12" s="61">
        <f>IF($G12="","",INDEX('1. závod'!$A:$BX,$G12+5,INDEX('Základní list'!$B:$B,MATCH($F12,'Základní list'!$A:$A,0),1)))</f>
        <v>350</v>
      </c>
      <c r="I12" s="60">
        <f>IF($G12="","",INDEX('1. závod'!$A:$BX,$G12+5,INDEX('Základní list'!$B:$B,MATCH($F12,'Základní list'!$A:$A,0),1)+1))</f>
        <v>4</v>
      </c>
      <c r="J12" s="107" t="s">
        <v>57</v>
      </c>
      <c r="K12" s="107">
        <v>1</v>
      </c>
      <c r="L12" s="61">
        <f>IF($K12="","",INDEX('2. závod'!$A:$BX,$K12+5,INDEX('Základní list'!$B:$B,MATCH($J12,'Základní list'!$A:$A,0),1)))</f>
        <v>7170</v>
      </c>
      <c r="M12" s="60">
        <f>IF($K12="","",INDEX('2. závod'!$A:$BX,$K12+5,INDEX('Základní list'!$B:$B,MATCH($J12,'Základní list'!$A:$A,0),1)+1))</f>
        <v>1</v>
      </c>
      <c r="N12" s="71">
        <f t="shared" si="0"/>
        <v>2</v>
      </c>
      <c r="O12" s="73">
        <f t="shared" si="1"/>
        <v>7520</v>
      </c>
      <c r="P12" s="75">
        <f t="shared" si="2"/>
        <v>5</v>
      </c>
      <c r="Q12" s="77">
        <f t="shared" si="3"/>
        <v>4</v>
      </c>
      <c r="R12" s="38" t="str">
        <f t="shared" si="4"/>
        <v>A2</v>
      </c>
      <c r="S12" s="38" t="str">
        <f t="shared" si="5"/>
        <v>A1</v>
      </c>
      <c r="T12" s="36" t="str">
        <f t="shared" si="6"/>
        <v>MO ČRS PLAŇANY</v>
      </c>
      <c r="U12" s="141"/>
    </row>
    <row r="13" spans="1:21" s="37" customFormat="1" ht="25.5" customHeight="1">
      <c r="A13" s="171">
        <v>3</v>
      </c>
      <c r="B13" s="147">
        <v>6716</v>
      </c>
      <c r="C13" s="148" t="s">
        <v>118</v>
      </c>
      <c r="D13" s="126" t="s">
        <v>116</v>
      </c>
      <c r="E13" s="132" t="s">
        <v>117</v>
      </c>
      <c r="F13" s="134" t="s">
        <v>58</v>
      </c>
      <c r="G13" s="108">
        <v>1</v>
      </c>
      <c r="H13" s="61">
        <f>IF($G13="","",INDEX('1. závod'!$A:$BX,$G13+5,INDEX('Základní list'!$B:$B,MATCH($F13,'Základní list'!$A:$A,0),1)))</f>
        <v>5720</v>
      </c>
      <c r="I13" s="60">
        <f>IF($G13="","",INDEX('1. závod'!$A:$BX,$G13+5,INDEX('Základní list'!$B:$B,MATCH($F13,'Základní list'!$A:$A,0),1)+1))</f>
        <v>2</v>
      </c>
      <c r="J13" s="108" t="s">
        <v>58</v>
      </c>
      <c r="K13" s="108">
        <v>2</v>
      </c>
      <c r="L13" s="61">
        <f>IF($K13="","",INDEX('2. závod'!$A:$BX,$K13+5,INDEX('Základní list'!$B:$B,MATCH($J13,'Základní list'!$A:$A,0),1)))</f>
        <v>1130</v>
      </c>
      <c r="M13" s="60">
        <f>IF($K13="","",INDEX('2. závod'!$A:$BX,$K13+5,INDEX('Základní list'!$B:$B,MATCH($J13,'Základní list'!$A:$A,0),1)+1))</f>
        <v>4</v>
      </c>
      <c r="N13" s="71">
        <f t="shared" si="0"/>
        <v>2</v>
      </c>
      <c r="O13" s="73">
        <f t="shared" si="1"/>
        <v>6850</v>
      </c>
      <c r="P13" s="75">
        <f t="shared" si="2"/>
        <v>6</v>
      </c>
      <c r="Q13" s="77">
        <f t="shared" si="3"/>
        <v>5</v>
      </c>
      <c r="R13" s="38" t="str">
        <f t="shared" si="4"/>
        <v>B1</v>
      </c>
      <c r="S13" s="38" t="str">
        <f t="shared" si="5"/>
        <v>B2</v>
      </c>
      <c r="T13" s="36" t="str">
        <f t="shared" si="6"/>
        <v>MO ČRS PLAŇANY</v>
      </c>
      <c r="U13" s="141"/>
    </row>
    <row r="14" spans="1:21" s="37" customFormat="1" ht="25.5" customHeight="1">
      <c r="A14" s="171">
        <v>2</v>
      </c>
      <c r="B14" s="118">
        <v>5156</v>
      </c>
      <c r="C14" s="124" t="s">
        <v>110</v>
      </c>
      <c r="D14" s="118" t="s">
        <v>116</v>
      </c>
      <c r="E14" s="131" t="s">
        <v>117</v>
      </c>
      <c r="F14" s="135" t="s">
        <v>58</v>
      </c>
      <c r="G14" s="107">
        <v>5</v>
      </c>
      <c r="H14" s="61">
        <f>IF($G14="","",INDEX('1. závod'!$A:$BX,$G14+5,INDEX('Základní list'!$B:$B,MATCH($F14,'Základní list'!$A:$A,0),1)))</f>
        <v>2290</v>
      </c>
      <c r="I14" s="60">
        <f>IF($G14="","",INDEX('1. závod'!$A:$BX,$G14+5,INDEX('Základní list'!$B:$B,MATCH($F14,'Základní list'!$A:$A,0),1)+1))</f>
        <v>3</v>
      </c>
      <c r="J14" s="107" t="s">
        <v>58</v>
      </c>
      <c r="K14" s="107">
        <v>3</v>
      </c>
      <c r="L14" s="61">
        <f>IF($K14="","",INDEX('2. závod'!$A:$BX,$K14+5,INDEX('Základní list'!$B:$B,MATCH($J14,'Základní list'!$A:$A,0),1)))</f>
        <v>3560</v>
      </c>
      <c r="M14" s="60">
        <f>IF($K14="","",INDEX('2. závod'!$A:$BX,$K14+5,INDEX('Základní list'!$B:$B,MATCH($J14,'Základní list'!$A:$A,0),1)+1))</f>
        <v>3</v>
      </c>
      <c r="N14" s="71">
        <f t="shared" si="0"/>
        <v>2</v>
      </c>
      <c r="O14" s="73">
        <f t="shared" si="1"/>
        <v>5850</v>
      </c>
      <c r="P14" s="75">
        <f t="shared" si="2"/>
        <v>6</v>
      </c>
      <c r="Q14" s="77">
        <f t="shared" si="3"/>
        <v>6</v>
      </c>
      <c r="R14" s="38" t="str">
        <f t="shared" si="4"/>
        <v>B5</v>
      </c>
      <c r="S14" s="38" t="str">
        <f t="shared" si="5"/>
        <v>B3</v>
      </c>
      <c r="T14" s="36" t="str">
        <f t="shared" si="6"/>
        <v>MO ČRS PLAŇANY</v>
      </c>
      <c r="U14" s="141"/>
    </row>
    <row r="15" spans="1:21" s="37" customFormat="1" ht="25.5" customHeight="1">
      <c r="A15" s="171">
        <v>7</v>
      </c>
      <c r="B15" s="117">
        <v>6249</v>
      </c>
      <c r="C15" s="123" t="s">
        <v>121</v>
      </c>
      <c r="D15" s="117" t="s">
        <v>116</v>
      </c>
      <c r="E15" s="130" t="s">
        <v>117</v>
      </c>
      <c r="F15" s="134" t="s">
        <v>57</v>
      </c>
      <c r="G15" s="108">
        <v>1</v>
      </c>
      <c r="H15" s="61">
        <f>IF($G15="","",INDEX('1. závod'!$A:$BX,$G15+5,INDEX('Základní list'!$B:$B,MATCH($F15,'Základní list'!$A:$A,0),1)))</f>
        <v>1130</v>
      </c>
      <c r="I15" s="60">
        <f>IF($G15="","",INDEX('1. závod'!$A:$BX,$G15+5,INDEX('Základní list'!$B:$B,MATCH($F15,'Základní list'!$A:$A,0),1)+1))</f>
        <v>3</v>
      </c>
      <c r="J15" s="108" t="s">
        <v>57</v>
      </c>
      <c r="K15" s="108">
        <v>2</v>
      </c>
      <c r="L15" s="61">
        <f>IF($K15="","",INDEX('2. závod'!$A:$BX,$K15+5,INDEX('Základní list'!$B:$B,MATCH($J15,'Základní list'!$A:$A,0),1)))</f>
        <v>2120</v>
      </c>
      <c r="M15" s="60">
        <f>IF($K15="","",INDEX('2. závod'!$A:$BX,$K15+5,INDEX('Základní list'!$B:$B,MATCH($J15,'Základní list'!$A:$A,0),1)+1))</f>
        <v>3</v>
      </c>
      <c r="N15" s="71">
        <f t="shared" si="0"/>
        <v>2</v>
      </c>
      <c r="O15" s="73">
        <f t="shared" si="1"/>
        <v>3250</v>
      </c>
      <c r="P15" s="75">
        <f t="shared" si="2"/>
        <v>6</v>
      </c>
      <c r="Q15" s="77">
        <f t="shared" si="3"/>
        <v>7</v>
      </c>
      <c r="R15" s="38" t="str">
        <f t="shared" si="4"/>
        <v>A1</v>
      </c>
      <c r="S15" s="38" t="str">
        <f t="shared" si="5"/>
        <v>A2</v>
      </c>
      <c r="T15" s="36" t="str">
        <f t="shared" si="6"/>
        <v>MO ČRS PLAŇANY</v>
      </c>
      <c r="U15" s="141"/>
    </row>
    <row r="16" spans="1:21" s="37" customFormat="1" ht="25.5" customHeight="1">
      <c r="A16" s="171">
        <v>6</v>
      </c>
      <c r="B16" s="151">
        <v>6786</v>
      </c>
      <c r="C16" s="153" t="s">
        <v>120</v>
      </c>
      <c r="D16" s="151" t="s">
        <v>116</v>
      </c>
      <c r="E16" s="154" t="s">
        <v>117</v>
      </c>
      <c r="F16" s="156" t="s">
        <v>58</v>
      </c>
      <c r="G16" s="158">
        <v>4</v>
      </c>
      <c r="H16" s="160">
        <f>IF($G16="","",INDEX('1. závod'!$A:$BX,$G16+5,INDEX('Základní list'!$B:$B,MATCH($F16,'Základní list'!$A:$A,0),1)))</f>
        <v>2220</v>
      </c>
      <c r="I16" s="161">
        <f>IF($G16="","",INDEX('1. závod'!$A:$BX,$G16+5,INDEX('Základní list'!$B:$B,MATCH($F16,'Základní list'!$A:$A,0),1)+1))</f>
        <v>4</v>
      </c>
      <c r="J16" s="158" t="s">
        <v>57</v>
      </c>
      <c r="K16" s="158">
        <v>4</v>
      </c>
      <c r="L16" s="160">
        <f>IF($K16="","",INDEX('2. závod'!$A:$BX,$K16+5,INDEX('Základní list'!$B:$B,MATCH($J16,'Základní list'!$A:$A,0),1)))</f>
        <v>1000</v>
      </c>
      <c r="M16" s="161">
        <f>IF($K16="","",INDEX('2. závod'!$A:$BX,$K16+5,INDEX('Základní list'!$B:$B,MATCH($J16,'Základní list'!$A:$A,0),1)+1))</f>
        <v>4</v>
      </c>
      <c r="N16" s="163">
        <f t="shared" si="0"/>
        <v>2</v>
      </c>
      <c r="O16" s="165">
        <f t="shared" si="1"/>
        <v>3220</v>
      </c>
      <c r="P16" s="167">
        <f t="shared" si="2"/>
        <v>8</v>
      </c>
      <c r="Q16" s="169">
        <f t="shared" si="3"/>
        <v>8</v>
      </c>
      <c r="R16" s="38" t="str">
        <f t="shared" si="4"/>
        <v>B4</v>
      </c>
      <c r="S16" s="38" t="str">
        <f t="shared" si="5"/>
        <v>A4</v>
      </c>
      <c r="T16" s="36" t="str">
        <f t="shared" si="6"/>
        <v>MO ČRS PLAŇANY</v>
      </c>
      <c r="U16" s="141"/>
    </row>
    <row r="17" spans="1:21" s="37" customFormat="1" ht="25.5" customHeight="1">
      <c r="A17" s="171">
        <v>5</v>
      </c>
      <c r="B17" s="147">
        <v>6785</v>
      </c>
      <c r="C17" s="148" t="s">
        <v>119</v>
      </c>
      <c r="D17" s="126" t="s">
        <v>116</v>
      </c>
      <c r="E17" s="132" t="s">
        <v>117</v>
      </c>
      <c r="F17" s="134" t="s">
        <v>58</v>
      </c>
      <c r="G17" s="108">
        <v>2</v>
      </c>
      <c r="H17" s="61">
        <f>IF($G17="","",INDEX('1. závod'!$A:$BX,$G17+5,INDEX('Základní list'!$B:$B,MATCH($F17,'Základní list'!$A:$A,0),1)))</f>
        <v>280</v>
      </c>
      <c r="I17" s="60">
        <f>IF($G17="","",INDEX('1. závod'!$A:$BX,$G17+5,INDEX('Základní list'!$B:$B,MATCH($F17,'Základní list'!$A:$A,0),1)+1))</f>
        <v>5</v>
      </c>
      <c r="J17" s="108" t="s">
        <v>58</v>
      </c>
      <c r="K17" s="108">
        <v>6</v>
      </c>
      <c r="L17" s="61">
        <f>IF($K17="","",INDEX('2. závod'!$A:$BX,$K17+5,INDEX('Základní list'!$B:$B,MATCH($J17,'Základní list'!$A:$A,0),1)))</f>
        <v>0</v>
      </c>
      <c r="M17" s="60">
        <f>IF($K17="","",INDEX('2. závod'!$A:$BX,$K17+5,INDEX('Základní list'!$B:$B,MATCH($J17,'Základní list'!$A:$A,0),1)+1))</f>
        <v>5.5</v>
      </c>
      <c r="N17" s="71">
        <f t="shared" si="0"/>
        <v>2</v>
      </c>
      <c r="O17" s="73">
        <f t="shared" si="1"/>
        <v>280</v>
      </c>
      <c r="P17" s="75">
        <f t="shared" si="2"/>
        <v>10.5</v>
      </c>
      <c r="Q17" s="77">
        <f t="shared" si="3"/>
        <v>9</v>
      </c>
      <c r="R17" s="38" t="str">
        <f t="shared" si="4"/>
        <v>B2</v>
      </c>
      <c r="S17" s="38" t="str">
        <f t="shared" si="5"/>
        <v>B6</v>
      </c>
      <c r="T17" s="36" t="str">
        <f t="shared" si="6"/>
        <v>MO ČRS PLAŇANY</v>
      </c>
      <c r="U17" s="141"/>
    </row>
    <row r="18" spans="1:21" s="37" customFormat="1" ht="25.5" customHeight="1">
      <c r="A18" s="137">
        <v>12</v>
      </c>
      <c r="B18" s="117"/>
      <c r="C18" s="123" t="s">
        <v>137</v>
      </c>
      <c r="D18" s="117" t="s">
        <v>116</v>
      </c>
      <c r="E18" s="131" t="s">
        <v>134</v>
      </c>
      <c r="F18" s="135" t="s">
        <v>58</v>
      </c>
      <c r="G18" s="107">
        <v>6</v>
      </c>
      <c r="H18" s="61">
        <f>IF($G18="","",INDEX('1. závod'!$A:$BX,$G18+5,INDEX('Základní list'!$B:$B,MATCH($F18,'Základní list'!$A:$A,0),1)))</f>
        <v>0</v>
      </c>
      <c r="I18" s="60">
        <f>IF($G18="","",INDEX('1. závod'!$A:$BX,$G18+5,INDEX('Základní list'!$B:$B,MATCH($F18,'Základní list'!$A:$A,0),1)+1))</f>
        <v>6</v>
      </c>
      <c r="J18" s="107" t="s">
        <v>57</v>
      </c>
      <c r="K18" s="107">
        <v>5</v>
      </c>
      <c r="L18" s="61">
        <f>IF($K18="","",INDEX('2. závod'!$A:$BX,$K18+5,INDEX('Základní list'!$B:$B,MATCH($J18,'Základní list'!$A:$A,0),1)))</f>
        <v>420</v>
      </c>
      <c r="M18" s="60">
        <f>IF($K18="","",INDEX('2. závod'!$A:$BX,$K18+5,INDEX('Základní list'!$B:$B,MATCH($J18,'Základní list'!$A:$A,0),1)+1))</f>
        <v>5</v>
      </c>
      <c r="N18" s="71">
        <f t="shared" si="0"/>
        <v>2</v>
      </c>
      <c r="O18" s="73">
        <f t="shared" si="1"/>
        <v>420</v>
      </c>
      <c r="P18" s="75">
        <f t="shared" si="2"/>
        <v>11</v>
      </c>
      <c r="Q18" s="77">
        <f t="shared" si="3"/>
        <v>10</v>
      </c>
      <c r="R18" s="38" t="str">
        <f>CONCATENATE(F18,G18)</f>
        <v>B6</v>
      </c>
      <c r="S18" s="38" t="str">
        <f>CONCATENATE(J18,K18)</f>
        <v>A5</v>
      </c>
      <c r="T18" s="36" t="str">
        <f>IF(ISBLANK(E18),"",E18)</f>
        <v>MO ČRS NYMBURK</v>
      </c>
      <c r="U18" s="141"/>
    </row>
    <row r="19" spans="1:21" s="37" customFormat="1" ht="25.5" customHeight="1">
      <c r="A19" s="137">
        <v>11</v>
      </c>
      <c r="B19" s="117">
        <v>5457</v>
      </c>
      <c r="C19" s="123" t="s">
        <v>136</v>
      </c>
      <c r="D19" s="117" t="s">
        <v>116</v>
      </c>
      <c r="E19" s="131" t="s">
        <v>117</v>
      </c>
      <c r="F19" s="134" t="s">
        <v>57</v>
      </c>
      <c r="G19" s="108">
        <v>6</v>
      </c>
      <c r="H19" s="61">
        <f>IF($G19="","",INDEX('1. závod'!$A:$BX,$G19+5,INDEX('Základní list'!$B:$B,MATCH($F19,'Základní list'!$A:$A,0),1)))</f>
        <v>0</v>
      </c>
      <c r="I19" s="60">
        <f>IF($G19="","",INDEX('1. závod'!$A:$BX,$G19+5,INDEX('Základní list'!$B:$B,MATCH($F19,'Základní list'!$A:$A,0),1)+1))</f>
        <v>5.5</v>
      </c>
      <c r="J19" s="108" t="s">
        <v>58</v>
      </c>
      <c r="K19" s="108">
        <v>5</v>
      </c>
      <c r="L19" s="61">
        <f>IF($K19="","",INDEX('2. závod'!$A:$BX,$K19+5,INDEX('Základní list'!$B:$B,MATCH($J19,'Základní list'!$A:$A,0),1)))</f>
        <v>0</v>
      </c>
      <c r="M19" s="60">
        <f>IF($K19="","",INDEX('2. závod'!$A:$BX,$K19+5,INDEX('Základní list'!$B:$B,MATCH($J19,'Základní list'!$A:$A,0),1)+1))</f>
        <v>5.5</v>
      </c>
      <c r="N19" s="71">
        <f t="shared" si="0"/>
        <v>2</v>
      </c>
      <c r="O19" s="73">
        <f t="shared" si="1"/>
        <v>0</v>
      </c>
      <c r="P19" s="75">
        <f t="shared" si="2"/>
        <v>11</v>
      </c>
      <c r="Q19" s="77">
        <f t="shared" si="3"/>
        <v>11</v>
      </c>
      <c r="R19" s="38" t="str">
        <f t="shared" si="4"/>
        <v>A6</v>
      </c>
      <c r="S19" s="38" t="str">
        <f t="shared" si="5"/>
        <v>B5</v>
      </c>
      <c r="T19" s="36" t="str">
        <f t="shared" si="6"/>
        <v>MO ČRS PLAŇANY</v>
      </c>
      <c r="U19" s="141"/>
    </row>
    <row r="20" spans="1:21" s="37" customFormat="1" ht="25.5" customHeight="1">
      <c r="A20" s="171">
        <v>8</v>
      </c>
      <c r="B20" s="147">
        <v>5148</v>
      </c>
      <c r="C20" s="148" t="s">
        <v>122</v>
      </c>
      <c r="D20" s="126" t="s">
        <v>116</v>
      </c>
      <c r="E20" s="132" t="s">
        <v>123</v>
      </c>
      <c r="F20" s="134" t="s">
        <v>57</v>
      </c>
      <c r="G20" s="108">
        <v>5</v>
      </c>
      <c r="H20" s="61">
        <f>IF($G20="","",INDEX('1. závod'!$A:$BX,$G20+5,INDEX('Základní list'!$B:$B,MATCH($F20,'Základní list'!$A:$A,0),1)))</f>
        <v>0</v>
      </c>
      <c r="I20" s="60">
        <f>IF($G20="","",INDEX('1. závod'!$A:$BX,$G20+5,INDEX('Základní list'!$B:$B,MATCH($F20,'Základní list'!$A:$A,0),1)+1))</f>
        <v>5.5</v>
      </c>
      <c r="J20" s="108" t="s">
        <v>57</v>
      </c>
      <c r="K20" s="108">
        <v>6</v>
      </c>
      <c r="L20" s="61">
        <f>IF($K20="","",INDEX('2. závod'!$A:$BX,$K20+5,INDEX('Základní list'!$B:$B,MATCH($J20,'Základní list'!$A:$A,0),1)))</f>
        <v>0</v>
      </c>
      <c r="M20" s="60">
        <f>IF($K20="","",INDEX('2. závod'!$A:$BX,$K20+5,INDEX('Základní list'!$B:$B,MATCH($J20,'Základní list'!$A:$A,0),1)+1))</f>
        <v>6</v>
      </c>
      <c r="N20" s="71">
        <f t="shared" si="0"/>
        <v>2</v>
      </c>
      <c r="O20" s="73">
        <f t="shared" si="1"/>
        <v>0</v>
      </c>
      <c r="P20" s="75">
        <f t="shared" si="2"/>
        <v>11.5</v>
      </c>
      <c r="Q20" s="77">
        <f t="shared" si="3"/>
        <v>12</v>
      </c>
      <c r="R20" s="38" t="str">
        <f>CONCATENATE(F20,G20)</f>
        <v>A5</v>
      </c>
      <c r="S20" s="38" t="str">
        <f>CONCATENATE(J20,K20)</f>
        <v>A6</v>
      </c>
      <c r="T20" s="36" t="str">
        <f>IF(ISBLANK(E20),"",E20)</f>
        <v>MO ČRS Mladá Boleslav</v>
      </c>
      <c r="U20" s="141"/>
    </row>
    <row r="21" spans="1:21" s="37" customFormat="1" ht="25.5" customHeight="1">
      <c r="A21" s="137"/>
      <c r="B21" s="147"/>
      <c r="C21" s="148"/>
      <c r="D21" s="126"/>
      <c r="E21" s="132"/>
      <c r="F21" s="134"/>
      <c r="G21" s="108"/>
      <c r="H21" s="61">
        <f>IF($G21="","",INDEX('1. závod'!$A:$BX,$G21+5,INDEX('Základní list'!$B:$B,MATCH($F21,'Základní list'!$A:$A,0),1)))</f>
      </c>
      <c r="I21" s="60">
        <f>IF($G21="","",INDEX('1. závod'!$A:$BX,$G21+5,INDEX('Základní list'!$B:$B,MATCH($F21,'Základní list'!$A:$A,0),1)+1))</f>
      </c>
      <c r="J21" s="108"/>
      <c r="K21" s="108"/>
      <c r="L21" s="61">
        <f>IF($K21="","",INDEX('2. závod'!$A:$BX,$K21+5,INDEX('Základní list'!$B:$B,MATCH($J21,'Základní list'!$A:$A,0),1)))</f>
      </c>
      <c r="M21" s="60">
        <f>IF($K21="","",INDEX('2. závod'!$A:$BX,$K21+5,INDEX('Základní list'!$B:$B,MATCH($J21,'Základní list'!$A:$A,0),1)+1))</f>
      </c>
      <c r="N21" s="71">
        <f t="shared" si="0"/>
      </c>
      <c r="O21" s="73">
        <f t="shared" si="1"/>
      </c>
      <c r="P21" s="75">
        <f t="shared" si="2"/>
      </c>
      <c r="Q21" s="77">
        <f t="shared" si="3"/>
      </c>
      <c r="R21" s="38">
        <f t="shared" si="4"/>
      </c>
      <c r="S21" s="38">
        <f t="shared" si="5"/>
      </c>
      <c r="T21" s="36">
        <f t="shared" si="6"/>
      </c>
      <c r="U21" s="141"/>
    </row>
    <row r="22" spans="1:20" s="37" customFormat="1" ht="25.5" customHeight="1">
      <c r="A22" s="137"/>
      <c r="B22" s="147"/>
      <c r="C22" s="148"/>
      <c r="D22" s="126"/>
      <c r="E22" s="132"/>
      <c r="F22" s="134"/>
      <c r="G22" s="108"/>
      <c r="H22" s="61">
        <f>IF($G22="","",INDEX('1. závod'!$A:$BX,$G22+5,INDEX('Základní list'!$B:$B,MATCH($F22,'Základní list'!$A:$A,0),1)))</f>
      </c>
      <c r="I22" s="60">
        <f>IF($G22="","",INDEX('1. závod'!$A:$BX,$G22+5,INDEX('Základní list'!$B:$B,MATCH($F22,'Základní list'!$A:$A,0),1)+1))</f>
      </c>
      <c r="J22" s="108"/>
      <c r="K22" s="108"/>
      <c r="L22" s="61">
        <f>IF($K22="","",INDEX('2. závod'!$A:$BX,$K22+5,INDEX('Základní list'!$B:$B,MATCH($J22,'Základní list'!$A:$A,0),1)))</f>
      </c>
      <c r="M22" s="60">
        <f>IF($K22="","",INDEX('2. závod'!$A:$BX,$K22+5,INDEX('Základní list'!$B:$B,MATCH($J22,'Základní list'!$A:$A,0),1)+1))</f>
      </c>
      <c r="N22" s="71">
        <f t="shared" si="0"/>
      </c>
      <c r="O22" s="73">
        <f t="shared" si="1"/>
      </c>
      <c r="P22" s="75">
        <f t="shared" si="2"/>
      </c>
      <c r="Q22" s="77">
        <f t="shared" si="3"/>
      </c>
      <c r="R22" s="38">
        <f aca="true" t="shared" si="7" ref="R22:R34">CONCATENATE(F22,G22)</f>
      </c>
      <c r="S22" s="38">
        <f aca="true" t="shared" si="8" ref="S22:S34">CONCATENATE(J22,K22)</f>
      </c>
      <c r="T22" s="36">
        <f aca="true" t="shared" si="9" ref="T22:T34">IF(ISBLANK(E22),"",E22)</f>
      </c>
    </row>
    <row r="23" spans="1:20" s="37" customFormat="1" ht="25.5" customHeight="1">
      <c r="A23" s="171"/>
      <c r="B23" s="147"/>
      <c r="C23" s="148"/>
      <c r="D23" s="126"/>
      <c r="E23" s="132"/>
      <c r="F23" s="134"/>
      <c r="G23" s="108"/>
      <c r="H23" s="61">
        <f>IF($G23="","",INDEX('1. závod'!$A:$BX,$G23+5,INDEX('Základní list'!$B:$B,MATCH($F23,'Základní list'!$A:$A,0),1)))</f>
      </c>
      <c r="I23" s="60">
        <f>IF($G23="","",INDEX('1. závod'!$A:$BX,$G23+5,INDEX('Základní list'!$B:$B,MATCH($F23,'Základní list'!$A:$A,0),1)+1))</f>
      </c>
      <c r="J23" s="108"/>
      <c r="K23" s="108"/>
      <c r="L23" s="61">
        <f>IF($K23="","",INDEX('2. závod'!$A:$BX,$K23+5,INDEX('Základní list'!$B:$B,MATCH($J23,'Základní list'!$A:$A,0),1)))</f>
      </c>
      <c r="M23" s="60">
        <f>IF($K23="","",INDEX('2. závod'!$A:$BX,$K23+5,INDEX('Základní list'!$B:$B,MATCH($J23,'Základní list'!$A:$A,0),1)+1))</f>
      </c>
      <c r="N23" s="71">
        <f t="shared" si="0"/>
      </c>
      <c r="O23" s="73">
        <f t="shared" si="1"/>
      </c>
      <c r="P23" s="75">
        <f t="shared" si="2"/>
      </c>
      <c r="Q23" s="77">
        <f t="shared" si="3"/>
      </c>
      <c r="R23" s="38">
        <f t="shared" si="7"/>
      </c>
      <c r="S23" s="38">
        <f t="shared" si="8"/>
      </c>
      <c r="T23" s="36">
        <f t="shared" si="9"/>
      </c>
    </row>
    <row r="24" spans="1:20" s="37" customFormat="1" ht="25.5" customHeight="1">
      <c r="A24" s="137"/>
      <c r="B24" s="147"/>
      <c r="C24" s="148"/>
      <c r="D24" s="126"/>
      <c r="E24" s="132"/>
      <c r="F24" s="134"/>
      <c r="G24" s="108"/>
      <c r="H24" s="61">
        <f>IF($G24="","",INDEX('1. závod'!$A:$BX,$G24+5,INDEX('Základní list'!$B:$B,MATCH($F24,'Základní list'!$A:$A,0),1)))</f>
      </c>
      <c r="I24" s="60">
        <f>IF($G24="","",INDEX('1. závod'!$A:$BX,$G24+5,INDEX('Základní list'!$B:$B,MATCH($F24,'Základní list'!$A:$A,0),1)+1))</f>
      </c>
      <c r="J24" s="108"/>
      <c r="K24" s="108"/>
      <c r="L24" s="61">
        <f>IF($K24="","",INDEX('2. závod'!$A:$BX,$K24+5,INDEX('Základní list'!$B:$B,MATCH($J24,'Základní list'!$A:$A,0),1)))</f>
      </c>
      <c r="M24" s="60">
        <f>IF($K24="","",INDEX('2. závod'!$A:$BX,$K24+5,INDEX('Základní list'!$B:$B,MATCH($J24,'Základní list'!$A:$A,0),1)+1))</f>
      </c>
      <c r="N24" s="71">
        <f t="shared" si="0"/>
      </c>
      <c r="O24" s="73">
        <f t="shared" si="1"/>
      </c>
      <c r="P24" s="75">
        <f t="shared" si="2"/>
      </c>
      <c r="Q24" s="77">
        <f t="shared" si="3"/>
      </c>
      <c r="R24" s="38">
        <f t="shared" si="7"/>
      </c>
      <c r="S24" s="38">
        <f t="shared" si="8"/>
      </c>
      <c r="T24" s="36">
        <f t="shared" si="9"/>
      </c>
    </row>
    <row r="25" spans="1:20" s="37" customFormat="1" ht="25.5" customHeight="1">
      <c r="A25" s="137"/>
      <c r="B25" s="147"/>
      <c r="C25" s="148"/>
      <c r="D25" s="126"/>
      <c r="E25" s="132"/>
      <c r="F25" s="134"/>
      <c r="G25" s="108"/>
      <c r="H25" s="61">
        <f>IF($G25="","",INDEX('1. závod'!$A:$BX,$G25+5,INDEX('Základní list'!$B:$B,MATCH($F25,'Základní list'!$A:$A,0),1)))</f>
      </c>
      <c r="I25" s="60">
        <f>IF($G25="","",INDEX('1. závod'!$A:$BX,$G25+5,INDEX('Základní list'!$B:$B,MATCH($F25,'Základní list'!$A:$A,0),1)+1))</f>
      </c>
      <c r="J25" s="108"/>
      <c r="K25" s="108"/>
      <c r="L25" s="61">
        <f>IF($K25="","",INDEX('2. závod'!$A:$BX,$K25+5,INDEX('Základní list'!$B:$B,MATCH($J25,'Základní list'!$A:$A,0),1)))</f>
      </c>
      <c r="M25" s="60">
        <f>IF($K25="","",INDEX('2. závod'!$A:$BX,$K25+5,INDEX('Základní list'!$B:$B,MATCH($J25,'Základní list'!$A:$A,0),1)+1))</f>
      </c>
      <c r="N25" s="71">
        <f t="shared" si="0"/>
      </c>
      <c r="O25" s="73">
        <f t="shared" si="1"/>
      </c>
      <c r="P25" s="75">
        <f t="shared" si="2"/>
      </c>
      <c r="Q25" s="77">
        <f t="shared" si="3"/>
      </c>
      <c r="R25" s="38">
        <f t="shared" si="7"/>
      </c>
      <c r="S25" s="38">
        <f t="shared" si="8"/>
      </c>
      <c r="T25" s="36">
        <f t="shared" si="9"/>
      </c>
    </row>
    <row r="26" spans="1:20" s="37" customFormat="1" ht="25.5" customHeight="1">
      <c r="A26" s="137"/>
      <c r="B26" s="147"/>
      <c r="C26" s="148"/>
      <c r="D26" s="126"/>
      <c r="E26" s="132"/>
      <c r="F26" s="134"/>
      <c r="G26" s="108"/>
      <c r="H26" s="61">
        <f>IF($G26="","",INDEX('1. závod'!$A:$BX,$G26+5,INDEX('Základní list'!$B:$B,MATCH($F26,'Základní list'!$A:$A,0),1)))</f>
      </c>
      <c r="I26" s="60">
        <f>IF($G26="","",INDEX('1. závod'!$A:$BX,$G26+5,INDEX('Základní list'!$B:$B,MATCH($F26,'Základní list'!$A:$A,0),1)+1))</f>
      </c>
      <c r="J26" s="108"/>
      <c r="K26" s="108"/>
      <c r="L26" s="61">
        <f>IF($K26="","",INDEX('2. závod'!$A:$BX,$K26+5,INDEX('Základní list'!$B:$B,MATCH($J26,'Základní list'!$A:$A,0),1)))</f>
      </c>
      <c r="M26" s="60">
        <f>IF($K26="","",INDEX('2. závod'!$A:$BX,$K26+5,INDEX('Základní list'!$B:$B,MATCH($J26,'Základní list'!$A:$A,0),1)+1))</f>
      </c>
      <c r="N26" s="71">
        <f aca="true" t="shared" si="10" ref="N26:N37">IF(ISBLANK($C26),"",COUNT(I26,M26))</f>
      </c>
      <c r="O26" s="73">
        <f aca="true" t="shared" si="11" ref="O26:O37">IF(ISBLANK($C26),"",SUM(H26,L26))</f>
      </c>
      <c r="P26" s="75">
        <f aca="true" t="shared" si="12" ref="P26:P37">IF(ISBLANK($C26),"",SUM(I26,M26))</f>
      </c>
      <c r="Q26" s="77">
        <f t="shared" si="3"/>
      </c>
      <c r="R26" s="38">
        <f t="shared" si="7"/>
      </c>
      <c r="S26" s="38">
        <f t="shared" si="8"/>
      </c>
      <c r="T26" s="36">
        <f t="shared" si="9"/>
      </c>
    </row>
    <row r="27" spans="1:20" s="37" customFormat="1" ht="25.5" customHeight="1">
      <c r="A27" s="137"/>
      <c r="B27" s="147"/>
      <c r="C27" s="148"/>
      <c r="D27" s="126"/>
      <c r="E27" s="132"/>
      <c r="F27" s="134"/>
      <c r="G27" s="108"/>
      <c r="H27" s="61">
        <f>IF($G27="","",INDEX('1. závod'!$A:$BX,$G27+5,INDEX('Základní list'!$B:$B,MATCH($F27,'Základní list'!$A:$A,0),1)))</f>
      </c>
      <c r="I27" s="60">
        <f>IF($G27="","",INDEX('1. závod'!$A:$BX,$G27+5,INDEX('Základní list'!$B:$B,MATCH($F27,'Základní list'!$A:$A,0),1)+1))</f>
      </c>
      <c r="J27" s="108"/>
      <c r="K27" s="108"/>
      <c r="L27" s="61">
        <f>IF($K27="","",INDEX('2. závod'!$A:$BX,$K27+5,INDEX('Základní list'!$B:$B,MATCH($J27,'Základní list'!$A:$A,0),1)))</f>
      </c>
      <c r="M27" s="60">
        <f>IF($K27="","",INDEX('2. závod'!$A:$BX,$K27+5,INDEX('Základní list'!$B:$B,MATCH($J27,'Základní list'!$A:$A,0),1)+1))</f>
      </c>
      <c r="N27" s="71">
        <f t="shared" si="10"/>
      </c>
      <c r="O27" s="73">
        <f t="shared" si="11"/>
      </c>
      <c r="P27" s="75">
        <f t="shared" si="12"/>
      </c>
      <c r="Q27" s="77">
        <f t="shared" si="3"/>
      </c>
      <c r="R27" s="38">
        <f t="shared" si="7"/>
      </c>
      <c r="S27" s="38">
        <f t="shared" si="8"/>
      </c>
      <c r="T27" s="36">
        <f t="shared" si="9"/>
      </c>
    </row>
    <row r="28" spans="1:20" s="37" customFormat="1" ht="25.5" customHeight="1">
      <c r="A28" s="137">
        <v>3</v>
      </c>
      <c r="B28" s="147">
        <v>4561</v>
      </c>
      <c r="C28" s="148" t="s">
        <v>114</v>
      </c>
      <c r="D28" s="126" t="s">
        <v>116</v>
      </c>
      <c r="E28" s="132" t="s">
        <v>117</v>
      </c>
      <c r="F28" s="134" t="s">
        <v>59</v>
      </c>
      <c r="G28" s="108">
        <v>3</v>
      </c>
      <c r="H28" s="61">
        <f>IF($G28="","",INDEX('1. závod'!$A:$BX,$G28+5,INDEX('Základní list'!$B:$B,MATCH($F28,'Základní list'!$A:$A,0),1)))</f>
        <v>9770</v>
      </c>
      <c r="I28" s="60">
        <f>IF($G28="","",INDEX('1. závod'!$A:$BX,$G28+5,INDEX('Základní list'!$B:$B,MATCH($F28,'Základní list'!$A:$A,0),1)+1))</f>
        <v>1</v>
      </c>
      <c r="J28" s="108" t="s">
        <v>59</v>
      </c>
      <c r="K28" s="108">
        <v>1</v>
      </c>
      <c r="L28" s="61">
        <f>IF($K28="","",INDEX('2. závod'!$A:$BX,$K28+5,INDEX('Základní list'!$B:$B,MATCH($J28,'Základní list'!$A:$A,0),1)))</f>
        <v>10970</v>
      </c>
      <c r="M28" s="60">
        <f>IF($K28="","",INDEX('2. závod'!$A:$BX,$K28+5,INDEX('Základní list'!$B:$B,MATCH($J28,'Základní list'!$A:$A,0),1)+1))</f>
        <v>1</v>
      </c>
      <c r="N28" s="71">
        <f>IF(ISBLANK($C28),"",COUNT(I28,M28))</f>
        <v>2</v>
      </c>
      <c r="O28" s="73">
        <f aca="true" t="shared" si="13" ref="O28:P32">IF(ISBLANK($C28),"",SUM(H28,L28))</f>
        <v>20740</v>
      </c>
      <c r="P28" s="75">
        <f t="shared" si="13"/>
        <v>2</v>
      </c>
      <c r="Q28" s="77">
        <f t="shared" si="3"/>
        <v>1</v>
      </c>
      <c r="R28" s="38" t="str">
        <f t="shared" si="7"/>
        <v>C3</v>
      </c>
      <c r="S28" s="38" t="str">
        <f t="shared" si="8"/>
        <v>C1</v>
      </c>
      <c r="T28" s="36" t="str">
        <f t="shared" si="9"/>
        <v>MO ČRS PLAŇANY</v>
      </c>
    </row>
    <row r="29" spans="1:20" s="37" customFormat="1" ht="25.5" customHeight="1">
      <c r="A29" s="137">
        <v>4</v>
      </c>
      <c r="B29" s="147">
        <v>3883</v>
      </c>
      <c r="C29" s="148" t="s">
        <v>127</v>
      </c>
      <c r="D29" s="126" t="s">
        <v>116</v>
      </c>
      <c r="E29" s="132" t="s">
        <v>117</v>
      </c>
      <c r="F29" s="134" t="s">
        <v>59</v>
      </c>
      <c r="G29" s="108">
        <v>4</v>
      </c>
      <c r="H29" s="61">
        <f>IF($G29="","",INDEX('1. závod'!$A:$BX,$G29+5,INDEX('Základní list'!$B:$B,MATCH($F29,'Základní list'!$A:$A,0),1)))</f>
        <v>5380</v>
      </c>
      <c r="I29" s="60">
        <f>IF($G29="","",INDEX('1. závod'!$A:$BX,$G29+5,INDEX('Základní list'!$B:$B,MATCH($F29,'Základní list'!$A:$A,0),1)+1))</f>
        <v>2</v>
      </c>
      <c r="J29" s="108" t="s">
        <v>59</v>
      </c>
      <c r="K29" s="108">
        <v>4</v>
      </c>
      <c r="L29" s="61">
        <f>IF($K29="","",INDEX('2. závod'!$A:$BX,$K29+5,INDEX('Základní list'!$B:$B,MATCH($J29,'Základní list'!$A:$A,0),1)))</f>
        <v>8180</v>
      </c>
      <c r="M29" s="60">
        <f>IF($K29="","",INDEX('2. závod'!$A:$BX,$K29+5,INDEX('Základní list'!$B:$B,MATCH($J29,'Základní list'!$A:$A,0),1)+1))</f>
        <v>2</v>
      </c>
      <c r="N29" s="71">
        <f>IF(ISBLANK($C29),"",COUNT(I29,M29))</f>
        <v>2</v>
      </c>
      <c r="O29" s="73">
        <f t="shared" si="13"/>
        <v>13560</v>
      </c>
      <c r="P29" s="75">
        <f t="shared" si="13"/>
        <v>4</v>
      </c>
      <c r="Q29" s="77">
        <f t="shared" si="3"/>
        <v>2</v>
      </c>
      <c r="R29" s="38" t="str">
        <f t="shared" si="7"/>
        <v>C4</v>
      </c>
      <c r="S29" s="38" t="str">
        <f t="shared" si="8"/>
        <v>C4</v>
      </c>
      <c r="T29" s="36" t="str">
        <f t="shared" si="9"/>
        <v>MO ČRS PLAŇANY</v>
      </c>
    </row>
    <row r="30" spans="1:20" s="37" customFormat="1" ht="25.5" customHeight="1">
      <c r="A30" s="137">
        <v>1</v>
      </c>
      <c r="B30" s="147">
        <v>3021</v>
      </c>
      <c r="C30" s="148" t="s">
        <v>125</v>
      </c>
      <c r="D30" s="126" t="s">
        <v>126</v>
      </c>
      <c r="E30" s="132" t="s">
        <v>123</v>
      </c>
      <c r="F30" s="134" t="s">
        <v>59</v>
      </c>
      <c r="G30" s="108">
        <v>5</v>
      </c>
      <c r="H30" s="61">
        <f>IF($G30="","",INDEX('1. závod'!$A:$BX,$G30+5,INDEX('Základní list'!$B:$B,MATCH($F30,'Základní list'!$A:$A,0),1)))</f>
        <v>2290</v>
      </c>
      <c r="I30" s="60">
        <f>IF($G30="","",INDEX('1. závod'!$A:$BX,$G30+5,INDEX('Základní list'!$B:$B,MATCH($F30,'Základní list'!$A:$A,0),1)+1))</f>
        <v>4</v>
      </c>
      <c r="J30" s="108" t="s">
        <v>59</v>
      </c>
      <c r="K30" s="108">
        <v>3</v>
      </c>
      <c r="L30" s="61">
        <f>IF($K30="","",INDEX('2. závod'!$A:$BX,$K30+5,INDEX('Základní list'!$B:$B,MATCH($J30,'Základní list'!$A:$A,0),1)))</f>
        <v>6910</v>
      </c>
      <c r="M30" s="60">
        <f>IF($K30="","",INDEX('2. závod'!$A:$BX,$K30+5,INDEX('Základní list'!$B:$B,MATCH($J30,'Základní list'!$A:$A,0),1)+1))</f>
        <v>3</v>
      </c>
      <c r="N30" s="71">
        <f>IF(ISBLANK($C30),"",COUNT(I30,M30))</f>
        <v>2</v>
      </c>
      <c r="O30" s="73">
        <f t="shared" si="13"/>
        <v>9200</v>
      </c>
      <c r="P30" s="75">
        <f t="shared" si="13"/>
        <v>7</v>
      </c>
      <c r="Q30" s="77">
        <f t="shared" si="3"/>
        <v>3</v>
      </c>
      <c r="R30" s="38" t="str">
        <f t="shared" si="7"/>
        <v>C5</v>
      </c>
      <c r="S30" s="38" t="str">
        <f t="shared" si="8"/>
        <v>C3</v>
      </c>
      <c r="T30" s="36" t="str">
        <f t="shared" si="9"/>
        <v>MO ČRS Mladá Boleslav</v>
      </c>
    </row>
    <row r="31" spans="1:20" s="37" customFormat="1" ht="25.5" customHeight="1">
      <c r="A31" s="137">
        <v>2</v>
      </c>
      <c r="B31" s="147">
        <v>4055</v>
      </c>
      <c r="C31" s="148" t="s">
        <v>112</v>
      </c>
      <c r="D31" s="126" t="s">
        <v>116</v>
      </c>
      <c r="E31" s="132" t="s">
        <v>117</v>
      </c>
      <c r="F31" s="134" t="s">
        <v>59</v>
      </c>
      <c r="G31" s="108">
        <v>1</v>
      </c>
      <c r="H31" s="61">
        <f>IF($G31="","",INDEX('1. závod'!$A:$BX,$G31+5,INDEX('Základní list'!$B:$B,MATCH($F31,'Základní list'!$A:$A,0),1)))</f>
        <v>2960</v>
      </c>
      <c r="I31" s="60">
        <f>IF($G31="","",INDEX('1. závod'!$A:$BX,$G31+5,INDEX('Základní list'!$B:$B,MATCH($F31,'Základní list'!$A:$A,0),1)+1))</f>
        <v>3</v>
      </c>
      <c r="J31" s="108" t="s">
        <v>59</v>
      </c>
      <c r="K31" s="108">
        <v>2</v>
      </c>
      <c r="L31" s="61">
        <f>IF($K31="","",INDEX('2. závod'!$A:$BX,$K31+5,INDEX('Základní list'!$B:$B,MATCH($J31,'Základní list'!$A:$A,0),1)))</f>
        <v>5860</v>
      </c>
      <c r="M31" s="60">
        <f>IF($K31="","",INDEX('2. závod'!$A:$BX,$K31+5,INDEX('Základní list'!$B:$B,MATCH($J31,'Základní list'!$A:$A,0),1)+1))</f>
        <v>4</v>
      </c>
      <c r="N31" s="71">
        <f>IF(ISBLANK($C31),"",COUNT(I31,M31))</f>
        <v>2</v>
      </c>
      <c r="O31" s="73">
        <f t="shared" si="13"/>
        <v>8820</v>
      </c>
      <c r="P31" s="75">
        <f t="shared" si="13"/>
        <v>7</v>
      </c>
      <c r="Q31" s="77">
        <f t="shared" si="3"/>
        <v>4</v>
      </c>
      <c r="R31" s="38" t="str">
        <f t="shared" si="7"/>
        <v>C1</v>
      </c>
      <c r="S31" s="38" t="str">
        <f t="shared" si="8"/>
        <v>C2</v>
      </c>
      <c r="T31" s="36" t="str">
        <f t="shared" si="9"/>
        <v>MO ČRS PLAŇANY</v>
      </c>
    </row>
    <row r="32" spans="1:20" s="37" customFormat="1" ht="25.5" customHeight="1">
      <c r="A32" s="137">
        <v>5</v>
      </c>
      <c r="B32" s="147"/>
      <c r="C32" s="148" t="s">
        <v>135</v>
      </c>
      <c r="D32" s="126" t="s">
        <v>126</v>
      </c>
      <c r="E32" s="132" t="s">
        <v>134</v>
      </c>
      <c r="F32" s="134" t="s">
        <v>59</v>
      </c>
      <c r="G32" s="108">
        <v>2</v>
      </c>
      <c r="H32" s="61">
        <f>IF($G32="","",INDEX('1. závod'!$A:$BX,$G32+5,INDEX('Základní list'!$B:$B,MATCH($F32,'Základní list'!$A:$A,0),1)))</f>
        <v>270</v>
      </c>
      <c r="I32" s="60">
        <f>IF($G32="","",INDEX('1. závod'!$A:$BX,$G32+5,INDEX('Základní list'!$B:$B,MATCH($F32,'Základní list'!$A:$A,0),1)+1))</f>
        <v>5</v>
      </c>
      <c r="J32" s="108" t="s">
        <v>59</v>
      </c>
      <c r="K32" s="108">
        <v>5</v>
      </c>
      <c r="L32" s="61">
        <f>IF($K32="","",INDEX('2. závod'!$A:$BX,$K32+5,INDEX('Základní list'!$B:$B,MATCH($J32,'Základní list'!$A:$A,0),1)))</f>
        <v>280</v>
      </c>
      <c r="M32" s="60">
        <f>IF($K32="","",INDEX('2. závod'!$A:$BX,$K32+5,INDEX('Základní list'!$B:$B,MATCH($J32,'Základní list'!$A:$A,0),1)+1))</f>
        <v>5</v>
      </c>
      <c r="N32" s="71">
        <f>IF(ISBLANK($C32),"",COUNT(I32,M32))</f>
        <v>2</v>
      </c>
      <c r="O32" s="73">
        <f t="shared" si="13"/>
        <v>550</v>
      </c>
      <c r="P32" s="75">
        <f t="shared" si="13"/>
        <v>10</v>
      </c>
      <c r="Q32" s="77">
        <f t="shared" si="3"/>
        <v>5</v>
      </c>
      <c r="R32" s="38" t="str">
        <f t="shared" si="7"/>
        <v>C2</v>
      </c>
      <c r="S32" s="38" t="str">
        <f t="shared" si="8"/>
        <v>C5</v>
      </c>
      <c r="T32" s="36" t="str">
        <f t="shared" si="9"/>
        <v>MO ČRS NYMBURK</v>
      </c>
    </row>
    <row r="33" spans="1:20" s="37" customFormat="1" ht="25.5" customHeight="1">
      <c r="A33" s="137"/>
      <c r="B33" s="147"/>
      <c r="C33" s="148"/>
      <c r="D33" s="126"/>
      <c r="E33" s="132"/>
      <c r="F33" s="134"/>
      <c r="G33" s="108"/>
      <c r="H33" s="61">
        <f>IF($G33="","",INDEX('1. závod'!$A:$BX,$G33+5,INDEX('Základní list'!$B:$B,MATCH($F33,'Základní list'!$A:$A,0),1)))</f>
      </c>
      <c r="I33" s="60">
        <f>IF($G33="","",INDEX('1. závod'!$A:$BX,$G33+5,INDEX('Základní list'!$B:$B,MATCH($F33,'Základní list'!$A:$A,0),1)+1))</f>
      </c>
      <c r="J33" s="108"/>
      <c r="K33" s="108"/>
      <c r="L33" s="61">
        <f>IF($K33="","",INDEX('2. závod'!$A:$BX,$K33+5,INDEX('Základní list'!$B:$B,MATCH($J33,'Základní list'!$A:$A,0),1)))</f>
      </c>
      <c r="M33" s="60">
        <f>IF($K33="","",INDEX('2. závod'!$A:$BX,$K33+5,INDEX('Základní list'!$B:$B,MATCH($J33,'Základní list'!$A:$A,0),1)+1))</f>
      </c>
      <c r="N33" s="71">
        <f t="shared" si="10"/>
      </c>
      <c r="O33" s="73">
        <f t="shared" si="11"/>
      </c>
      <c r="P33" s="75">
        <f t="shared" si="12"/>
      </c>
      <c r="Q33" s="77">
        <f t="shared" si="3"/>
      </c>
      <c r="R33" s="38">
        <f t="shared" si="7"/>
      </c>
      <c r="S33" s="38">
        <f t="shared" si="8"/>
      </c>
      <c r="T33" s="36">
        <f t="shared" si="9"/>
      </c>
    </row>
    <row r="34" spans="1:20" s="37" customFormat="1" ht="25.5" customHeight="1">
      <c r="A34" s="137"/>
      <c r="B34" s="125"/>
      <c r="C34" s="146"/>
      <c r="D34" s="126"/>
      <c r="E34" s="132"/>
      <c r="F34" s="134"/>
      <c r="G34" s="108"/>
      <c r="H34" s="61">
        <f>IF($G34="","",INDEX('1. závod'!$A:$BX,$G34+5,INDEX('Základní list'!$B:$B,MATCH($F34,'Základní list'!$A:$A,0),1)))</f>
      </c>
      <c r="I34" s="60">
        <f>IF($G34="","",INDEX('1. závod'!$A:$BX,$G34+5,INDEX('Základní list'!$B:$B,MATCH($F34,'Základní list'!$A:$A,0),1)+1))</f>
      </c>
      <c r="J34" s="108"/>
      <c r="K34" s="108"/>
      <c r="L34" s="61">
        <f>IF($K34="","",INDEX('2. závod'!$A:$BX,$K34+5,INDEX('Základní list'!$B:$B,MATCH($J34,'Základní list'!$A:$A,0),1)))</f>
      </c>
      <c r="M34" s="60">
        <f>IF($K34="","",INDEX('2. závod'!$A:$BX,$K34+5,INDEX('Základní list'!$B:$B,MATCH($J34,'Základní list'!$A:$A,0),1)+1))</f>
      </c>
      <c r="N34" s="71">
        <f t="shared" si="10"/>
      </c>
      <c r="O34" s="73">
        <f t="shared" si="11"/>
      </c>
      <c r="P34" s="75">
        <f t="shared" si="12"/>
      </c>
      <c r="Q34" s="77">
        <f t="shared" si="3"/>
      </c>
      <c r="R34" s="38">
        <f t="shared" si="7"/>
      </c>
      <c r="S34" s="38">
        <f t="shared" si="8"/>
      </c>
      <c r="T34" s="36">
        <f t="shared" si="9"/>
      </c>
    </row>
    <row r="35" spans="1:20" s="37" customFormat="1" ht="25.5" customHeight="1">
      <c r="A35" s="137"/>
      <c r="B35" s="125"/>
      <c r="C35" s="146"/>
      <c r="D35" s="126"/>
      <c r="E35" s="132"/>
      <c r="F35" s="134"/>
      <c r="G35" s="108"/>
      <c r="H35" s="61">
        <f>IF($G35="","",INDEX('1. závod'!$A:$BX,$G35+5,INDEX('Základní list'!$B:$B,MATCH($F35,'Základní list'!$A:$A,0),1)))</f>
      </c>
      <c r="I35" s="60">
        <f>IF($G35="","",INDEX('1. závod'!$A:$BX,$G35+5,INDEX('Základní list'!$B:$B,MATCH($F35,'Základní list'!$A:$A,0),1)+1))</f>
      </c>
      <c r="J35" s="108"/>
      <c r="K35" s="108"/>
      <c r="L35" s="61">
        <f>IF($K35="","",INDEX('2. závod'!$A:$BX,$K35+5,INDEX('Základní list'!$B:$B,MATCH($J35,'Základní list'!$A:$A,0),1)))</f>
      </c>
      <c r="M35" s="60">
        <f>IF($K35="","",INDEX('2. závod'!$A:$BX,$K35+5,INDEX('Základní list'!$B:$B,MATCH($J35,'Základní list'!$A:$A,0),1)+1))</f>
      </c>
      <c r="N35" s="71">
        <f t="shared" si="10"/>
      </c>
      <c r="O35" s="73">
        <f t="shared" si="11"/>
      </c>
      <c r="P35" s="75">
        <f t="shared" si="12"/>
      </c>
      <c r="Q35" s="77">
        <f t="shared" si="3"/>
      </c>
      <c r="R35" s="38">
        <f t="shared" si="4"/>
      </c>
      <c r="S35" s="38">
        <f t="shared" si="5"/>
      </c>
      <c r="T35" s="36">
        <f t="shared" si="6"/>
      </c>
    </row>
    <row r="36" spans="1:20" s="37" customFormat="1" ht="25.5" customHeight="1">
      <c r="A36" s="137"/>
      <c r="B36" s="125"/>
      <c r="C36" s="146"/>
      <c r="D36" s="126"/>
      <c r="E36" s="132"/>
      <c r="F36" s="134"/>
      <c r="G36" s="108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108"/>
      <c r="K36" s="108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71">
        <f t="shared" si="10"/>
      </c>
      <c r="O36" s="73">
        <f t="shared" si="11"/>
      </c>
      <c r="P36" s="75">
        <f t="shared" si="12"/>
      </c>
      <c r="Q36" s="77">
        <f t="shared" si="3"/>
      </c>
      <c r="R36" s="38">
        <f t="shared" si="4"/>
      </c>
      <c r="S36" s="38">
        <f t="shared" si="5"/>
      </c>
      <c r="T36" s="36">
        <f t="shared" si="6"/>
      </c>
    </row>
    <row r="37" spans="1:20" s="37" customFormat="1" ht="25.5" customHeight="1" thickBot="1">
      <c r="A37" s="138"/>
      <c r="B37" s="127"/>
      <c r="C37" s="128"/>
      <c r="D37" s="129"/>
      <c r="E37" s="133"/>
      <c r="F37" s="110"/>
      <c r="G37" s="109"/>
      <c r="H37" s="70">
        <f>IF($G37="","",INDEX('1. závod'!$A:$BX,$G37+5,INDEX('Základní list'!$B:$B,MATCH($F37,'Základní list'!$A:$A,0),1)))</f>
      </c>
      <c r="I37" s="66">
        <f>IF($G37="","",INDEX('1. závod'!$A:$BX,$G37+5,INDEX('Základní list'!$B:$B,MATCH($F37,'Základní list'!$A:$A,0),1)+1))</f>
      </c>
      <c r="J37" s="110"/>
      <c r="K37" s="109"/>
      <c r="L37" s="70">
        <f>IF($K37="","",INDEX('2. závod'!$A:$BX,$K37+5,INDEX('Základní list'!$B:$B,MATCH($J37,'Základní list'!$A:$A,0),1)))</f>
      </c>
      <c r="M37" s="66">
        <f>IF($K37="","",INDEX('2. závod'!$A:$BX,$K37+5,INDEX('Základní list'!$B:$B,MATCH($J37,'Základní list'!$A:$A,0),1)+1))</f>
      </c>
      <c r="N37" s="72">
        <f t="shared" si="10"/>
      </c>
      <c r="O37" s="74">
        <f t="shared" si="11"/>
      </c>
      <c r="P37" s="76">
        <f t="shared" si="12"/>
      </c>
      <c r="Q37" s="77">
        <f t="shared" si="3"/>
      </c>
      <c r="R37" s="38">
        <f t="shared" si="4"/>
      </c>
      <c r="S37" s="38">
        <f t="shared" si="5"/>
      </c>
      <c r="T37" s="36">
        <f t="shared" si="6"/>
      </c>
    </row>
    <row r="38" spans="1:20" s="46" customFormat="1" ht="12.75">
      <c r="A38" s="139"/>
      <c r="B38" s="62"/>
      <c r="C38" s="62"/>
      <c r="D38" s="62"/>
      <c r="E38" s="121"/>
      <c r="F38" s="62"/>
      <c r="G38" s="62"/>
      <c r="H38" s="62"/>
      <c r="I38" s="62"/>
      <c r="J38" s="62"/>
      <c r="K38" s="62"/>
      <c r="L38" s="62"/>
      <c r="M38" s="62"/>
      <c r="N38" s="64"/>
      <c r="O38" s="62"/>
      <c r="P38" s="62"/>
      <c r="Q38" s="62"/>
      <c r="T38" s="45"/>
    </row>
    <row r="39" spans="1:17" ht="12.75">
      <c r="A39" s="199" t="s">
        <v>10</v>
      </c>
      <c r="B39" s="199"/>
      <c r="C39" s="199"/>
      <c r="D39" s="199"/>
      <c r="E39" s="199"/>
      <c r="F39" s="31" t="s">
        <v>18</v>
      </c>
      <c r="G39" s="31"/>
      <c r="H39" s="31"/>
      <c r="I39" s="200" t="s">
        <v>50</v>
      </c>
      <c r="J39" s="200"/>
      <c r="K39" s="200"/>
      <c r="L39" s="200"/>
      <c r="M39" s="200"/>
      <c r="N39" s="200"/>
      <c r="O39" s="200"/>
      <c r="P39" s="200"/>
      <c r="Q39" s="200"/>
    </row>
    <row r="49" ht="12.75">
      <c r="O49" s="39" t="s">
        <v>101</v>
      </c>
    </row>
  </sheetData>
  <sheetProtection formatCells="0" formatColumns="0" formatRows="0" insertColumns="0" insertRows="0" deleteColumns="0" deleteRows="0" selectLockedCells="1" autoFilter="0"/>
  <autoFilter ref="A8:T39"/>
  <mergeCells count="17"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  <mergeCell ref="A39:E39"/>
    <mergeCell ref="I39:Q39"/>
    <mergeCell ref="P7:P8"/>
    <mergeCell ref="Q7:Q8"/>
    <mergeCell ref="A6:A8"/>
    <mergeCell ref="B6:E7"/>
    <mergeCell ref="F6:I6"/>
  </mergeCells>
  <printOptions horizontalCentered="1"/>
  <pageMargins left="0.1968503937007874" right="0.1968503937007874" top="0.31496062992125984" bottom="0.3937007874015748" header="0.2362204724409449" footer="0.1968503937007874"/>
  <pageSetup fitToHeight="0" fitToWidth="1" horizontalDpi="600" verticalDpi="600" orientation="portrait" pageOrder="overThenDown" paperSize="9" scale="84" r:id="rId1"/>
  <headerFooter alignWithMargins="0">
    <oddFooter>&amp;CStránka &amp;P z &amp;N&amp;R&amp;F</oddFooter>
  </headerFooter>
  <rowBreaks count="1" manualBreakCount="1">
    <brk id="38" max="16" man="1"/>
  </rowBreaks>
  <colBreaks count="1" manualBreakCount="1">
    <brk id="2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C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I11" sqref="I1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26" t="str">
        <f>CONCATENATE('Základní list'!$E$4)</f>
        <v>pohárový závod</v>
      </c>
      <c r="C1" s="226"/>
      <c r="D1" s="226"/>
      <c r="E1" s="226"/>
      <c r="F1" s="226"/>
      <c r="G1" s="226" t="str">
        <f>CONCATENATE('Základní list'!$E$4)</f>
        <v>pohárový závod</v>
      </c>
      <c r="H1" s="226"/>
      <c r="I1" s="226"/>
      <c r="J1" s="226"/>
      <c r="K1" s="226"/>
      <c r="L1" s="226" t="str">
        <f>CONCATENATE('Základní list'!$E$4)</f>
        <v>pohárový závod</v>
      </c>
      <c r="M1" s="226"/>
      <c r="N1" s="226"/>
      <c r="O1" s="226"/>
      <c r="P1" s="226"/>
      <c r="Q1" s="226" t="str">
        <f>CONCATENATE('Základní list'!$E$4)</f>
        <v>pohárový závod</v>
      </c>
      <c r="R1" s="226"/>
      <c r="S1" s="226"/>
      <c r="T1" s="226"/>
      <c r="U1" s="226"/>
      <c r="V1" s="226" t="str">
        <f>CONCATENATE('Základní list'!$E$4)</f>
        <v>pohárový závod</v>
      </c>
      <c r="W1" s="226"/>
      <c r="X1" s="226"/>
      <c r="Y1" s="226"/>
      <c r="Z1" s="226"/>
      <c r="AA1" s="226" t="str">
        <f>CONCATENATE('Základní list'!$E$4)</f>
        <v>pohárový závod</v>
      </c>
      <c r="AB1" s="226"/>
      <c r="AC1" s="226"/>
      <c r="AD1" s="226"/>
      <c r="AE1" s="226"/>
      <c r="AF1" s="226" t="str">
        <f>CONCATENATE('Základní list'!$E$4)</f>
        <v>pohárový závod</v>
      </c>
      <c r="AG1" s="226"/>
      <c r="AH1" s="226"/>
      <c r="AI1" s="226"/>
      <c r="AJ1" s="226"/>
      <c r="AK1" s="226" t="str">
        <f>CONCATENATE('Základní list'!$E$4)</f>
        <v>pohárový závod</v>
      </c>
      <c r="AL1" s="226"/>
      <c r="AM1" s="226"/>
      <c r="AN1" s="226"/>
      <c r="AO1" s="226"/>
      <c r="AP1" s="226" t="str">
        <f>CONCATENATE('Základní list'!$E$4)</f>
        <v>pohárový závod</v>
      </c>
      <c r="AQ1" s="226"/>
      <c r="AR1" s="226"/>
      <c r="AS1" s="226"/>
      <c r="AT1" s="226"/>
      <c r="AU1" s="226" t="str">
        <f>CONCATENATE('Základní list'!$E$4)</f>
        <v>pohárový závod</v>
      </c>
      <c r="AV1" s="226"/>
      <c r="AW1" s="226"/>
      <c r="AX1" s="226"/>
      <c r="AY1" s="226"/>
      <c r="AZ1" s="226" t="str">
        <f>CONCATENATE('Základní list'!$E$4)</f>
        <v>pohárový závod</v>
      </c>
      <c r="BA1" s="226"/>
      <c r="BB1" s="226"/>
      <c r="BC1" s="226"/>
      <c r="BD1" s="226"/>
      <c r="BE1" s="226" t="str">
        <f>CONCATENATE('Základní list'!$E$4)</f>
        <v>pohárový závod</v>
      </c>
      <c r="BF1" s="226"/>
      <c r="BG1" s="226"/>
      <c r="BH1" s="226"/>
      <c r="BI1" s="226"/>
      <c r="BJ1" s="226" t="str">
        <f>CONCATENATE('Základní list'!$E$4)</f>
        <v>pohárový závod</v>
      </c>
      <c r="BK1" s="226"/>
      <c r="BL1" s="226"/>
      <c r="BM1" s="226"/>
      <c r="BN1" s="226"/>
      <c r="BO1" s="226" t="str">
        <f>CONCATENATE('Základní list'!$E$4)</f>
        <v>pohárový závod</v>
      </c>
      <c r="BP1" s="226"/>
      <c r="BQ1" s="226"/>
      <c r="BR1" s="226"/>
      <c r="BS1" s="226"/>
      <c r="BT1" s="226" t="str">
        <f>CONCATENATE('Základní list'!$E$4)</f>
        <v>pohárový závod</v>
      </c>
      <c r="BU1" s="226"/>
      <c r="BV1" s="226"/>
      <c r="BW1" s="226"/>
      <c r="BX1" s="226"/>
    </row>
    <row r="2" spans="1:76" s="59" customFormat="1" ht="13.5" thickBot="1">
      <c r="A2" s="58"/>
      <c r="B2" s="227" t="str">
        <f>CONCATENATE('Základní list'!$D$5)</f>
        <v>15.9.</v>
      </c>
      <c r="C2" s="227"/>
      <c r="D2" s="227"/>
      <c r="E2" s="227"/>
      <c r="F2" s="227"/>
      <c r="G2" s="227" t="str">
        <f>CONCATENATE('Základní list'!$D$5)</f>
        <v>15.9.</v>
      </c>
      <c r="H2" s="227"/>
      <c r="I2" s="227"/>
      <c r="J2" s="227"/>
      <c r="K2" s="227"/>
      <c r="L2" s="227" t="str">
        <f>CONCATENATE('Základní list'!$D$5)</f>
        <v>15.9.</v>
      </c>
      <c r="M2" s="227"/>
      <c r="N2" s="227"/>
      <c r="O2" s="227"/>
      <c r="P2" s="227"/>
      <c r="Q2" s="227" t="str">
        <f>CONCATENATE('Základní list'!$D$5)</f>
        <v>15.9.</v>
      </c>
      <c r="R2" s="227"/>
      <c r="S2" s="227"/>
      <c r="T2" s="227"/>
      <c r="U2" s="227"/>
      <c r="V2" s="227" t="str">
        <f>CONCATENATE('Základní list'!$D$5)</f>
        <v>15.9.</v>
      </c>
      <c r="W2" s="227"/>
      <c r="X2" s="227"/>
      <c r="Y2" s="227"/>
      <c r="Z2" s="227"/>
      <c r="AA2" s="227" t="str">
        <f>CONCATENATE('Základní list'!$D$5)</f>
        <v>15.9.</v>
      </c>
      <c r="AB2" s="227"/>
      <c r="AC2" s="227"/>
      <c r="AD2" s="227"/>
      <c r="AE2" s="227"/>
      <c r="AF2" s="227" t="str">
        <f>CONCATENATE('Základní list'!$D$5)</f>
        <v>15.9.</v>
      </c>
      <c r="AG2" s="227"/>
      <c r="AH2" s="227"/>
      <c r="AI2" s="227"/>
      <c r="AJ2" s="227"/>
      <c r="AK2" s="227" t="str">
        <f>CONCATENATE('Základní list'!$D$5)</f>
        <v>15.9.</v>
      </c>
      <c r="AL2" s="227"/>
      <c r="AM2" s="227"/>
      <c r="AN2" s="227"/>
      <c r="AO2" s="227"/>
      <c r="AP2" s="227" t="str">
        <f>CONCATENATE('Základní list'!$D$5)</f>
        <v>15.9.</v>
      </c>
      <c r="AQ2" s="227"/>
      <c r="AR2" s="227"/>
      <c r="AS2" s="227"/>
      <c r="AT2" s="227"/>
      <c r="AU2" s="227" t="str">
        <f>CONCATENATE('Základní list'!$D$5)</f>
        <v>15.9.</v>
      </c>
      <c r="AV2" s="227"/>
      <c r="AW2" s="227"/>
      <c r="AX2" s="227"/>
      <c r="AY2" s="227"/>
      <c r="AZ2" s="227" t="str">
        <f>CONCATENATE('Základní list'!$D$5)</f>
        <v>15.9.</v>
      </c>
      <c r="BA2" s="227"/>
      <c r="BB2" s="227"/>
      <c r="BC2" s="227"/>
      <c r="BD2" s="227"/>
      <c r="BE2" s="227" t="str">
        <f>CONCATENATE('Základní list'!$D$5)</f>
        <v>15.9.</v>
      </c>
      <c r="BF2" s="227"/>
      <c r="BG2" s="227"/>
      <c r="BH2" s="227"/>
      <c r="BI2" s="227"/>
      <c r="BJ2" s="227" t="str">
        <f>CONCATENATE('Základní list'!$D$5)</f>
        <v>15.9.</v>
      </c>
      <c r="BK2" s="227"/>
      <c r="BL2" s="227"/>
      <c r="BM2" s="227"/>
      <c r="BN2" s="227"/>
      <c r="BO2" s="227" t="str">
        <f>CONCATENATE('Základní list'!$D$5)</f>
        <v>15.9.</v>
      </c>
      <c r="BP2" s="227"/>
      <c r="BQ2" s="227"/>
      <c r="BR2" s="227"/>
      <c r="BS2" s="227"/>
      <c r="BT2" s="227" t="str">
        <f>CONCATENATE('Základní list'!$D$5)</f>
        <v>15.9.</v>
      </c>
      <c r="BU2" s="227"/>
      <c r="BV2" s="227"/>
      <c r="BW2" s="227"/>
      <c r="BX2" s="227"/>
    </row>
    <row r="3" spans="1:76" ht="16.5" customHeight="1">
      <c r="A3" s="228" t="s">
        <v>11</v>
      </c>
      <c r="B3" s="220" t="s">
        <v>16</v>
      </c>
      <c r="C3" s="221"/>
      <c r="D3" s="221"/>
      <c r="E3" s="221"/>
      <c r="F3" s="222"/>
      <c r="G3" s="220" t="s">
        <v>16</v>
      </c>
      <c r="H3" s="221"/>
      <c r="I3" s="221"/>
      <c r="J3" s="221"/>
      <c r="K3" s="222" t="s">
        <v>36</v>
      </c>
      <c r="L3" s="220" t="s">
        <v>16</v>
      </c>
      <c r="M3" s="221"/>
      <c r="N3" s="221"/>
      <c r="O3" s="221"/>
      <c r="P3" s="222" t="s">
        <v>36</v>
      </c>
      <c r="Q3" s="220" t="s">
        <v>16</v>
      </c>
      <c r="R3" s="221"/>
      <c r="S3" s="221"/>
      <c r="T3" s="221"/>
      <c r="U3" s="222" t="s">
        <v>36</v>
      </c>
      <c r="V3" s="220" t="s">
        <v>16</v>
      </c>
      <c r="W3" s="221"/>
      <c r="X3" s="221"/>
      <c r="Y3" s="221"/>
      <c r="Z3" s="222" t="s">
        <v>36</v>
      </c>
      <c r="AA3" s="220" t="s">
        <v>16</v>
      </c>
      <c r="AB3" s="221"/>
      <c r="AC3" s="221"/>
      <c r="AD3" s="221"/>
      <c r="AE3" s="222" t="s">
        <v>36</v>
      </c>
      <c r="AF3" s="220" t="s">
        <v>16</v>
      </c>
      <c r="AG3" s="221"/>
      <c r="AH3" s="221"/>
      <c r="AI3" s="221"/>
      <c r="AJ3" s="222" t="s">
        <v>36</v>
      </c>
      <c r="AK3" s="220" t="s">
        <v>16</v>
      </c>
      <c r="AL3" s="221"/>
      <c r="AM3" s="221"/>
      <c r="AN3" s="221"/>
      <c r="AO3" s="222" t="s">
        <v>36</v>
      </c>
      <c r="AP3" s="220" t="s">
        <v>16</v>
      </c>
      <c r="AQ3" s="221"/>
      <c r="AR3" s="221"/>
      <c r="AS3" s="221"/>
      <c r="AT3" s="222" t="s">
        <v>36</v>
      </c>
      <c r="AU3" s="220" t="s">
        <v>16</v>
      </c>
      <c r="AV3" s="221"/>
      <c r="AW3" s="221"/>
      <c r="AX3" s="221"/>
      <c r="AY3" s="222" t="s">
        <v>36</v>
      </c>
      <c r="AZ3" s="220" t="s">
        <v>16</v>
      </c>
      <c r="BA3" s="221"/>
      <c r="BB3" s="221"/>
      <c r="BC3" s="221"/>
      <c r="BD3" s="222" t="s">
        <v>36</v>
      </c>
      <c r="BE3" s="220" t="s">
        <v>16</v>
      </c>
      <c r="BF3" s="221"/>
      <c r="BG3" s="221"/>
      <c r="BH3" s="221"/>
      <c r="BI3" s="222" t="s">
        <v>36</v>
      </c>
      <c r="BJ3" s="220" t="s">
        <v>16</v>
      </c>
      <c r="BK3" s="221"/>
      <c r="BL3" s="221"/>
      <c r="BM3" s="221"/>
      <c r="BN3" s="222" t="s">
        <v>36</v>
      </c>
      <c r="BO3" s="220" t="s">
        <v>16</v>
      </c>
      <c r="BP3" s="221"/>
      <c r="BQ3" s="221"/>
      <c r="BR3" s="221"/>
      <c r="BS3" s="222" t="s">
        <v>36</v>
      </c>
      <c r="BT3" s="220" t="s">
        <v>16</v>
      </c>
      <c r="BU3" s="221"/>
      <c r="BV3" s="221"/>
      <c r="BW3" s="221"/>
      <c r="BX3" s="222" t="s">
        <v>36</v>
      </c>
    </row>
    <row r="4" spans="1:76" s="8" customFormat="1" ht="16.5" customHeight="1" thickBot="1">
      <c r="A4" s="229"/>
      <c r="B4" s="223" t="str">
        <f>IF(ISBLANK('Základní list'!$C12),"",'Základní list'!$A12)</f>
        <v>A</v>
      </c>
      <c r="C4" s="224"/>
      <c r="D4" s="224"/>
      <c r="E4" s="224"/>
      <c r="F4" s="225"/>
      <c r="G4" s="223" t="str">
        <f>IF(ISBLANK('Základní list'!$C13),"",'Základní list'!$A13)</f>
        <v>B</v>
      </c>
      <c r="H4" s="224"/>
      <c r="I4" s="224"/>
      <c r="J4" s="224"/>
      <c r="K4" s="225"/>
      <c r="L4" s="223" t="str">
        <f>IF(ISBLANK('Základní list'!$C14),"",'Základní list'!$A14)</f>
        <v>C</v>
      </c>
      <c r="M4" s="224"/>
      <c r="N4" s="224"/>
      <c r="O4" s="224"/>
      <c r="P4" s="225"/>
      <c r="Q4" s="223" t="str">
        <f>IF(ISBLANK('Základní list'!$C15),"",'Základní list'!$A15)</f>
        <v>D</v>
      </c>
      <c r="R4" s="224"/>
      <c r="S4" s="224"/>
      <c r="T4" s="224"/>
      <c r="U4" s="225"/>
      <c r="V4" s="223" t="str">
        <f>IF(ISBLANK('Základní list'!$C16),"",'Základní list'!$A16)</f>
        <v>E</v>
      </c>
      <c r="W4" s="224"/>
      <c r="X4" s="224"/>
      <c r="Y4" s="224"/>
      <c r="Z4" s="225"/>
      <c r="AA4" s="223" t="str">
        <f>IF(ISBLANK('Základní list'!$C17),"",'Základní list'!$A17)</f>
        <v>F</v>
      </c>
      <c r="AB4" s="224"/>
      <c r="AC4" s="224"/>
      <c r="AD4" s="224"/>
      <c r="AE4" s="225"/>
      <c r="AF4" s="223" t="str">
        <f>IF(ISBLANK('Základní list'!$C18),"",'Základní list'!$A18)</f>
        <v>G</v>
      </c>
      <c r="AG4" s="224"/>
      <c r="AH4" s="224"/>
      <c r="AI4" s="224"/>
      <c r="AJ4" s="225"/>
      <c r="AK4" s="223" t="str">
        <f>IF(ISBLANK('Základní list'!$C19),"",'Základní list'!$A19)</f>
        <v>H</v>
      </c>
      <c r="AL4" s="224"/>
      <c r="AM4" s="224"/>
      <c r="AN4" s="224"/>
      <c r="AO4" s="225"/>
      <c r="AP4" s="223" t="str">
        <f>IF(ISBLANK('Základní list'!$C20),"",'Základní list'!$A20)</f>
        <v>I</v>
      </c>
      <c r="AQ4" s="224"/>
      <c r="AR4" s="224"/>
      <c r="AS4" s="224"/>
      <c r="AT4" s="225"/>
      <c r="AU4" s="223" t="str">
        <f>IF(ISBLANK('Základní list'!$C21),"",'Základní list'!$A21)</f>
        <v>J</v>
      </c>
      <c r="AV4" s="224"/>
      <c r="AW4" s="224"/>
      <c r="AX4" s="224"/>
      <c r="AY4" s="225"/>
      <c r="AZ4" s="223" t="str">
        <f>IF(ISBLANK('Základní list'!$C22),"",'Základní list'!$A22)</f>
        <v>K</v>
      </c>
      <c r="BA4" s="224"/>
      <c r="BB4" s="224"/>
      <c r="BC4" s="224"/>
      <c r="BD4" s="225"/>
      <c r="BE4" s="223" t="str">
        <f>IF(ISBLANK('Základní list'!$C23),"",'Základní list'!$A23)</f>
        <v>L</v>
      </c>
      <c r="BF4" s="224"/>
      <c r="BG4" s="224"/>
      <c r="BH4" s="224"/>
      <c r="BI4" s="225"/>
      <c r="BJ4" s="223" t="str">
        <f>IF(ISBLANK('Základní list'!$C24),"",'Základní list'!$A24)</f>
        <v>M</v>
      </c>
      <c r="BK4" s="224"/>
      <c r="BL4" s="224"/>
      <c r="BM4" s="224"/>
      <c r="BN4" s="225"/>
      <c r="BO4" s="223" t="str">
        <f>IF(ISBLANK('Základní list'!$C25),"",'Základní list'!$A25)</f>
        <v>O</v>
      </c>
      <c r="BP4" s="224"/>
      <c r="BQ4" s="224"/>
      <c r="BR4" s="224"/>
      <c r="BS4" s="225"/>
      <c r="BT4" s="223" t="str">
        <f>IF(ISBLANK('Základní list'!$C26),"",'Základní list'!$A26)</f>
        <v>P</v>
      </c>
      <c r="BU4" s="224"/>
      <c r="BV4" s="224"/>
      <c r="BW4" s="224"/>
      <c r="BX4" s="225"/>
    </row>
    <row r="5" spans="1:76" s="9" customFormat="1" ht="13.5" thickBot="1">
      <c r="A5" s="230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Ondřej Mecl</v>
      </c>
      <c r="C6" s="52" t="str">
        <f>IF(ISNA(MATCH(CONCATENATE(B$4,$A6),'Výsledková listina'!$R:$R,0)),"",INDEX('Výsledková listina'!$T:$T,MATCH(CONCATENATE(B$4,$A6),'Výsledková listina'!$R:$R,0),1))</f>
        <v>MO ČRS PLAŇANY</v>
      </c>
      <c r="D6" s="111">
        <v>1130</v>
      </c>
      <c r="E6" s="50">
        <f aca="true" t="shared" si="0" ref="E6:E35">IF(D6="","",RANK(D6,D$1:D$65536,0)+(COUNT(D$1:D$65536)+1-RANK(D6,D$1:D$65536,0)-RANK(D6,D$1:D$65536,1))/2)</f>
        <v>3</v>
      </c>
      <c r="F6" s="67"/>
      <c r="G6" s="17" t="str">
        <f>IF(ISNA(MATCH(CONCATENATE(G$4,$A6),'Výsledková listina'!$R:$R,0)),"",INDEX('Výsledková listina'!$C:$C,MATCH(CONCATENATE(G$4,$A6),'Výsledková listina'!$R:$R,0),1))</f>
        <v>Houserová Nikola</v>
      </c>
      <c r="H6" s="52" t="str">
        <f>IF(ISNA(MATCH(CONCATENATE(G$4,$A6),'Výsledková listina'!$R:$R,0)),"",INDEX('Výsledková listina'!$T:$T,MATCH(CONCATENATE(G$4,$A6),'Výsledková listina'!$R:$R,0),1))</f>
        <v>MO ČRS PLAŇANY</v>
      </c>
      <c r="I6" s="111">
        <v>5720</v>
      </c>
      <c r="J6" s="50">
        <f aca="true" t="shared" si="1" ref="J6:J35">IF(I6="","",RANK(I6,I$1:I$65536,0)+(COUNT(I$1:I$65536)+1-RANK(I6,I$1:I$65536,0)-RANK(I6,I$1:I$65536,1))/2)</f>
        <v>2</v>
      </c>
      <c r="K6" s="67"/>
      <c r="L6" s="17" t="str">
        <f>IF(ISNA(MATCH(CONCATENATE(L$4,$A6),'Výsledková listina'!$R:$R,0)),"",INDEX('Výsledková listina'!$C:$C,MATCH(CONCATENATE(L$4,$A6),'Výsledková listina'!$R:$R,0),1))</f>
        <v>Smitková Tereza</v>
      </c>
      <c r="M6" s="52" t="str">
        <f>IF(ISNA(MATCH(CONCATENATE(L$4,$A6),'Výsledková listina'!$R:$R,0)),"",INDEX('Výsledková listina'!$T:$T,MATCH(CONCATENATE(L$4,$A6),'Výsledková listina'!$R:$R,0),1))</f>
        <v>MO ČRS PLAŇANY</v>
      </c>
      <c r="N6" s="111">
        <v>2960</v>
      </c>
      <c r="O6" s="50">
        <f aca="true" t="shared" si="2" ref="O6:O35">IF(N6="","",RANK(N6,N$1:N$65536,0)+(COUNT(N$1:N$65536)+1-RANK(N6,N$1:N$65536,0)-RANK(N6,N$1:N$65536,1))/2)</f>
        <v>3</v>
      </c>
      <c r="P6" s="67"/>
      <c r="Q6" s="17">
        <f>IF(ISNA(MATCH(CONCATENATE(Q$4,$A6),'Výsledková listina'!$R:$R,0)),"",INDEX('Výsledková listina'!$C:$C,MATCH(CONCATENATE(Q$4,$A6),'Výsledková listina'!$R:$R,0),1))</f>
      </c>
      <c r="R6" s="52">
        <f>IF(ISNA(MATCH(CONCATENATE(Q$4,$A6),'Výsledková listina'!$R:$R,0)),"",INDEX('Výsledková listina'!$T:$T,MATCH(CONCATENATE(Q$4,$A6),'Výsledková listina'!$R:$R,0),1))</f>
      </c>
      <c r="S6" s="111"/>
      <c r="T6" s="50">
        <f aca="true" t="shared" si="3" ref="T6:T35">IF(S6="","",RANK(S6,S$1:S$65536,0)+(COUNT(S$1:S$65536)+1-RANK(S6,S$1:S$65536,0)-RANK(S6,S$1:S$65536,1))/2)</f>
      </c>
      <c r="U6" s="67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11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11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11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11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11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11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11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11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11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11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11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Smitka Antonín</v>
      </c>
      <c r="C7" s="52" t="str">
        <f>IF(ISNA(MATCH(CONCATENATE(B$4,$A7),'Výsledková listina'!$R:$R,0)),"",INDEX('Výsledková listina'!$T:$T,MATCH(CONCATENATE(B$4,$A7),'Výsledková listina'!$R:$R,0),1))</f>
        <v>MO ČRS PLAŇANY</v>
      </c>
      <c r="D7" s="112">
        <v>350</v>
      </c>
      <c r="E7" s="50">
        <f t="shared" si="0"/>
        <v>4</v>
      </c>
      <c r="F7" s="68"/>
      <c r="G7" s="17" t="str">
        <f>IF(ISNA(MATCH(CONCATENATE(G$4,$A7),'Výsledková listina'!$R:$R,0)),"",INDEX('Výsledková listina'!$C:$C,MATCH(CONCATENATE(G$4,$A7),'Výsledková listina'!$R:$R,0),1))</f>
        <v>Budík Alexandr</v>
      </c>
      <c r="H7" s="52" t="str">
        <f>IF(ISNA(MATCH(CONCATENATE(G$4,$A7),'Výsledková listina'!$R:$R,0)),"",INDEX('Výsledková listina'!$T:$T,MATCH(CONCATENATE(G$4,$A7),'Výsledková listina'!$R:$R,0),1))</f>
        <v>MO ČRS PLAŇANY</v>
      </c>
      <c r="I7" s="111">
        <v>280</v>
      </c>
      <c r="J7" s="50">
        <f t="shared" si="1"/>
        <v>5</v>
      </c>
      <c r="K7" s="68"/>
      <c r="L7" s="17" t="str">
        <f>IF(ISNA(MATCH(CONCATENATE(L$4,$A7),'Výsledková listina'!$R:$R,0)),"",INDEX('Výsledková listina'!$C:$C,MATCH(CONCATENATE(L$4,$A7),'Výsledková listina'!$R:$R,0),1))</f>
        <v>Jecha Vojtěch </v>
      </c>
      <c r="M7" s="52" t="str">
        <f>IF(ISNA(MATCH(CONCATENATE(L$4,$A7),'Výsledková listina'!$R:$R,0)),"",INDEX('Výsledková listina'!$T:$T,MATCH(CONCATENATE(L$4,$A7),'Výsledková listina'!$R:$R,0),1))</f>
        <v>MO ČRS NYMBURK</v>
      </c>
      <c r="N7" s="111">
        <v>270</v>
      </c>
      <c r="O7" s="50">
        <f t="shared" si="2"/>
        <v>5</v>
      </c>
      <c r="P7" s="68"/>
      <c r="Q7" s="17">
        <f>IF(ISNA(MATCH(CONCATENATE(Q$4,$A7),'Výsledková listina'!$R:$R,0)),"",INDEX('Výsledková listina'!$C:$C,MATCH(CONCATENATE(Q$4,$A7),'Výsledková listina'!$R:$R,0),1))</f>
      </c>
      <c r="R7" s="52">
        <f>IF(ISNA(MATCH(CONCATENATE(Q$4,$A7),'Výsledková listina'!$R:$R,0)),"",INDEX('Výsledková listina'!$T:$T,MATCH(CONCATENATE(Q$4,$A7),'Výsledková listina'!$R:$R,0),1))</f>
      </c>
      <c r="S7" s="111"/>
      <c r="T7" s="50">
        <f t="shared" si="3"/>
      </c>
      <c r="U7" s="68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11"/>
      <c r="Y7" s="50">
        <f t="shared" si="4"/>
      </c>
      <c r="Z7" s="68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11"/>
      <c r="AD7" s="50">
        <f t="shared" si="5"/>
      </c>
      <c r="AE7" s="68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11"/>
      <c r="AI7" s="50">
        <f t="shared" si="6"/>
      </c>
      <c r="AJ7" s="68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11"/>
      <c r="AN7" s="50">
        <f t="shared" si="7"/>
      </c>
      <c r="AO7" s="68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11"/>
      <c r="AS7" s="50">
        <f t="shared" si="8"/>
      </c>
      <c r="AT7" s="68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11"/>
      <c r="AX7" s="50">
        <f t="shared" si="9"/>
      </c>
      <c r="AY7" s="68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11"/>
      <c r="BC7" s="50">
        <f t="shared" si="10"/>
      </c>
      <c r="BD7" s="68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11"/>
      <c r="BH7" s="50">
        <f t="shared" si="11"/>
      </c>
      <c r="BI7" s="68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11"/>
      <c r="BM7" s="50">
        <f t="shared" si="12"/>
      </c>
      <c r="BN7" s="68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11"/>
      <c r="BR7" s="50">
        <f t="shared" si="13"/>
      </c>
      <c r="BS7" s="68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11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Suchý Eduard</v>
      </c>
      <c r="C8" s="52" t="str">
        <f>IF(ISNA(MATCH(CONCATENATE(B$4,$A8),'Výsledková listina'!$R:$R,0)),"",INDEX('Výsledková listina'!$T:$T,MATCH(CONCATENATE(B$4,$A8),'Výsledková listina'!$R:$R,0),1))</f>
        <v>MO ČRS Mladá Boleslav</v>
      </c>
      <c r="D8" s="112">
        <v>2140</v>
      </c>
      <c r="E8" s="50">
        <f t="shared" si="0"/>
        <v>1</v>
      </c>
      <c r="F8" s="68"/>
      <c r="G8" s="17" t="str">
        <f>IF(ISNA(MATCH(CONCATENATE(G$4,$A8),'Výsledková listina'!$R:$R,0)),"",INDEX('Výsledková listina'!$C:$C,MATCH(CONCATENATE(G$4,$A8),'Výsledková listina'!$R:$R,0),1))</f>
        <v>Ptáček Antonín</v>
      </c>
      <c r="H8" s="52" t="str">
        <f>IF(ISNA(MATCH(CONCATENATE(G$4,$A8),'Výsledková listina'!$R:$R,0)),"",INDEX('Výsledková listina'!$T:$T,MATCH(CONCATENATE(G$4,$A8),'Výsledková listina'!$R:$R,0),1))</f>
        <v>MO ČRS PLAŇANY</v>
      </c>
      <c r="I8" s="111">
        <v>10820</v>
      </c>
      <c r="J8" s="50">
        <f t="shared" si="1"/>
        <v>1</v>
      </c>
      <c r="K8" s="68"/>
      <c r="L8" s="17" t="str">
        <f>IF(ISNA(MATCH(CONCATENATE(L$4,$A8),'Výsledková listina'!$R:$R,0)),"",INDEX('Výsledková listina'!$C:$C,MATCH(CONCATENATE(L$4,$A8),'Výsledková listina'!$R:$R,0),1))</f>
        <v>Vrba David</v>
      </c>
      <c r="M8" s="52" t="str">
        <f>IF(ISNA(MATCH(CONCATENATE(L$4,$A8),'Výsledková listina'!$R:$R,0)),"",INDEX('Výsledková listina'!$T:$T,MATCH(CONCATENATE(L$4,$A8),'Výsledková listina'!$R:$R,0),1))</f>
        <v>MO ČRS PLAŇANY</v>
      </c>
      <c r="N8" s="111">
        <v>9770</v>
      </c>
      <c r="O8" s="50">
        <f t="shared" si="2"/>
        <v>1</v>
      </c>
      <c r="P8" s="68"/>
      <c r="Q8" s="17">
        <f>IF(ISNA(MATCH(CONCATENATE(Q$4,$A8),'Výsledková listina'!$R:$R,0)),"",INDEX('Výsledková listina'!$C:$C,MATCH(CONCATENATE(Q$4,$A8),'Výsledková listina'!$R:$R,0),1))</f>
      </c>
      <c r="R8" s="52">
        <f>IF(ISNA(MATCH(CONCATENATE(Q$4,$A8),'Výsledková listina'!$R:$R,0)),"",INDEX('Výsledková listina'!$T:$T,MATCH(CONCATENATE(Q$4,$A8),'Výsledková listina'!$R:$R,0),1))</f>
      </c>
      <c r="S8" s="111"/>
      <c r="T8" s="50">
        <f t="shared" si="3"/>
      </c>
      <c r="U8" s="68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11"/>
      <c r="Y8" s="50">
        <f t="shared" si="4"/>
      </c>
      <c r="Z8" s="68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11"/>
      <c r="AD8" s="50">
        <f t="shared" si="5"/>
      </c>
      <c r="AE8" s="68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11"/>
      <c r="AI8" s="50">
        <f t="shared" si="6"/>
      </c>
      <c r="AJ8" s="68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11"/>
      <c r="AN8" s="50">
        <f t="shared" si="7"/>
      </c>
      <c r="AO8" s="68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11"/>
      <c r="AS8" s="50">
        <f t="shared" si="8"/>
      </c>
      <c r="AT8" s="68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11"/>
      <c r="AX8" s="50">
        <f t="shared" si="9"/>
      </c>
      <c r="AY8" s="68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11"/>
      <c r="BC8" s="50">
        <f t="shared" si="10"/>
      </c>
      <c r="BD8" s="68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11"/>
      <c r="BH8" s="50">
        <f t="shared" si="11"/>
      </c>
      <c r="BI8" s="68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11"/>
      <c r="BM8" s="50">
        <f t="shared" si="12"/>
      </c>
      <c r="BN8" s="68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11"/>
      <c r="BR8" s="50">
        <f t="shared" si="13"/>
      </c>
      <c r="BS8" s="68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11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Král Michal</v>
      </c>
      <c r="C9" s="52" t="str">
        <f>IF(ISNA(MATCH(CONCATENATE(B$4,$A9),'Výsledková listina'!$R:$R,0)),"",INDEX('Výsledková listina'!$T:$T,MATCH(CONCATENATE(B$4,$A9),'Výsledková listina'!$R:$R,0),1))</f>
        <v>MO ČRS NYMBURK</v>
      </c>
      <c r="D9" s="112">
        <v>1590</v>
      </c>
      <c r="E9" s="50">
        <f t="shared" si="0"/>
        <v>2</v>
      </c>
      <c r="F9" s="68"/>
      <c r="G9" s="17" t="str">
        <f>IF(ISNA(MATCH(CONCATENATE(G$4,$A9),'Výsledková listina'!$R:$R,0)),"",INDEX('Výsledková listina'!$C:$C,MATCH(CONCATENATE(G$4,$A9),'Výsledková listina'!$R:$R,0),1))</f>
        <v>Zajíček Kristián</v>
      </c>
      <c r="H9" s="52" t="str">
        <f>IF(ISNA(MATCH(CONCATENATE(G$4,$A9),'Výsledková listina'!$R:$R,0)),"",INDEX('Výsledková listina'!$T:$T,MATCH(CONCATENATE(G$4,$A9),'Výsledková listina'!$R:$R,0),1))</f>
        <v>MO ČRS PLAŇANY</v>
      </c>
      <c r="I9" s="111">
        <v>2220</v>
      </c>
      <c r="J9" s="50">
        <f t="shared" si="1"/>
        <v>4</v>
      </c>
      <c r="K9" s="68"/>
      <c r="L9" s="17" t="str">
        <f>IF(ISNA(MATCH(CONCATENATE(L$4,$A9),'Výsledková listina'!$R:$R,0)),"",INDEX('Výsledková listina'!$C:$C,MATCH(CONCATENATE(L$4,$A9),'Výsledková listina'!$R:$R,0),1))</f>
        <v>Hanyková Eliška</v>
      </c>
      <c r="M9" s="52" t="str">
        <f>IF(ISNA(MATCH(CONCATENATE(L$4,$A9),'Výsledková listina'!$R:$R,0)),"",INDEX('Výsledková listina'!$T:$T,MATCH(CONCATENATE(L$4,$A9),'Výsledková listina'!$R:$R,0),1))</f>
        <v>MO ČRS PLAŇANY</v>
      </c>
      <c r="N9" s="111">
        <v>5380</v>
      </c>
      <c r="O9" s="50">
        <f t="shared" si="2"/>
        <v>2</v>
      </c>
      <c r="P9" s="68"/>
      <c r="Q9" s="17">
        <f>IF(ISNA(MATCH(CONCATENATE(Q$4,$A9),'Výsledková listina'!$R:$R,0)),"",INDEX('Výsledková listina'!$C:$C,MATCH(CONCATENATE(Q$4,$A9),'Výsledková listina'!$R:$R,0),1))</f>
      </c>
      <c r="R9" s="52">
        <f>IF(ISNA(MATCH(CONCATENATE(Q$4,$A9),'Výsledková listina'!$R:$R,0)),"",INDEX('Výsledková listina'!$T:$T,MATCH(CONCATENATE(Q$4,$A9),'Výsledková listina'!$R:$R,0),1))</f>
      </c>
      <c r="S9" s="111"/>
      <c r="T9" s="50">
        <f t="shared" si="3"/>
      </c>
      <c r="U9" s="68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11"/>
      <c r="Y9" s="50">
        <f t="shared" si="4"/>
      </c>
      <c r="Z9" s="68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11"/>
      <c r="AD9" s="50">
        <f t="shared" si="5"/>
      </c>
      <c r="AE9" s="68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11"/>
      <c r="AI9" s="50">
        <f t="shared" si="6"/>
      </c>
      <c r="AJ9" s="68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11"/>
      <c r="AN9" s="50">
        <f t="shared" si="7"/>
      </c>
      <c r="AO9" s="68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11"/>
      <c r="AS9" s="50">
        <f t="shared" si="8"/>
      </c>
      <c r="AT9" s="68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11"/>
      <c r="AX9" s="50">
        <f t="shared" si="9"/>
      </c>
      <c r="AY9" s="68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11"/>
      <c r="BC9" s="50">
        <f t="shared" si="10"/>
      </c>
      <c r="BD9" s="68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11"/>
      <c r="BH9" s="50">
        <f t="shared" si="11"/>
      </c>
      <c r="BI9" s="68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11"/>
      <c r="BM9" s="50">
        <f t="shared" si="12"/>
      </c>
      <c r="BN9" s="68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11"/>
      <c r="BR9" s="50">
        <f t="shared" si="13"/>
      </c>
      <c r="BS9" s="68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11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Šedivý Vojtěch</v>
      </c>
      <c r="C10" s="52" t="str">
        <f>IF(ISNA(MATCH(CONCATENATE(B$4,$A10),'Výsledková listina'!$R:$R,0)),"",INDEX('Výsledková listina'!$T:$T,MATCH(CONCATENATE(B$4,$A10),'Výsledková listina'!$R:$R,0),1))</f>
        <v>MO ČRS Mladá Boleslav</v>
      </c>
      <c r="D10" s="112">
        <v>0</v>
      </c>
      <c r="E10" s="50">
        <f t="shared" si="0"/>
        <v>5.5</v>
      </c>
      <c r="F10" s="68"/>
      <c r="G10" s="17" t="str">
        <f>IF(ISNA(MATCH(CONCATENATE(G$4,$A10),'Výsledková listina'!$R:$R,0)),"",INDEX('Výsledková listina'!$C:$C,MATCH(CONCATENATE(G$4,$A10),'Výsledková listina'!$R:$R,0),1))</f>
        <v>Strňiště Daniel</v>
      </c>
      <c r="H10" s="52" t="str">
        <f>IF(ISNA(MATCH(CONCATENATE(G$4,$A10),'Výsledková listina'!$R:$R,0)),"",INDEX('Výsledková listina'!$T:$T,MATCH(CONCATENATE(G$4,$A10),'Výsledková listina'!$R:$R,0),1))</f>
        <v>MO ČRS PLAŇANY</v>
      </c>
      <c r="I10" s="111">
        <v>2290</v>
      </c>
      <c r="J10" s="50">
        <f t="shared" si="1"/>
        <v>3</v>
      </c>
      <c r="K10" s="68"/>
      <c r="L10" s="17" t="str">
        <f>IF(ISNA(MATCH(CONCATENATE(L$4,$A10),'Výsledková listina'!$R:$R,0)),"",INDEX('Výsledková listina'!$C:$C,MATCH(CONCATENATE(L$4,$A10),'Výsledková listina'!$R:$R,0),1))</f>
        <v>Linhart Jan</v>
      </c>
      <c r="M10" s="52" t="str">
        <f>IF(ISNA(MATCH(CONCATENATE(L$4,$A10),'Výsledková listina'!$R:$R,0)),"",INDEX('Výsledková listina'!$T:$T,MATCH(CONCATENATE(L$4,$A10),'Výsledková listina'!$R:$R,0),1))</f>
        <v>MO ČRS Mladá Boleslav</v>
      </c>
      <c r="N10" s="111">
        <v>2290</v>
      </c>
      <c r="O10" s="50">
        <f t="shared" si="2"/>
        <v>4</v>
      </c>
      <c r="P10" s="68"/>
      <c r="Q10" s="17">
        <f>IF(ISNA(MATCH(CONCATENATE(Q$4,$A10),'Výsledková listina'!$R:$R,0)),"",INDEX('Výsledková listina'!$C:$C,MATCH(CONCATENATE(Q$4,$A10),'Výsledková listina'!$R:$R,0),1))</f>
      </c>
      <c r="R10" s="52">
        <f>IF(ISNA(MATCH(CONCATENATE(Q$4,$A10),'Výsledková listina'!$R:$R,0)),"",INDEX('Výsledková listina'!$T:$T,MATCH(CONCATENATE(Q$4,$A10),'Výsledková listina'!$R:$R,0),1))</f>
      </c>
      <c r="S10" s="111"/>
      <c r="T10" s="50">
        <f t="shared" si="3"/>
      </c>
      <c r="U10" s="68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11"/>
      <c r="Y10" s="50">
        <f t="shared" si="4"/>
      </c>
      <c r="Z10" s="68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11"/>
      <c r="AD10" s="50">
        <f t="shared" si="5"/>
      </c>
      <c r="AE10" s="68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11"/>
      <c r="AI10" s="50">
        <f t="shared" si="6"/>
      </c>
      <c r="AJ10" s="68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11"/>
      <c r="AN10" s="50">
        <f t="shared" si="7"/>
      </c>
      <c r="AO10" s="68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11"/>
      <c r="AS10" s="50">
        <f t="shared" si="8"/>
      </c>
      <c r="AT10" s="68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11"/>
      <c r="AX10" s="50">
        <f t="shared" si="9"/>
      </c>
      <c r="AY10" s="68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11"/>
      <c r="BC10" s="50">
        <f t="shared" si="10"/>
      </c>
      <c r="BD10" s="68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11"/>
      <c r="BH10" s="50">
        <f t="shared" si="11"/>
      </c>
      <c r="BI10" s="68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11"/>
      <c r="BM10" s="50">
        <f t="shared" si="12"/>
      </c>
      <c r="BN10" s="68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11"/>
      <c r="BR10" s="50">
        <f t="shared" si="13"/>
      </c>
      <c r="BS10" s="68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11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Švanda Martin</v>
      </c>
      <c r="C11" s="52" t="str">
        <f>IF(ISNA(MATCH(CONCATENATE(B$4,$A11),'Výsledková listina'!$R:$R,0)),"",INDEX('Výsledková listina'!$T:$T,MATCH(CONCATENATE(B$4,$A11),'Výsledková listina'!$R:$R,0),1))</f>
        <v>MO ČRS PLAŇANY</v>
      </c>
      <c r="D11" s="112">
        <v>0</v>
      </c>
      <c r="E11" s="50">
        <f t="shared" si="0"/>
        <v>5.5</v>
      </c>
      <c r="F11" s="68"/>
      <c r="G11" s="17" t="str">
        <f>IF(ISNA(MATCH(CONCATENATE(G$4,$A11),'Výsledková listina'!$R:$R,0)),"",INDEX('Výsledková listina'!$C:$C,MATCH(CONCATENATE(G$4,$A11),'Výsledková listina'!$R:$R,0),1))</f>
        <v>Szecsenyi Vít</v>
      </c>
      <c r="H11" s="52" t="str">
        <f>IF(ISNA(MATCH(CONCATENATE(G$4,$A11),'Výsledková listina'!$R:$R,0)),"",INDEX('Výsledková listina'!$T:$T,MATCH(CONCATENATE(G$4,$A11),'Výsledková listina'!$R:$R,0),1))</f>
        <v>MO ČRS NYMBURK</v>
      </c>
      <c r="I11" s="111">
        <v>0</v>
      </c>
      <c r="J11" s="50">
        <f t="shared" si="1"/>
        <v>6</v>
      </c>
      <c r="K11" s="68"/>
      <c r="L11" s="17">
        <f>IF(ISNA(MATCH(CONCATENATE(L$4,$A11),'Výsledková listina'!$R:$R,0)),"",INDEX('Výsledková listina'!$C:$C,MATCH(CONCATENATE(L$4,$A11),'Výsledková listina'!$R:$R,0),1))</f>
      </c>
      <c r="M11" s="52">
        <f>IF(ISNA(MATCH(CONCATENATE(L$4,$A11),'Výsledková listina'!$R:$R,0)),"",INDEX('Výsledková listina'!$T:$T,MATCH(CONCATENATE(L$4,$A11),'Výsledková listina'!$R:$R,0),1))</f>
      </c>
      <c r="N11" s="111"/>
      <c r="O11" s="50">
        <f t="shared" si="2"/>
      </c>
      <c r="P11" s="68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111"/>
      <c r="T11" s="50">
        <f t="shared" si="3"/>
      </c>
      <c r="U11" s="68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11"/>
      <c r="Y11" s="50">
        <f t="shared" si="4"/>
      </c>
      <c r="Z11" s="68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11"/>
      <c r="AD11" s="50">
        <f t="shared" si="5"/>
      </c>
      <c r="AE11" s="68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11"/>
      <c r="AI11" s="50">
        <f t="shared" si="6"/>
      </c>
      <c r="AJ11" s="68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11"/>
      <c r="AN11" s="50">
        <f t="shared" si="7"/>
      </c>
      <c r="AO11" s="68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11"/>
      <c r="AS11" s="50">
        <f t="shared" si="8"/>
      </c>
      <c r="AT11" s="68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11"/>
      <c r="AX11" s="50">
        <f t="shared" si="9"/>
      </c>
      <c r="AY11" s="68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11"/>
      <c r="BC11" s="50">
        <f t="shared" si="10"/>
      </c>
      <c r="BD11" s="68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11"/>
      <c r="BH11" s="50">
        <f t="shared" si="11"/>
      </c>
      <c r="BI11" s="68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11"/>
      <c r="BM11" s="50">
        <f t="shared" si="12"/>
      </c>
      <c r="BN11" s="68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11"/>
      <c r="BR11" s="50">
        <f t="shared" si="13"/>
      </c>
      <c r="BS11" s="68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11"/>
      <c r="BW11" s="50">
        <f t="shared" si="14"/>
      </c>
      <c r="BX11" s="68"/>
    </row>
    <row r="12" spans="1:76" s="10" customFormat="1" ht="34.5" customHeight="1">
      <c r="A12" s="5">
        <v>7</v>
      </c>
      <c r="B12" s="17">
        <f>IF(ISNA(MATCH(CONCATENATE(B$4,$A12),'Výsledková listina'!$R:$R,0)),"",INDEX('Výsledková listina'!$C:$C,MATCH(CONCATENATE(B$4,$A12),'Výsledková listina'!$R:$R,0),1))</f>
      </c>
      <c r="C12" s="52">
        <f>IF(ISNA(MATCH(CONCATENATE(B$4,$A12),'Výsledková listina'!$R:$R,0)),"",INDEX('Výsledková listina'!$T:$T,MATCH(CONCATENATE(B$4,$A12),'Výsledková listina'!$R:$R,0),1))</f>
      </c>
      <c r="D12" s="112"/>
      <c r="E12" s="50">
        <f t="shared" si="0"/>
      </c>
      <c r="F12" s="68"/>
      <c r="G12" s="17">
        <f>IF(ISNA(MATCH(CONCATENATE(G$4,$A12),'Výsledková listina'!$R:$R,0)),"",INDEX('Výsledková listina'!$C:$C,MATCH(CONCATENATE(G$4,$A12),'Výsledková listina'!$R:$R,0),1))</f>
      </c>
      <c r="H12" s="52">
        <f>IF(ISNA(MATCH(CONCATENATE(G$4,$A12),'Výsledková listina'!$R:$R,0)),"",INDEX('Výsledková listina'!$T:$T,MATCH(CONCATENATE(G$4,$A12),'Výsledková listina'!$R:$R,0),1))</f>
      </c>
      <c r="I12" s="111"/>
      <c r="J12" s="50">
        <f t="shared" si="1"/>
      </c>
      <c r="K12" s="68"/>
      <c r="L12" s="17">
        <f>IF(ISNA(MATCH(CONCATENATE(L$4,$A12),'Výsledková listina'!$R:$R,0)),"",INDEX('Výsledková listina'!$C:$C,MATCH(CONCATENATE(L$4,$A12),'Výsledková listina'!$R:$R,0),1))</f>
      </c>
      <c r="M12" s="52">
        <f>IF(ISNA(MATCH(CONCATENATE(L$4,$A12),'Výsledková listina'!$R:$R,0)),"",INDEX('Výsledková listina'!$T:$T,MATCH(CONCATENATE(L$4,$A12),'Výsledková listina'!$R:$R,0),1))</f>
      </c>
      <c r="N12" s="111"/>
      <c r="O12" s="50">
        <f t="shared" si="2"/>
      </c>
      <c r="P12" s="68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11"/>
      <c r="T12" s="50">
        <f t="shared" si="3"/>
      </c>
      <c r="U12" s="68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11"/>
      <c r="Y12" s="50">
        <f t="shared" si="4"/>
      </c>
      <c r="Z12" s="68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11"/>
      <c r="AD12" s="50">
        <f t="shared" si="5"/>
      </c>
      <c r="AE12" s="68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11"/>
      <c r="AI12" s="50">
        <f t="shared" si="6"/>
      </c>
      <c r="AJ12" s="68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11"/>
      <c r="AN12" s="50">
        <f t="shared" si="7"/>
      </c>
      <c r="AO12" s="68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11"/>
      <c r="AS12" s="50">
        <f t="shared" si="8"/>
      </c>
      <c r="AT12" s="68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11"/>
      <c r="AX12" s="50">
        <f t="shared" si="9"/>
      </c>
      <c r="AY12" s="68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11"/>
      <c r="BC12" s="50">
        <f t="shared" si="10"/>
      </c>
      <c r="BD12" s="68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11"/>
      <c r="BH12" s="50">
        <f t="shared" si="11"/>
      </c>
      <c r="BI12" s="68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11"/>
      <c r="BM12" s="50">
        <f t="shared" si="12"/>
      </c>
      <c r="BN12" s="68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11"/>
      <c r="BR12" s="50">
        <f t="shared" si="13"/>
      </c>
      <c r="BS12" s="68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11"/>
      <c r="BW12" s="50">
        <f t="shared" si="14"/>
      </c>
      <c r="BX12" s="68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112"/>
      <c r="E13" s="50">
        <f t="shared" si="0"/>
      </c>
      <c r="F13" s="68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111"/>
      <c r="J13" s="50">
        <f t="shared" si="1"/>
      </c>
      <c r="K13" s="68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11"/>
      <c r="O13" s="50">
        <f t="shared" si="2"/>
      </c>
      <c r="P13" s="68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11"/>
      <c r="T13" s="50">
        <f t="shared" si="3"/>
      </c>
      <c r="U13" s="68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11"/>
      <c r="Y13" s="50">
        <f t="shared" si="4"/>
      </c>
      <c r="Z13" s="68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11"/>
      <c r="AD13" s="50">
        <f t="shared" si="5"/>
      </c>
      <c r="AE13" s="68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11"/>
      <c r="AI13" s="50">
        <f t="shared" si="6"/>
      </c>
      <c r="AJ13" s="68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11"/>
      <c r="AN13" s="50">
        <f t="shared" si="7"/>
      </c>
      <c r="AO13" s="68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11"/>
      <c r="AS13" s="50">
        <f t="shared" si="8"/>
      </c>
      <c r="AT13" s="68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11"/>
      <c r="AX13" s="50">
        <f t="shared" si="9"/>
      </c>
      <c r="AY13" s="68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11"/>
      <c r="BC13" s="50">
        <f t="shared" si="10"/>
      </c>
      <c r="BD13" s="68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11"/>
      <c r="BH13" s="50">
        <f t="shared" si="11"/>
      </c>
      <c r="BI13" s="68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11"/>
      <c r="BM13" s="50">
        <f t="shared" si="12"/>
      </c>
      <c r="BN13" s="68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11"/>
      <c r="BR13" s="50">
        <f t="shared" si="13"/>
      </c>
      <c r="BS13" s="68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11"/>
      <c r="BW13" s="50">
        <f t="shared" si="14"/>
      </c>
      <c r="BX13" s="68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112"/>
      <c r="E14" s="50">
        <f t="shared" si="0"/>
      </c>
      <c r="F14" s="68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111"/>
      <c r="J14" s="50">
        <f t="shared" si="1"/>
      </c>
      <c r="K14" s="68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11"/>
      <c r="O14" s="50">
        <f t="shared" si="2"/>
      </c>
      <c r="P14" s="68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11"/>
      <c r="T14" s="50">
        <f t="shared" si="3"/>
      </c>
      <c r="U14" s="68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11"/>
      <c r="Y14" s="50">
        <f t="shared" si="4"/>
      </c>
      <c r="Z14" s="68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11"/>
      <c r="AD14" s="50">
        <f t="shared" si="5"/>
      </c>
      <c r="AE14" s="68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11"/>
      <c r="AI14" s="50">
        <f t="shared" si="6"/>
      </c>
      <c r="AJ14" s="68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11"/>
      <c r="AN14" s="50">
        <f t="shared" si="7"/>
      </c>
      <c r="AO14" s="68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11"/>
      <c r="AS14" s="50">
        <f t="shared" si="8"/>
      </c>
      <c r="AT14" s="68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11"/>
      <c r="AX14" s="50">
        <f t="shared" si="9"/>
      </c>
      <c r="AY14" s="68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11"/>
      <c r="BC14" s="50">
        <f t="shared" si="10"/>
      </c>
      <c r="BD14" s="68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11"/>
      <c r="BH14" s="50">
        <f t="shared" si="11"/>
      </c>
      <c r="BI14" s="68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11"/>
      <c r="BM14" s="50">
        <f t="shared" si="12"/>
      </c>
      <c r="BN14" s="68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11"/>
      <c r="BR14" s="50">
        <f t="shared" si="13"/>
      </c>
      <c r="BS14" s="68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11"/>
      <c r="BW14" s="50">
        <f t="shared" si="14"/>
      </c>
      <c r="BX14" s="68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112"/>
      <c r="E15" s="50">
        <f t="shared" si="0"/>
      </c>
      <c r="F15" s="68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111"/>
      <c r="J15" s="50">
        <f t="shared" si="1"/>
      </c>
      <c r="K15" s="68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11"/>
      <c r="O15" s="50">
        <f t="shared" si="2"/>
      </c>
      <c r="P15" s="68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11"/>
      <c r="T15" s="50">
        <f t="shared" si="3"/>
      </c>
      <c r="U15" s="68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11"/>
      <c r="Y15" s="50">
        <f t="shared" si="4"/>
      </c>
      <c r="Z15" s="68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11"/>
      <c r="AD15" s="50">
        <f t="shared" si="5"/>
      </c>
      <c r="AE15" s="68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11"/>
      <c r="AI15" s="50">
        <f t="shared" si="6"/>
      </c>
      <c r="AJ15" s="68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11"/>
      <c r="AN15" s="50">
        <f t="shared" si="7"/>
      </c>
      <c r="AO15" s="68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11"/>
      <c r="AS15" s="50">
        <f t="shared" si="8"/>
      </c>
      <c r="AT15" s="68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11"/>
      <c r="AX15" s="50">
        <f t="shared" si="9"/>
      </c>
      <c r="AY15" s="68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11"/>
      <c r="BC15" s="50">
        <f t="shared" si="10"/>
      </c>
      <c r="BD15" s="68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11"/>
      <c r="BH15" s="50">
        <f t="shared" si="11"/>
      </c>
      <c r="BI15" s="68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11"/>
      <c r="BM15" s="50">
        <f t="shared" si="12"/>
      </c>
      <c r="BN15" s="68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11"/>
      <c r="BR15" s="50">
        <f t="shared" si="13"/>
      </c>
      <c r="BS15" s="68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11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112"/>
      <c r="E16" s="50">
        <f t="shared" si="0"/>
      </c>
      <c r="F16" s="68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11"/>
      <c r="J16" s="50">
        <f t="shared" si="1"/>
      </c>
      <c r="K16" s="68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11"/>
      <c r="O16" s="50">
        <f t="shared" si="2"/>
      </c>
      <c r="P16" s="68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11"/>
      <c r="T16" s="50">
        <f t="shared" si="3"/>
      </c>
      <c r="U16" s="68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11"/>
      <c r="Y16" s="50">
        <f t="shared" si="4"/>
      </c>
      <c r="Z16" s="68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11"/>
      <c r="AD16" s="50">
        <f t="shared" si="5"/>
      </c>
      <c r="AE16" s="68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11"/>
      <c r="AI16" s="50">
        <f t="shared" si="6"/>
      </c>
      <c r="AJ16" s="68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11"/>
      <c r="AN16" s="50">
        <f t="shared" si="7"/>
      </c>
      <c r="AO16" s="68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11"/>
      <c r="AS16" s="50">
        <f t="shared" si="8"/>
      </c>
      <c r="AT16" s="68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11"/>
      <c r="AX16" s="50">
        <f t="shared" si="9"/>
      </c>
      <c r="AY16" s="68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11"/>
      <c r="BC16" s="50">
        <f t="shared" si="10"/>
      </c>
      <c r="BD16" s="68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11"/>
      <c r="BH16" s="50">
        <f t="shared" si="11"/>
      </c>
      <c r="BI16" s="68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11"/>
      <c r="BM16" s="50">
        <f t="shared" si="12"/>
      </c>
      <c r="BN16" s="68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11"/>
      <c r="BR16" s="50">
        <f t="shared" si="13"/>
      </c>
      <c r="BS16" s="68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11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12"/>
      <c r="E17" s="50">
        <f t="shared" si="0"/>
      </c>
      <c r="F17" s="68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11"/>
      <c r="J17" s="50">
        <f t="shared" si="1"/>
      </c>
      <c r="K17" s="68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11"/>
      <c r="O17" s="50">
        <f t="shared" si="2"/>
      </c>
      <c r="P17" s="68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11"/>
      <c r="T17" s="50">
        <f t="shared" si="3"/>
      </c>
      <c r="U17" s="68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11"/>
      <c r="Y17" s="50">
        <f t="shared" si="4"/>
      </c>
      <c r="Z17" s="68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11"/>
      <c r="AD17" s="50">
        <f t="shared" si="5"/>
      </c>
      <c r="AE17" s="68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11"/>
      <c r="AI17" s="50">
        <f t="shared" si="6"/>
      </c>
      <c r="AJ17" s="68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11"/>
      <c r="AN17" s="50">
        <f t="shared" si="7"/>
      </c>
      <c r="AO17" s="68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11"/>
      <c r="AS17" s="50">
        <f t="shared" si="8"/>
      </c>
      <c r="AT17" s="68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11"/>
      <c r="AX17" s="50">
        <f t="shared" si="9"/>
      </c>
      <c r="AY17" s="68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11"/>
      <c r="BC17" s="50">
        <f t="shared" si="10"/>
      </c>
      <c r="BD17" s="68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11"/>
      <c r="BH17" s="50">
        <f t="shared" si="11"/>
      </c>
      <c r="BI17" s="68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11"/>
      <c r="BM17" s="50">
        <f t="shared" si="12"/>
      </c>
      <c r="BN17" s="68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11"/>
      <c r="BR17" s="50">
        <f t="shared" si="13"/>
      </c>
      <c r="BS17" s="68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11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11"/>
      <c r="E18" s="50">
        <f t="shared" si="0"/>
      </c>
      <c r="F18" s="68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11"/>
      <c r="J18" s="50">
        <f t="shared" si="1"/>
      </c>
      <c r="K18" s="68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11"/>
      <c r="O18" s="50">
        <f t="shared" si="2"/>
      </c>
      <c r="P18" s="68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11"/>
      <c r="T18" s="50">
        <f t="shared" si="3"/>
      </c>
      <c r="U18" s="68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11"/>
      <c r="Y18" s="50">
        <f t="shared" si="4"/>
      </c>
      <c r="Z18" s="68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11"/>
      <c r="AD18" s="50">
        <f t="shared" si="5"/>
      </c>
      <c r="AE18" s="68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11"/>
      <c r="AI18" s="50">
        <f t="shared" si="6"/>
      </c>
      <c r="AJ18" s="68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11"/>
      <c r="AN18" s="50">
        <f t="shared" si="7"/>
      </c>
      <c r="AO18" s="68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11"/>
      <c r="AS18" s="50">
        <f t="shared" si="8"/>
      </c>
      <c r="AT18" s="68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11"/>
      <c r="AX18" s="50">
        <f t="shared" si="9"/>
      </c>
      <c r="AY18" s="68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11"/>
      <c r="BC18" s="50">
        <f t="shared" si="10"/>
      </c>
      <c r="BD18" s="68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11"/>
      <c r="BH18" s="50">
        <f t="shared" si="11"/>
      </c>
      <c r="BI18" s="68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11"/>
      <c r="BM18" s="50">
        <f t="shared" si="12"/>
      </c>
      <c r="BN18" s="68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11"/>
      <c r="BR18" s="50">
        <f t="shared" si="13"/>
      </c>
      <c r="BS18" s="68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11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11"/>
      <c r="E19" s="50">
        <f t="shared" si="0"/>
      </c>
      <c r="F19" s="68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11"/>
      <c r="J19" s="50">
        <f t="shared" si="1"/>
      </c>
      <c r="K19" s="68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11"/>
      <c r="O19" s="50">
        <f t="shared" si="2"/>
      </c>
      <c r="P19" s="68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11"/>
      <c r="T19" s="50">
        <f t="shared" si="3"/>
      </c>
      <c r="U19" s="68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11"/>
      <c r="Y19" s="50">
        <f t="shared" si="4"/>
      </c>
      <c r="Z19" s="68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11"/>
      <c r="AD19" s="50">
        <f t="shared" si="5"/>
      </c>
      <c r="AE19" s="68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11"/>
      <c r="AI19" s="50">
        <f t="shared" si="6"/>
      </c>
      <c r="AJ19" s="68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11"/>
      <c r="AN19" s="50">
        <f t="shared" si="7"/>
      </c>
      <c r="AO19" s="68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11"/>
      <c r="AS19" s="50">
        <f t="shared" si="8"/>
      </c>
      <c r="AT19" s="68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11"/>
      <c r="AX19" s="50">
        <f t="shared" si="9"/>
      </c>
      <c r="AY19" s="68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11"/>
      <c r="BC19" s="50">
        <f t="shared" si="10"/>
      </c>
      <c r="BD19" s="68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11"/>
      <c r="BH19" s="50">
        <f t="shared" si="11"/>
      </c>
      <c r="BI19" s="68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11"/>
      <c r="BM19" s="50">
        <f t="shared" si="12"/>
      </c>
      <c r="BN19" s="68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11"/>
      <c r="BR19" s="50">
        <f t="shared" si="13"/>
      </c>
      <c r="BS19" s="68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11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4"/>
      <c r="E20" s="50">
        <f t="shared" si="0"/>
      </c>
      <c r="F20" s="68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4"/>
      <c r="J20" s="50">
        <f t="shared" si="1"/>
      </c>
      <c r="K20" s="68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4"/>
      <c r="O20" s="50">
        <f t="shared" si="2"/>
      </c>
      <c r="P20" s="68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4"/>
      <c r="T20" s="50">
        <f t="shared" si="3"/>
      </c>
      <c r="U20" s="68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4"/>
      <c r="Y20" s="50">
        <f t="shared" si="4"/>
      </c>
      <c r="Z20" s="68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8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8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8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8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8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8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8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8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8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4"/>
      <c r="E21" s="50">
        <f t="shared" si="0"/>
      </c>
      <c r="F21" s="68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4"/>
      <c r="J21" s="50">
        <f t="shared" si="1"/>
      </c>
      <c r="K21" s="68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4"/>
      <c r="O21" s="50">
        <f t="shared" si="2"/>
      </c>
      <c r="P21" s="68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4"/>
      <c r="T21" s="50">
        <f t="shared" si="3"/>
      </c>
      <c r="U21" s="68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4"/>
      <c r="Y21" s="50">
        <f t="shared" si="4"/>
      </c>
      <c r="Z21" s="68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8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8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8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8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8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8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8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8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8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4"/>
      <c r="E22" s="50">
        <f t="shared" si="0"/>
      </c>
      <c r="F22" s="68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4"/>
      <c r="J22" s="50">
        <f t="shared" si="1"/>
      </c>
      <c r="K22" s="68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4"/>
      <c r="O22" s="50">
        <f t="shared" si="2"/>
      </c>
      <c r="P22" s="68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4"/>
      <c r="T22" s="50">
        <f t="shared" si="3"/>
      </c>
      <c r="U22" s="68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4"/>
      <c r="Y22" s="50">
        <f t="shared" si="4"/>
      </c>
      <c r="Z22" s="68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8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8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8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8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8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8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8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8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8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4"/>
      <c r="E23" s="50">
        <f t="shared" si="0"/>
      </c>
      <c r="F23" s="68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4"/>
      <c r="J23" s="50">
        <f t="shared" si="1"/>
      </c>
      <c r="K23" s="68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4"/>
      <c r="O23" s="50">
        <f t="shared" si="2"/>
      </c>
      <c r="P23" s="68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4"/>
      <c r="T23" s="50">
        <f t="shared" si="3"/>
      </c>
      <c r="U23" s="68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4"/>
      <c r="Y23" s="50">
        <f t="shared" si="4"/>
      </c>
      <c r="Z23" s="68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8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8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8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8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8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8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8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8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8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4"/>
      <c r="E24" s="50">
        <f t="shared" si="0"/>
      </c>
      <c r="F24" s="68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4"/>
      <c r="J24" s="50">
        <f t="shared" si="1"/>
      </c>
      <c r="K24" s="68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4"/>
      <c r="O24" s="50">
        <f t="shared" si="2"/>
      </c>
      <c r="P24" s="68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4"/>
      <c r="T24" s="50">
        <f t="shared" si="3"/>
      </c>
      <c r="U24" s="68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4"/>
      <c r="Y24" s="50">
        <f t="shared" si="4"/>
      </c>
      <c r="Z24" s="68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8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8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8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8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8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8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8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8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8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4"/>
      <c r="E25" s="50">
        <f t="shared" si="0"/>
      </c>
      <c r="F25" s="68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4"/>
      <c r="J25" s="50">
        <f t="shared" si="1"/>
      </c>
      <c r="K25" s="68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4"/>
      <c r="O25" s="50">
        <f t="shared" si="2"/>
      </c>
      <c r="P25" s="68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4"/>
      <c r="T25" s="50">
        <f t="shared" si="3"/>
      </c>
      <c r="U25" s="68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4"/>
      <c r="Y25" s="50">
        <f t="shared" si="4"/>
      </c>
      <c r="Z25" s="68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8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8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8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8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8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8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8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8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8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8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8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8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8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8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8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8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8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8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8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8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8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8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8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8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8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8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8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8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8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8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8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8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8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8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8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8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8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8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8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8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8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8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8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8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8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8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8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8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8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8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8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8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8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8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8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8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8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8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8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8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8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8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8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8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8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8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8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8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8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8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8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8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8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8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8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8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8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8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8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8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8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8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8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8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8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8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8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8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8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8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8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8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8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8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8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8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8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8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8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8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8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8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8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8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8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8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8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8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8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8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8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8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8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8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8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8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8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8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8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8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8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8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8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8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8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8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8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8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8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8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8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8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8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8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8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9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9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9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9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9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9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9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9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9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9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9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9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9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9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password="EB3C" sheet="1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N10" sqref="N1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26" t="str">
        <f>CONCATENATE('Základní list'!$E$4)</f>
        <v>pohárový závod</v>
      </c>
      <c r="C1" s="226"/>
      <c r="D1" s="226"/>
      <c r="E1" s="226"/>
      <c r="F1" s="226"/>
      <c r="G1" s="226" t="str">
        <f>CONCATENATE('Základní list'!$E$4)</f>
        <v>pohárový závod</v>
      </c>
      <c r="H1" s="226"/>
      <c r="I1" s="226"/>
      <c r="J1" s="226"/>
      <c r="K1" s="226"/>
      <c r="L1" s="226" t="str">
        <f>CONCATENATE('Základní list'!$E$4)</f>
        <v>pohárový závod</v>
      </c>
      <c r="M1" s="226"/>
      <c r="N1" s="226"/>
      <c r="O1" s="226"/>
      <c r="P1" s="226"/>
      <c r="Q1" s="226" t="str">
        <f>CONCATENATE('Základní list'!$E$4)</f>
        <v>pohárový závod</v>
      </c>
      <c r="R1" s="226"/>
      <c r="S1" s="226"/>
      <c r="T1" s="226"/>
      <c r="U1" s="226"/>
      <c r="V1" s="226" t="str">
        <f>CONCATENATE('Základní list'!$E$4)</f>
        <v>pohárový závod</v>
      </c>
      <c r="W1" s="226"/>
      <c r="X1" s="226"/>
      <c r="Y1" s="226"/>
      <c r="Z1" s="226"/>
      <c r="AA1" s="226" t="str">
        <f>CONCATENATE('Základní list'!$E$4)</f>
        <v>pohárový závod</v>
      </c>
      <c r="AB1" s="226"/>
      <c r="AC1" s="226"/>
      <c r="AD1" s="226"/>
      <c r="AE1" s="226"/>
      <c r="AF1" s="226" t="str">
        <f>CONCATENATE('Základní list'!$E$4)</f>
        <v>pohárový závod</v>
      </c>
      <c r="AG1" s="226"/>
      <c r="AH1" s="226"/>
      <c r="AI1" s="226"/>
      <c r="AJ1" s="226"/>
      <c r="AK1" s="226" t="str">
        <f>CONCATENATE('Základní list'!$E$4)</f>
        <v>pohárový závod</v>
      </c>
      <c r="AL1" s="226"/>
      <c r="AM1" s="226"/>
      <c r="AN1" s="226"/>
      <c r="AO1" s="226"/>
      <c r="AP1" s="226" t="str">
        <f>CONCATENATE('Základní list'!$E$4)</f>
        <v>pohárový závod</v>
      </c>
      <c r="AQ1" s="226"/>
      <c r="AR1" s="226"/>
      <c r="AS1" s="226"/>
      <c r="AT1" s="226"/>
      <c r="AU1" s="226" t="str">
        <f>CONCATENATE('Základní list'!$E$4)</f>
        <v>pohárový závod</v>
      </c>
      <c r="AV1" s="226"/>
      <c r="AW1" s="226"/>
      <c r="AX1" s="226"/>
      <c r="AY1" s="226"/>
      <c r="AZ1" s="226" t="str">
        <f>CONCATENATE('Základní list'!$E$4)</f>
        <v>pohárový závod</v>
      </c>
      <c r="BA1" s="226"/>
      <c r="BB1" s="226"/>
      <c r="BC1" s="226"/>
      <c r="BD1" s="226"/>
      <c r="BE1" s="226" t="str">
        <f>CONCATENATE('Základní list'!$E$4)</f>
        <v>pohárový závod</v>
      </c>
      <c r="BF1" s="226"/>
      <c r="BG1" s="226"/>
      <c r="BH1" s="226"/>
      <c r="BI1" s="226"/>
      <c r="BJ1" s="226" t="str">
        <f>CONCATENATE('Základní list'!$E$4)</f>
        <v>pohárový závod</v>
      </c>
      <c r="BK1" s="226"/>
      <c r="BL1" s="226"/>
      <c r="BM1" s="226"/>
      <c r="BN1" s="226"/>
      <c r="BO1" s="226" t="str">
        <f>CONCATENATE('Základní list'!$E$4)</f>
        <v>pohárový závod</v>
      </c>
      <c r="BP1" s="226"/>
      <c r="BQ1" s="226"/>
      <c r="BR1" s="226"/>
      <c r="BS1" s="226"/>
      <c r="BT1" s="226" t="str">
        <f>CONCATENATE('Základní list'!$E$4)</f>
        <v>pohárový závod</v>
      </c>
      <c r="BU1" s="226"/>
      <c r="BV1" s="226"/>
      <c r="BW1" s="226"/>
      <c r="BX1" s="226"/>
    </row>
    <row r="2" spans="1:76" s="96" customFormat="1" ht="13.5" thickBot="1">
      <c r="A2" s="58"/>
      <c r="B2" s="227" t="str">
        <f>CONCATENATE('Základní list'!$F$5)</f>
        <v>16.9.2018</v>
      </c>
      <c r="C2" s="227"/>
      <c r="D2" s="227"/>
      <c r="E2" s="227"/>
      <c r="F2" s="227"/>
      <c r="G2" s="227" t="str">
        <f>CONCATENATE('Základní list'!$F$5)</f>
        <v>16.9.2018</v>
      </c>
      <c r="H2" s="227"/>
      <c r="I2" s="227"/>
      <c r="J2" s="227"/>
      <c r="K2" s="227"/>
      <c r="L2" s="227" t="str">
        <f>CONCATENATE('Základní list'!$F$5)</f>
        <v>16.9.2018</v>
      </c>
      <c r="M2" s="227"/>
      <c r="N2" s="227"/>
      <c r="O2" s="227"/>
      <c r="P2" s="227"/>
      <c r="Q2" s="227" t="str">
        <f>CONCATENATE('Základní list'!$F$5)</f>
        <v>16.9.2018</v>
      </c>
      <c r="R2" s="227"/>
      <c r="S2" s="227"/>
      <c r="T2" s="227"/>
      <c r="U2" s="227"/>
      <c r="V2" s="227" t="str">
        <f>CONCATENATE('Základní list'!$F$5)</f>
        <v>16.9.2018</v>
      </c>
      <c r="W2" s="227"/>
      <c r="X2" s="227"/>
      <c r="Y2" s="227"/>
      <c r="Z2" s="227"/>
      <c r="AA2" s="227" t="str">
        <f>CONCATENATE('Základní list'!$F$5)</f>
        <v>16.9.2018</v>
      </c>
      <c r="AB2" s="227"/>
      <c r="AC2" s="227"/>
      <c r="AD2" s="227"/>
      <c r="AE2" s="227"/>
      <c r="AF2" s="227" t="str">
        <f>CONCATENATE('Základní list'!$F$5)</f>
        <v>16.9.2018</v>
      </c>
      <c r="AG2" s="227"/>
      <c r="AH2" s="227"/>
      <c r="AI2" s="227"/>
      <c r="AJ2" s="227"/>
      <c r="AK2" s="227" t="str">
        <f>CONCATENATE('Základní list'!$F$5)</f>
        <v>16.9.2018</v>
      </c>
      <c r="AL2" s="227"/>
      <c r="AM2" s="227"/>
      <c r="AN2" s="227"/>
      <c r="AO2" s="227"/>
      <c r="AP2" s="227" t="str">
        <f>CONCATENATE('Základní list'!$F$5)</f>
        <v>16.9.2018</v>
      </c>
      <c r="AQ2" s="227"/>
      <c r="AR2" s="227"/>
      <c r="AS2" s="227"/>
      <c r="AT2" s="227"/>
      <c r="AU2" s="227" t="str">
        <f>CONCATENATE('Základní list'!$F$5)</f>
        <v>16.9.2018</v>
      </c>
      <c r="AV2" s="227"/>
      <c r="AW2" s="227"/>
      <c r="AX2" s="227"/>
      <c r="AY2" s="227"/>
      <c r="AZ2" s="227" t="str">
        <f>CONCATENATE('Základní list'!$F$5)</f>
        <v>16.9.2018</v>
      </c>
      <c r="BA2" s="227"/>
      <c r="BB2" s="227"/>
      <c r="BC2" s="227"/>
      <c r="BD2" s="227"/>
      <c r="BE2" s="227" t="str">
        <f>CONCATENATE('Základní list'!$F$5)</f>
        <v>16.9.2018</v>
      </c>
      <c r="BF2" s="227"/>
      <c r="BG2" s="227"/>
      <c r="BH2" s="227"/>
      <c r="BI2" s="227"/>
      <c r="BJ2" s="227" t="str">
        <f>CONCATENATE('Základní list'!$F$5)</f>
        <v>16.9.2018</v>
      </c>
      <c r="BK2" s="227"/>
      <c r="BL2" s="227"/>
      <c r="BM2" s="227"/>
      <c r="BN2" s="227"/>
      <c r="BO2" s="227" t="str">
        <f>CONCATENATE('Základní list'!$F$5)</f>
        <v>16.9.2018</v>
      </c>
      <c r="BP2" s="227"/>
      <c r="BQ2" s="227"/>
      <c r="BR2" s="227"/>
      <c r="BS2" s="227"/>
      <c r="BT2" s="227" t="str">
        <f>CONCATENATE('Základní list'!$F$5)</f>
        <v>16.9.2018</v>
      </c>
      <c r="BU2" s="227"/>
      <c r="BV2" s="227"/>
      <c r="BW2" s="227"/>
      <c r="BX2" s="227"/>
    </row>
    <row r="3" spans="1:76" ht="16.5" customHeight="1">
      <c r="A3" s="228" t="s">
        <v>11</v>
      </c>
      <c r="B3" s="220" t="s">
        <v>16</v>
      </c>
      <c r="C3" s="221"/>
      <c r="D3" s="221"/>
      <c r="E3" s="221"/>
      <c r="F3" s="222"/>
      <c r="G3" s="220" t="s">
        <v>16</v>
      </c>
      <c r="H3" s="221"/>
      <c r="I3" s="221"/>
      <c r="J3" s="221"/>
      <c r="K3" s="222" t="s">
        <v>36</v>
      </c>
      <c r="L3" s="220" t="s">
        <v>16</v>
      </c>
      <c r="M3" s="221"/>
      <c r="N3" s="221"/>
      <c r="O3" s="221"/>
      <c r="P3" s="222" t="s">
        <v>36</v>
      </c>
      <c r="Q3" s="220" t="s">
        <v>16</v>
      </c>
      <c r="R3" s="221"/>
      <c r="S3" s="221"/>
      <c r="T3" s="221"/>
      <c r="U3" s="222" t="s">
        <v>36</v>
      </c>
      <c r="V3" s="220" t="s">
        <v>16</v>
      </c>
      <c r="W3" s="221"/>
      <c r="X3" s="221"/>
      <c r="Y3" s="221"/>
      <c r="Z3" s="222" t="s">
        <v>36</v>
      </c>
      <c r="AA3" s="220" t="s">
        <v>16</v>
      </c>
      <c r="AB3" s="221"/>
      <c r="AC3" s="221"/>
      <c r="AD3" s="221"/>
      <c r="AE3" s="222" t="s">
        <v>36</v>
      </c>
      <c r="AF3" s="220" t="s">
        <v>16</v>
      </c>
      <c r="AG3" s="221"/>
      <c r="AH3" s="221"/>
      <c r="AI3" s="221"/>
      <c r="AJ3" s="222" t="s">
        <v>36</v>
      </c>
      <c r="AK3" s="220" t="s">
        <v>16</v>
      </c>
      <c r="AL3" s="221"/>
      <c r="AM3" s="221"/>
      <c r="AN3" s="221"/>
      <c r="AO3" s="222" t="s">
        <v>36</v>
      </c>
      <c r="AP3" s="220" t="s">
        <v>16</v>
      </c>
      <c r="AQ3" s="221"/>
      <c r="AR3" s="221"/>
      <c r="AS3" s="221"/>
      <c r="AT3" s="222" t="s">
        <v>36</v>
      </c>
      <c r="AU3" s="220" t="s">
        <v>16</v>
      </c>
      <c r="AV3" s="221"/>
      <c r="AW3" s="221"/>
      <c r="AX3" s="221"/>
      <c r="AY3" s="222" t="s">
        <v>36</v>
      </c>
      <c r="AZ3" s="220" t="s">
        <v>16</v>
      </c>
      <c r="BA3" s="221"/>
      <c r="BB3" s="221"/>
      <c r="BC3" s="221"/>
      <c r="BD3" s="222" t="s">
        <v>36</v>
      </c>
      <c r="BE3" s="220" t="s">
        <v>16</v>
      </c>
      <c r="BF3" s="221"/>
      <c r="BG3" s="221"/>
      <c r="BH3" s="221"/>
      <c r="BI3" s="222" t="s">
        <v>36</v>
      </c>
      <c r="BJ3" s="220" t="s">
        <v>16</v>
      </c>
      <c r="BK3" s="221"/>
      <c r="BL3" s="221"/>
      <c r="BM3" s="221"/>
      <c r="BN3" s="222" t="s">
        <v>36</v>
      </c>
      <c r="BO3" s="220" t="s">
        <v>16</v>
      </c>
      <c r="BP3" s="221"/>
      <c r="BQ3" s="221"/>
      <c r="BR3" s="221"/>
      <c r="BS3" s="222" t="s">
        <v>36</v>
      </c>
      <c r="BT3" s="220" t="s">
        <v>16</v>
      </c>
      <c r="BU3" s="221"/>
      <c r="BV3" s="221"/>
      <c r="BW3" s="221"/>
      <c r="BX3" s="222" t="s">
        <v>36</v>
      </c>
    </row>
    <row r="4" spans="1:76" s="8" customFormat="1" ht="16.5" customHeight="1" thickBot="1">
      <c r="A4" s="229"/>
      <c r="B4" s="223" t="str">
        <f>IF(ISBLANK('Základní list'!$C12),"",'Základní list'!$A12)</f>
        <v>A</v>
      </c>
      <c r="C4" s="224"/>
      <c r="D4" s="224"/>
      <c r="E4" s="224"/>
      <c r="F4" s="225"/>
      <c r="G4" s="223" t="str">
        <f>IF(ISBLANK('Základní list'!$C13),"",'Základní list'!$A13)</f>
        <v>B</v>
      </c>
      <c r="H4" s="224"/>
      <c r="I4" s="224"/>
      <c r="J4" s="224"/>
      <c r="K4" s="225"/>
      <c r="L4" s="223" t="str">
        <f>IF(ISBLANK('Základní list'!$C14),"",'Základní list'!$A14)</f>
        <v>C</v>
      </c>
      <c r="M4" s="224"/>
      <c r="N4" s="224"/>
      <c r="O4" s="224"/>
      <c r="P4" s="225"/>
      <c r="Q4" s="223" t="str">
        <f>IF(ISBLANK('Základní list'!$C15),"",'Základní list'!$A15)</f>
        <v>D</v>
      </c>
      <c r="R4" s="224"/>
      <c r="S4" s="224"/>
      <c r="T4" s="224"/>
      <c r="U4" s="225"/>
      <c r="V4" s="223" t="str">
        <f>IF(ISBLANK('Základní list'!$C16),"",'Základní list'!$A16)</f>
        <v>E</v>
      </c>
      <c r="W4" s="224"/>
      <c r="X4" s="224"/>
      <c r="Y4" s="224"/>
      <c r="Z4" s="225"/>
      <c r="AA4" s="223" t="str">
        <f>IF(ISBLANK('Základní list'!$C17),"",'Základní list'!$A17)</f>
        <v>F</v>
      </c>
      <c r="AB4" s="224"/>
      <c r="AC4" s="224"/>
      <c r="AD4" s="224"/>
      <c r="AE4" s="225"/>
      <c r="AF4" s="223" t="str">
        <f>IF(ISBLANK('Základní list'!$C18),"",'Základní list'!$A18)</f>
        <v>G</v>
      </c>
      <c r="AG4" s="224"/>
      <c r="AH4" s="224"/>
      <c r="AI4" s="224"/>
      <c r="AJ4" s="225"/>
      <c r="AK4" s="223" t="str">
        <f>IF(ISBLANK('Základní list'!$C19),"",'Základní list'!$A19)</f>
        <v>H</v>
      </c>
      <c r="AL4" s="224"/>
      <c r="AM4" s="224"/>
      <c r="AN4" s="224"/>
      <c r="AO4" s="225"/>
      <c r="AP4" s="223" t="str">
        <f>IF(ISBLANK('Základní list'!$C20),"",'Základní list'!$A20)</f>
        <v>I</v>
      </c>
      <c r="AQ4" s="224"/>
      <c r="AR4" s="224"/>
      <c r="AS4" s="224"/>
      <c r="AT4" s="225"/>
      <c r="AU4" s="223" t="str">
        <f>IF(ISBLANK('Základní list'!$C21),"",'Základní list'!$A21)</f>
        <v>J</v>
      </c>
      <c r="AV4" s="224"/>
      <c r="AW4" s="224"/>
      <c r="AX4" s="224"/>
      <c r="AY4" s="225"/>
      <c r="AZ4" s="223" t="str">
        <f>IF(ISBLANK('Základní list'!$C22),"",'Základní list'!$A22)</f>
        <v>K</v>
      </c>
      <c r="BA4" s="224"/>
      <c r="BB4" s="224"/>
      <c r="BC4" s="224"/>
      <c r="BD4" s="225"/>
      <c r="BE4" s="223" t="str">
        <f>IF(ISBLANK('Základní list'!$C23),"",'Základní list'!$A23)</f>
        <v>L</v>
      </c>
      <c r="BF4" s="224"/>
      <c r="BG4" s="224"/>
      <c r="BH4" s="224"/>
      <c r="BI4" s="225"/>
      <c r="BJ4" s="223" t="str">
        <f>IF(ISBLANK('Základní list'!$C24),"",'Základní list'!$A24)</f>
        <v>M</v>
      </c>
      <c r="BK4" s="224"/>
      <c r="BL4" s="224"/>
      <c r="BM4" s="224"/>
      <c r="BN4" s="225"/>
      <c r="BO4" s="223" t="str">
        <f>IF(ISBLANK('Základní list'!$C25),"",'Základní list'!$A25)</f>
        <v>O</v>
      </c>
      <c r="BP4" s="224"/>
      <c r="BQ4" s="224"/>
      <c r="BR4" s="224"/>
      <c r="BS4" s="225"/>
      <c r="BT4" s="223" t="str">
        <f>IF(ISBLANK('Základní list'!$C26),"",'Základní list'!$A26)</f>
        <v>P</v>
      </c>
      <c r="BU4" s="224"/>
      <c r="BV4" s="224"/>
      <c r="BW4" s="224"/>
      <c r="BX4" s="225"/>
    </row>
    <row r="5" spans="1:76" s="9" customFormat="1" ht="13.5" thickBot="1">
      <c r="A5" s="230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Smitka Antonín</v>
      </c>
      <c r="C6" s="52" t="str">
        <f>IF(ISNA(MATCH(CONCATENATE(B$4,$A6),'Výsledková listina'!$S:$S,0)),"",INDEX('Výsledková listina'!$T:$T,MATCH(CONCATENATE(B$4,$A6),'Výsledková listina'!$S:$S,0),1))</f>
        <v>MO ČRS PLAŇANY</v>
      </c>
      <c r="D6" s="112">
        <v>7170</v>
      </c>
      <c r="E6" s="50">
        <f aca="true" t="shared" si="0" ref="E6:E35">IF(D6="","",RANK(D6,D$1:D$65536,0)+(COUNT(D$1:D$65536)+1-RANK(D6,D$1:D$65536,0)-RANK(D6,D$1:D$65536,1))/2)</f>
        <v>1</v>
      </c>
      <c r="F6" s="67"/>
      <c r="G6" s="17" t="str">
        <f>IF(ISNA(MATCH(CONCATENATE(G$4,$A6),'Výsledková listina'!$S:$S,0)),"",INDEX('Výsledková listina'!$C:$C,MATCH(CONCATENATE(G$4,$A6),'Výsledková listina'!$S:$S,0),1))</f>
        <v>Suchý Eduard</v>
      </c>
      <c r="H6" s="52" t="str">
        <f>IF(ISNA(MATCH(CONCATENATE(G$4,$A6),'Výsledková listina'!$S:$S,0)),"",INDEX('Výsledková listina'!$T:$T,MATCH(CONCATENATE(G$4,$A6),'Výsledková listina'!$S:$S,0),1))</f>
        <v>MO ČRS Mladá Boleslav</v>
      </c>
      <c r="I6" s="112">
        <v>6230</v>
      </c>
      <c r="J6" s="50">
        <f aca="true" t="shared" si="1" ref="J6:J35">IF(I6="","",RANK(I6,I$1:I$65536,0)+(COUNT(I$1:I$65536)+1-RANK(I6,I$1:I$65536,0)-RANK(I6,I$1:I$65536,1))/2)</f>
        <v>1</v>
      </c>
      <c r="K6" s="67"/>
      <c r="L6" s="17" t="str">
        <f>IF(ISNA(MATCH(CONCATENATE(L$4,$A6),'Výsledková listina'!$S:$S,0)),"",INDEX('Výsledková listina'!$C:$C,MATCH(CONCATENATE(L$4,$A6),'Výsledková listina'!$S:$S,0),1))</f>
        <v>Vrba David</v>
      </c>
      <c r="M6" s="52" t="str">
        <f>IF(ISNA(MATCH(CONCATENATE(L$4,$A6),'Výsledková listina'!$S:$S,0)),"",INDEX('Výsledková listina'!$T:$T,MATCH(CONCATENATE(L$4,$A6),'Výsledková listina'!$S:$S,0),1))</f>
        <v>MO ČRS PLAŇANY</v>
      </c>
      <c r="N6" s="112">
        <v>10970</v>
      </c>
      <c r="O6" s="50">
        <f aca="true" t="shared" si="2" ref="O6:O35">IF(N6="","",RANK(N6,N$1:N$65536,0)+(COUNT(N$1:N$65536)+1-RANK(N6,N$1:N$65536,0)-RANK(N6,N$1:N$65536,1))/2)</f>
        <v>1</v>
      </c>
      <c r="P6" s="67"/>
      <c r="Q6" s="17">
        <f>IF(ISNA(MATCH(CONCATENATE(Q$4,$A6),'Výsledková listina'!$S:$S,0)),"",INDEX('Výsledková listina'!$C:$C,MATCH(CONCATENATE(Q$4,$A6),'Výsledková listina'!$S:$S,0),1))</f>
      </c>
      <c r="R6" s="52">
        <f>IF(ISNA(MATCH(CONCATENATE(Q$4,$A6),'Výsledková listina'!$S:$S,0)),"",INDEX('Výsledková listina'!$T:$T,MATCH(CONCATENATE(Q$4,$A6),'Výsledková listina'!$S:$S,0),1))</f>
      </c>
      <c r="S6" s="112"/>
      <c r="T6" s="50">
        <f aca="true" t="shared" si="3" ref="T6:T35">IF(S6="","",RANK(S6,S$1:S$65536,0)+(COUNT(S$1:S$65536)+1-RANK(S6,S$1:S$65536,0)-RANK(S6,S$1:S$65536,1))/2)</f>
      </c>
      <c r="U6" s="67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12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12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12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12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12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12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12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12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12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12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12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Ondřej Mecl</v>
      </c>
      <c r="C7" s="52" t="str">
        <f>IF(ISNA(MATCH(CONCATENATE(B$4,$A7),'Výsledková listina'!$S:$S,0)),"",INDEX('Výsledková listina'!$T:$T,MATCH(CONCATENATE(B$4,$A7),'Výsledková listina'!$S:$S,0),1))</f>
        <v>MO ČRS PLAŇANY</v>
      </c>
      <c r="D7" s="112">
        <v>2120</v>
      </c>
      <c r="E7" s="50">
        <f t="shared" si="0"/>
        <v>3</v>
      </c>
      <c r="F7" s="68"/>
      <c r="G7" s="17" t="str">
        <f>IF(ISNA(MATCH(CONCATENATE(G$4,$A7),'Výsledková listina'!$S:$S,0)),"",INDEX('Výsledková listina'!$C:$C,MATCH(CONCATENATE(G$4,$A7),'Výsledková listina'!$S:$S,0),1))</f>
        <v>Houserová Nikola</v>
      </c>
      <c r="H7" s="52" t="str">
        <f>IF(ISNA(MATCH(CONCATENATE(G$4,$A7),'Výsledková listina'!$S:$S,0)),"",INDEX('Výsledková listina'!$T:$T,MATCH(CONCATENATE(G$4,$A7),'Výsledková listina'!$S:$S,0),1))</f>
        <v>MO ČRS PLAŇANY</v>
      </c>
      <c r="I7" s="112">
        <v>1130</v>
      </c>
      <c r="J7" s="50">
        <f t="shared" si="1"/>
        <v>4</v>
      </c>
      <c r="K7" s="68"/>
      <c r="L7" s="17" t="str">
        <f>IF(ISNA(MATCH(CONCATENATE(L$4,$A7),'Výsledková listina'!$S:$S,0)),"",INDEX('Výsledková listina'!$C:$C,MATCH(CONCATENATE(L$4,$A7),'Výsledková listina'!$S:$S,0),1))</f>
        <v>Smitková Tereza</v>
      </c>
      <c r="M7" s="52" t="str">
        <f>IF(ISNA(MATCH(CONCATENATE(L$4,$A7),'Výsledková listina'!$S:$S,0)),"",INDEX('Výsledková listina'!$T:$T,MATCH(CONCATENATE(L$4,$A7),'Výsledková listina'!$S:$S,0),1))</f>
        <v>MO ČRS PLAŇANY</v>
      </c>
      <c r="N7" s="112">
        <v>5860</v>
      </c>
      <c r="O7" s="50">
        <f t="shared" si="2"/>
        <v>4</v>
      </c>
      <c r="P7" s="68"/>
      <c r="Q7" s="17">
        <f>IF(ISNA(MATCH(CONCATENATE(Q$4,$A7),'Výsledková listina'!$S:$S,0)),"",INDEX('Výsledková listina'!$C:$C,MATCH(CONCATENATE(Q$4,$A7),'Výsledková listina'!$S:$S,0),1))</f>
      </c>
      <c r="R7" s="52">
        <f>IF(ISNA(MATCH(CONCATENATE(Q$4,$A7),'Výsledková listina'!$S:$S,0)),"",INDEX('Výsledková listina'!$T:$T,MATCH(CONCATENATE(Q$4,$A7),'Výsledková listina'!$S:$S,0),1))</f>
      </c>
      <c r="S7" s="112"/>
      <c r="T7" s="50">
        <f t="shared" si="3"/>
      </c>
      <c r="U7" s="68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12"/>
      <c r="Y7" s="50">
        <f t="shared" si="4"/>
      </c>
      <c r="Z7" s="68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12"/>
      <c r="AD7" s="50">
        <f t="shared" si="5"/>
      </c>
      <c r="AE7" s="68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12"/>
      <c r="AI7" s="50">
        <f t="shared" si="6"/>
      </c>
      <c r="AJ7" s="68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12"/>
      <c r="AN7" s="50">
        <f t="shared" si="7"/>
      </c>
      <c r="AO7" s="68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12"/>
      <c r="AS7" s="50">
        <f t="shared" si="8"/>
      </c>
      <c r="AT7" s="68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12"/>
      <c r="AX7" s="50">
        <f t="shared" si="9"/>
      </c>
      <c r="AY7" s="68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12"/>
      <c r="BC7" s="50">
        <f t="shared" si="10"/>
      </c>
      <c r="BD7" s="68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12"/>
      <c r="BH7" s="50">
        <f t="shared" si="11"/>
      </c>
      <c r="BI7" s="68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12"/>
      <c r="BM7" s="50">
        <f t="shared" si="12"/>
      </c>
      <c r="BN7" s="68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12"/>
      <c r="BR7" s="50">
        <f t="shared" si="13"/>
      </c>
      <c r="BS7" s="68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12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Král Michal</v>
      </c>
      <c r="C8" s="52" t="str">
        <f>IF(ISNA(MATCH(CONCATENATE(B$4,$A8),'Výsledková listina'!$S:$S,0)),"",INDEX('Výsledková listina'!$T:$T,MATCH(CONCATENATE(B$4,$A8),'Výsledková listina'!$S:$S,0),1))</f>
        <v>MO ČRS NYMBURK</v>
      </c>
      <c r="D8" s="112">
        <v>3230</v>
      </c>
      <c r="E8" s="50">
        <f t="shared" si="0"/>
        <v>2</v>
      </c>
      <c r="F8" s="68"/>
      <c r="G8" s="17" t="str">
        <f>IF(ISNA(MATCH(CONCATENATE(G$4,$A8),'Výsledková listina'!$S:$S,0)),"",INDEX('Výsledková listina'!$C:$C,MATCH(CONCATENATE(G$4,$A8),'Výsledková listina'!$S:$S,0),1))</f>
        <v>Strňiště Daniel</v>
      </c>
      <c r="H8" s="52" t="str">
        <f>IF(ISNA(MATCH(CONCATENATE(G$4,$A8),'Výsledková listina'!$S:$S,0)),"",INDEX('Výsledková listina'!$T:$T,MATCH(CONCATENATE(G$4,$A8),'Výsledková listina'!$S:$S,0),1))</f>
        <v>MO ČRS PLAŇANY</v>
      </c>
      <c r="I8" s="112">
        <v>3560</v>
      </c>
      <c r="J8" s="50">
        <f t="shared" si="1"/>
        <v>3</v>
      </c>
      <c r="K8" s="68"/>
      <c r="L8" s="17" t="str">
        <f>IF(ISNA(MATCH(CONCATENATE(L$4,$A8),'Výsledková listina'!$S:$S,0)),"",INDEX('Výsledková listina'!$C:$C,MATCH(CONCATENATE(L$4,$A8),'Výsledková listina'!$S:$S,0),1))</f>
        <v>Linhart Jan</v>
      </c>
      <c r="M8" s="52" t="str">
        <f>IF(ISNA(MATCH(CONCATENATE(L$4,$A8),'Výsledková listina'!$S:$S,0)),"",INDEX('Výsledková listina'!$T:$T,MATCH(CONCATENATE(L$4,$A8),'Výsledková listina'!$S:$S,0),1))</f>
        <v>MO ČRS Mladá Boleslav</v>
      </c>
      <c r="N8" s="112">
        <v>6910</v>
      </c>
      <c r="O8" s="50">
        <f t="shared" si="2"/>
        <v>3</v>
      </c>
      <c r="P8" s="68"/>
      <c r="Q8" s="17">
        <f>IF(ISNA(MATCH(CONCATENATE(Q$4,$A8),'Výsledková listina'!$S:$S,0)),"",INDEX('Výsledková listina'!$C:$C,MATCH(CONCATENATE(Q$4,$A8),'Výsledková listina'!$S:$S,0),1))</f>
      </c>
      <c r="R8" s="52">
        <f>IF(ISNA(MATCH(CONCATENATE(Q$4,$A8),'Výsledková listina'!$S:$S,0)),"",INDEX('Výsledková listina'!$T:$T,MATCH(CONCATENATE(Q$4,$A8),'Výsledková listina'!$S:$S,0),1))</f>
      </c>
      <c r="S8" s="112"/>
      <c r="T8" s="50">
        <f t="shared" si="3"/>
      </c>
      <c r="U8" s="68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12"/>
      <c r="Y8" s="50">
        <f t="shared" si="4"/>
      </c>
      <c r="Z8" s="68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12"/>
      <c r="AD8" s="50">
        <f t="shared" si="5"/>
      </c>
      <c r="AE8" s="68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12"/>
      <c r="AI8" s="50">
        <f t="shared" si="6"/>
      </c>
      <c r="AJ8" s="68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12"/>
      <c r="AN8" s="50">
        <f t="shared" si="7"/>
      </c>
      <c r="AO8" s="68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12"/>
      <c r="AS8" s="50">
        <f t="shared" si="8"/>
      </c>
      <c r="AT8" s="68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12"/>
      <c r="AX8" s="50">
        <f t="shared" si="9"/>
      </c>
      <c r="AY8" s="68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12"/>
      <c r="BC8" s="50">
        <f t="shared" si="10"/>
      </c>
      <c r="BD8" s="68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12"/>
      <c r="BH8" s="50">
        <f t="shared" si="11"/>
      </c>
      <c r="BI8" s="68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12"/>
      <c r="BM8" s="50">
        <f t="shared" si="12"/>
      </c>
      <c r="BN8" s="68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12"/>
      <c r="BR8" s="50">
        <f t="shared" si="13"/>
      </c>
      <c r="BS8" s="68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12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Zajíček Kristián</v>
      </c>
      <c r="C9" s="52" t="str">
        <f>IF(ISNA(MATCH(CONCATENATE(B$4,$A9),'Výsledková listina'!$S:$S,0)),"",INDEX('Výsledková listina'!$T:$T,MATCH(CONCATENATE(B$4,$A9),'Výsledková listina'!$S:$S,0),1))</f>
        <v>MO ČRS PLAŇANY</v>
      </c>
      <c r="D9" s="112">
        <v>1000</v>
      </c>
      <c r="E9" s="50">
        <f t="shared" si="0"/>
        <v>4</v>
      </c>
      <c r="F9" s="68"/>
      <c r="G9" s="17" t="str">
        <f>IF(ISNA(MATCH(CONCATENATE(G$4,$A9),'Výsledková listina'!$S:$S,0)),"",INDEX('Výsledková listina'!$C:$C,MATCH(CONCATENATE(G$4,$A9),'Výsledková listina'!$S:$S,0),1))</f>
        <v>Ptáček Antonín</v>
      </c>
      <c r="H9" s="52" t="str">
        <f>IF(ISNA(MATCH(CONCATENATE(G$4,$A9),'Výsledková listina'!$S:$S,0)),"",INDEX('Výsledková listina'!$T:$T,MATCH(CONCATENATE(G$4,$A9),'Výsledková listina'!$S:$S,0),1))</f>
        <v>MO ČRS PLAŇANY</v>
      </c>
      <c r="I9" s="112">
        <v>5660</v>
      </c>
      <c r="J9" s="50">
        <f t="shared" si="1"/>
        <v>2</v>
      </c>
      <c r="K9" s="68"/>
      <c r="L9" s="17" t="str">
        <f>IF(ISNA(MATCH(CONCATENATE(L$4,$A9),'Výsledková listina'!$S:$S,0)),"",INDEX('Výsledková listina'!$C:$C,MATCH(CONCATENATE(L$4,$A9),'Výsledková listina'!$S:$S,0),1))</f>
        <v>Hanyková Eliška</v>
      </c>
      <c r="M9" s="52" t="str">
        <f>IF(ISNA(MATCH(CONCATENATE(L$4,$A9),'Výsledková listina'!$S:$S,0)),"",INDEX('Výsledková listina'!$T:$T,MATCH(CONCATENATE(L$4,$A9),'Výsledková listina'!$S:$S,0),1))</f>
        <v>MO ČRS PLAŇANY</v>
      </c>
      <c r="N9" s="112">
        <v>8180</v>
      </c>
      <c r="O9" s="50">
        <f t="shared" si="2"/>
        <v>2</v>
      </c>
      <c r="P9" s="68"/>
      <c r="Q9" s="17">
        <f>IF(ISNA(MATCH(CONCATENATE(Q$4,$A9),'Výsledková listina'!$S:$S,0)),"",INDEX('Výsledková listina'!$C:$C,MATCH(CONCATENATE(Q$4,$A9),'Výsledková listina'!$S:$S,0),1))</f>
      </c>
      <c r="R9" s="52">
        <f>IF(ISNA(MATCH(CONCATENATE(Q$4,$A9),'Výsledková listina'!$S:$S,0)),"",INDEX('Výsledková listina'!$T:$T,MATCH(CONCATENATE(Q$4,$A9),'Výsledková listina'!$S:$S,0),1))</f>
      </c>
      <c r="S9" s="112"/>
      <c r="T9" s="50">
        <f t="shared" si="3"/>
      </c>
      <c r="U9" s="68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12"/>
      <c r="Y9" s="50">
        <f t="shared" si="4"/>
      </c>
      <c r="Z9" s="68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12"/>
      <c r="AD9" s="50">
        <f t="shared" si="5"/>
      </c>
      <c r="AE9" s="68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12"/>
      <c r="AI9" s="50">
        <f t="shared" si="6"/>
      </c>
      <c r="AJ9" s="68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12"/>
      <c r="AN9" s="50">
        <f t="shared" si="7"/>
      </c>
      <c r="AO9" s="68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12"/>
      <c r="AS9" s="50">
        <f t="shared" si="8"/>
      </c>
      <c r="AT9" s="68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12"/>
      <c r="AX9" s="50">
        <f t="shared" si="9"/>
      </c>
      <c r="AY9" s="68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12"/>
      <c r="BC9" s="50">
        <f t="shared" si="10"/>
      </c>
      <c r="BD9" s="68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12"/>
      <c r="BH9" s="50">
        <f t="shared" si="11"/>
      </c>
      <c r="BI9" s="68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12"/>
      <c r="BM9" s="50">
        <f t="shared" si="12"/>
      </c>
      <c r="BN9" s="68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12"/>
      <c r="BR9" s="50">
        <f t="shared" si="13"/>
      </c>
      <c r="BS9" s="68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12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Szecsenyi Vít</v>
      </c>
      <c r="C10" s="52" t="str">
        <f>IF(ISNA(MATCH(CONCATENATE(B$4,$A10),'Výsledková listina'!$S:$S,0)),"",INDEX('Výsledková listina'!$T:$T,MATCH(CONCATENATE(B$4,$A10),'Výsledková listina'!$S:$S,0),1))</f>
        <v>MO ČRS NYMBURK</v>
      </c>
      <c r="D10" s="112">
        <v>420</v>
      </c>
      <c r="E10" s="50">
        <f t="shared" si="0"/>
        <v>5</v>
      </c>
      <c r="F10" s="68"/>
      <c r="G10" s="17" t="str">
        <f>IF(ISNA(MATCH(CONCATENATE(G$4,$A10),'Výsledková listina'!$S:$S,0)),"",INDEX('Výsledková listina'!$C:$C,MATCH(CONCATENATE(G$4,$A10),'Výsledková listina'!$S:$S,0),1))</f>
        <v>Švanda Martin</v>
      </c>
      <c r="H10" s="52" t="str">
        <f>IF(ISNA(MATCH(CONCATENATE(G$4,$A10),'Výsledková listina'!$S:$S,0)),"",INDEX('Výsledková listina'!$T:$T,MATCH(CONCATENATE(G$4,$A10),'Výsledková listina'!$S:$S,0),1))</f>
        <v>MO ČRS PLAŇANY</v>
      </c>
      <c r="I10" s="112">
        <v>0</v>
      </c>
      <c r="J10" s="50">
        <f t="shared" si="1"/>
        <v>5.5</v>
      </c>
      <c r="K10" s="68"/>
      <c r="L10" s="17" t="str">
        <f>IF(ISNA(MATCH(CONCATENATE(L$4,$A10),'Výsledková listina'!$S:$S,0)),"",INDEX('Výsledková listina'!$C:$C,MATCH(CONCATENATE(L$4,$A10),'Výsledková listina'!$S:$S,0),1))</f>
        <v>Jecha Vojtěch </v>
      </c>
      <c r="M10" s="52" t="str">
        <f>IF(ISNA(MATCH(CONCATENATE(L$4,$A10),'Výsledková listina'!$S:$S,0)),"",INDEX('Výsledková listina'!$T:$T,MATCH(CONCATENATE(L$4,$A10),'Výsledková listina'!$S:$S,0),1))</f>
        <v>MO ČRS NYMBURK</v>
      </c>
      <c r="N10" s="112">
        <v>280</v>
      </c>
      <c r="O10" s="50">
        <f t="shared" si="2"/>
        <v>5</v>
      </c>
      <c r="P10" s="68"/>
      <c r="Q10" s="17">
        <f>IF(ISNA(MATCH(CONCATENATE(Q$4,$A10),'Výsledková listina'!$S:$S,0)),"",INDEX('Výsledková listina'!$C:$C,MATCH(CONCATENATE(Q$4,$A10),'Výsledková listina'!$S:$S,0),1))</f>
      </c>
      <c r="R10" s="52">
        <f>IF(ISNA(MATCH(CONCATENATE(Q$4,$A10),'Výsledková listina'!$S:$S,0)),"",INDEX('Výsledková listina'!$T:$T,MATCH(CONCATENATE(Q$4,$A10),'Výsledková listina'!$S:$S,0),1))</f>
      </c>
      <c r="S10" s="112"/>
      <c r="T10" s="50">
        <f t="shared" si="3"/>
      </c>
      <c r="U10" s="68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12"/>
      <c r="Y10" s="50">
        <f t="shared" si="4"/>
      </c>
      <c r="Z10" s="68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12"/>
      <c r="AD10" s="50">
        <f t="shared" si="5"/>
      </c>
      <c r="AE10" s="68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12"/>
      <c r="AI10" s="50">
        <f t="shared" si="6"/>
      </c>
      <c r="AJ10" s="68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12"/>
      <c r="AN10" s="50">
        <f t="shared" si="7"/>
      </c>
      <c r="AO10" s="68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12"/>
      <c r="AS10" s="50">
        <f t="shared" si="8"/>
      </c>
      <c r="AT10" s="68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12"/>
      <c r="AX10" s="50">
        <f t="shared" si="9"/>
      </c>
      <c r="AY10" s="68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12"/>
      <c r="BC10" s="50">
        <f t="shared" si="10"/>
      </c>
      <c r="BD10" s="68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12"/>
      <c r="BH10" s="50">
        <f t="shared" si="11"/>
      </c>
      <c r="BI10" s="68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12"/>
      <c r="BM10" s="50">
        <f t="shared" si="12"/>
      </c>
      <c r="BN10" s="68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12"/>
      <c r="BR10" s="50">
        <f t="shared" si="13"/>
      </c>
      <c r="BS10" s="68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12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Šedivý Vojtěch</v>
      </c>
      <c r="C11" s="52" t="str">
        <f>IF(ISNA(MATCH(CONCATENATE(B$4,$A11),'Výsledková listina'!$S:$S,0)),"",INDEX('Výsledková listina'!$T:$T,MATCH(CONCATENATE(B$4,$A11),'Výsledková listina'!$S:$S,0),1))</f>
        <v>MO ČRS Mladá Boleslav</v>
      </c>
      <c r="D11" s="112">
        <v>0</v>
      </c>
      <c r="E11" s="50">
        <f t="shared" si="0"/>
        <v>6</v>
      </c>
      <c r="F11" s="68"/>
      <c r="G11" s="17" t="str">
        <f>IF(ISNA(MATCH(CONCATENATE(G$4,$A11),'Výsledková listina'!$S:$S,0)),"",INDEX('Výsledková listina'!$C:$C,MATCH(CONCATENATE(G$4,$A11),'Výsledková listina'!$S:$S,0),1))</f>
        <v>Budík Alexandr</v>
      </c>
      <c r="H11" s="52" t="str">
        <f>IF(ISNA(MATCH(CONCATENATE(G$4,$A11),'Výsledková listina'!$S:$S,0)),"",INDEX('Výsledková listina'!$T:$T,MATCH(CONCATENATE(G$4,$A11),'Výsledková listina'!$S:$S,0),1))</f>
        <v>MO ČRS PLAŇANY</v>
      </c>
      <c r="I11" s="112">
        <v>0</v>
      </c>
      <c r="J11" s="50">
        <f t="shared" si="1"/>
        <v>5.5</v>
      </c>
      <c r="K11" s="68"/>
      <c r="L11" s="17">
        <f>IF(ISNA(MATCH(CONCATENATE(L$4,$A11),'Výsledková listina'!$S:$S,0)),"",INDEX('Výsledková listina'!$C:$C,MATCH(CONCATENATE(L$4,$A11),'Výsledková listina'!$S:$S,0),1))</f>
      </c>
      <c r="M11" s="52">
        <f>IF(ISNA(MATCH(CONCATENATE(L$4,$A11),'Výsledková listina'!$S:$S,0)),"",INDEX('Výsledková listina'!$T:$T,MATCH(CONCATENATE(L$4,$A11),'Výsledková listina'!$S:$S,0),1))</f>
      </c>
      <c r="N11" s="112"/>
      <c r="O11" s="50">
        <f t="shared" si="2"/>
      </c>
      <c r="P11" s="68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112"/>
      <c r="T11" s="50">
        <f t="shared" si="3"/>
      </c>
      <c r="U11" s="68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12"/>
      <c r="Y11" s="50">
        <f t="shared" si="4"/>
      </c>
      <c r="Z11" s="68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12"/>
      <c r="AD11" s="50">
        <f t="shared" si="5"/>
      </c>
      <c r="AE11" s="68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12"/>
      <c r="AI11" s="50">
        <f t="shared" si="6"/>
      </c>
      <c r="AJ11" s="68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12"/>
      <c r="AN11" s="50">
        <f t="shared" si="7"/>
      </c>
      <c r="AO11" s="68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12"/>
      <c r="AS11" s="50">
        <f t="shared" si="8"/>
      </c>
      <c r="AT11" s="68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12"/>
      <c r="AX11" s="50">
        <f t="shared" si="9"/>
      </c>
      <c r="AY11" s="68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12"/>
      <c r="BC11" s="50">
        <f t="shared" si="10"/>
      </c>
      <c r="BD11" s="68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12"/>
      <c r="BH11" s="50">
        <f t="shared" si="11"/>
      </c>
      <c r="BI11" s="68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12"/>
      <c r="BM11" s="50">
        <f t="shared" si="12"/>
      </c>
      <c r="BN11" s="68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12"/>
      <c r="BR11" s="50">
        <f t="shared" si="13"/>
      </c>
      <c r="BS11" s="68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12"/>
      <c r="BW11" s="50">
        <f t="shared" si="14"/>
      </c>
      <c r="BX11" s="68"/>
    </row>
    <row r="12" spans="1:76" s="10" customFormat="1" ht="34.5" customHeight="1">
      <c r="A12" s="5">
        <v>7</v>
      </c>
      <c r="B12" s="17">
        <f>IF(ISNA(MATCH(CONCATENATE(B$4,$A12),'Výsledková listina'!$S:$S,0)),"",INDEX('Výsledková listina'!$C:$C,MATCH(CONCATENATE(B$4,$A12),'Výsledková listina'!$S:$S,0),1))</f>
      </c>
      <c r="C12" s="52">
        <f>IF(ISNA(MATCH(CONCATENATE(B$4,$A12),'Výsledková listina'!$S:$S,0)),"",INDEX('Výsledková listina'!$T:$T,MATCH(CONCATENATE(B$4,$A12),'Výsledková listina'!$S:$S,0),1))</f>
      </c>
      <c r="D12" s="112"/>
      <c r="E12" s="50">
        <f t="shared" si="0"/>
      </c>
      <c r="F12" s="68"/>
      <c r="G12" s="17">
        <f>IF(ISNA(MATCH(CONCATENATE(G$4,$A12),'Výsledková listina'!$S:$S,0)),"",INDEX('Výsledková listina'!$C:$C,MATCH(CONCATENATE(G$4,$A12),'Výsledková listina'!$S:$S,0),1))</f>
      </c>
      <c r="H12" s="52">
        <f>IF(ISNA(MATCH(CONCATENATE(G$4,$A12),'Výsledková listina'!$S:$S,0)),"",INDEX('Výsledková listina'!$T:$T,MATCH(CONCATENATE(G$4,$A12),'Výsledková listina'!$S:$S,0),1))</f>
      </c>
      <c r="I12" s="112"/>
      <c r="J12" s="50">
        <f t="shared" si="1"/>
      </c>
      <c r="K12" s="68"/>
      <c r="L12" s="17">
        <f>IF(ISNA(MATCH(CONCATENATE(L$4,$A12),'Výsledková listina'!$S:$S,0)),"",INDEX('Výsledková listina'!$C:$C,MATCH(CONCATENATE(L$4,$A12),'Výsledková listina'!$S:$S,0),1))</f>
      </c>
      <c r="M12" s="52">
        <f>IF(ISNA(MATCH(CONCATENATE(L$4,$A12),'Výsledková listina'!$S:$S,0)),"",INDEX('Výsledková listina'!$T:$T,MATCH(CONCATENATE(L$4,$A12),'Výsledková listina'!$S:$S,0),1))</f>
      </c>
      <c r="N12" s="112"/>
      <c r="O12" s="50">
        <f t="shared" si="2"/>
      </c>
      <c r="P12" s="68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12"/>
      <c r="T12" s="50">
        <f t="shared" si="3"/>
      </c>
      <c r="U12" s="68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12"/>
      <c r="Y12" s="50">
        <f t="shared" si="4"/>
      </c>
      <c r="Z12" s="68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12"/>
      <c r="AD12" s="50">
        <f t="shared" si="5"/>
      </c>
      <c r="AE12" s="68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12"/>
      <c r="AI12" s="50">
        <f t="shared" si="6"/>
      </c>
      <c r="AJ12" s="68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12"/>
      <c r="AN12" s="50">
        <f t="shared" si="7"/>
      </c>
      <c r="AO12" s="68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12"/>
      <c r="AS12" s="50">
        <f t="shared" si="8"/>
      </c>
      <c r="AT12" s="68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12"/>
      <c r="AX12" s="50">
        <f t="shared" si="9"/>
      </c>
      <c r="AY12" s="68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12"/>
      <c r="BC12" s="50">
        <f t="shared" si="10"/>
      </c>
      <c r="BD12" s="68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12"/>
      <c r="BH12" s="50">
        <f t="shared" si="11"/>
      </c>
      <c r="BI12" s="68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12"/>
      <c r="BM12" s="50">
        <f t="shared" si="12"/>
      </c>
      <c r="BN12" s="68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12"/>
      <c r="BR12" s="50">
        <f t="shared" si="13"/>
      </c>
      <c r="BS12" s="68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12"/>
      <c r="BW12" s="50">
        <f t="shared" si="14"/>
      </c>
      <c r="BX12" s="68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112"/>
      <c r="E13" s="50">
        <f t="shared" si="0"/>
      </c>
      <c r="F13" s="68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112"/>
      <c r="J13" s="50">
        <f t="shared" si="1"/>
      </c>
      <c r="K13" s="68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12"/>
      <c r="O13" s="50">
        <f t="shared" si="2"/>
      </c>
      <c r="P13" s="68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12"/>
      <c r="T13" s="50">
        <f t="shared" si="3"/>
      </c>
      <c r="U13" s="68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12"/>
      <c r="Y13" s="50">
        <f t="shared" si="4"/>
      </c>
      <c r="Z13" s="68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12"/>
      <c r="AD13" s="50">
        <f t="shared" si="5"/>
      </c>
      <c r="AE13" s="68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12"/>
      <c r="AI13" s="50">
        <f t="shared" si="6"/>
      </c>
      <c r="AJ13" s="68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12"/>
      <c r="AN13" s="50">
        <f t="shared" si="7"/>
      </c>
      <c r="AO13" s="68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12"/>
      <c r="AS13" s="50">
        <f t="shared" si="8"/>
      </c>
      <c r="AT13" s="68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12"/>
      <c r="AX13" s="50">
        <f t="shared" si="9"/>
      </c>
      <c r="AY13" s="68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12"/>
      <c r="BC13" s="50">
        <f t="shared" si="10"/>
      </c>
      <c r="BD13" s="68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12"/>
      <c r="BH13" s="50">
        <f t="shared" si="11"/>
      </c>
      <c r="BI13" s="68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12"/>
      <c r="BM13" s="50">
        <f t="shared" si="12"/>
      </c>
      <c r="BN13" s="68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12"/>
      <c r="BR13" s="50">
        <f t="shared" si="13"/>
      </c>
      <c r="BS13" s="68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12"/>
      <c r="BW13" s="50">
        <f t="shared" si="14"/>
      </c>
      <c r="BX13" s="68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112"/>
      <c r="E14" s="50">
        <f t="shared" si="0"/>
      </c>
      <c r="F14" s="68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112"/>
      <c r="J14" s="50">
        <f t="shared" si="1"/>
      </c>
      <c r="K14" s="68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12"/>
      <c r="O14" s="50">
        <f t="shared" si="2"/>
      </c>
      <c r="P14" s="68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12"/>
      <c r="T14" s="50">
        <f t="shared" si="3"/>
      </c>
      <c r="U14" s="68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12"/>
      <c r="Y14" s="50">
        <f t="shared" si="4"/>
      </c>
      <c r="Z14" s="68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12"/>
      <c r="AD14" s="50">
        <f t="shared" si="5"/>
      </c>
      <c r="AE14" s="68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12"/>
      <c r="AI14" s="50">
        <f t="shared" si="6"/>
      </c>
      <c r="AJ14" s="68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12"/>
      <c r="AN14" s="50">
        <f t="shared" si="7"/>
      </c>
      <c r="AO14" s="68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12"/>
      <c r="AS14" s="50">
        <f t="shared" si="8"/>
      </c>
      <c r="AT14" s="68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12"/>
      <c r="AX14" s="50">
        <f t="shared" si="9"/>
      </c>
      <c r="AY14" s="68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12"/>
      <c r="BC14" s="50">
        <f t="shared" si="10"/>
      </c>
      <c r="BD14" s="68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12"/>
      <c r="BH14" s="50">
        <f t="shared" si="11"/>
      </c>
      <c r="BI14" s="68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12"/>
      <c r="BM14" s="50">
        <f t="shared" si="12"/>
      </c>
      <c r="BN14" s="68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12"/>
      <c r="BR14" s="50">
        <f t="shared" si="13"/>
      </c>
      <c r="BS14" s="68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12"/>
      <c r="BW14" s="50">
        <f t="shared" si="14"/>
      </c>
      <c r="BX14" s="68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112"/>
      <c r="E15" s="50">
        <f t="shared" si="0"/>
      </c>
      <c r="F15" s="68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112"/>
      <c r="J15" s="50">
        <f t="shared" si="1"/>
      </c>
      <c r="K15" s="68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12"/>
      <c r="O15" s="50">
        <f t="shared" si="2"/>
      </c>
      <c r="P15" s="68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12"/>
      <c r="T15" s="50">
        <f t="shared" si="3"/>
      </c>
      <c r="U15" s="68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12"/>
      <c r="Y15" s="50">
        <f t="shared" si="4"/>
      </c>
      <c r="Z15" s="68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12"/>
      <c r="AD15" s="50">
        <f t="shared" si="5"/>
      </c>
      <c r="AE15" s="68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12"/>
      <c r="AI15" s="50">
        <f t="shared" si="6"/>
      </c>
      <c r="AJ15" s="68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12"/>
      <c r="AN15" s="50">
        <f t="shared" si="7"/>
      </c>
      <c r="AO15" s="68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12"/>
      <c r="AS15" s="50">
        <f t="shared" si="8"/>
      </c>
      <c r="AT15" s="68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12"/>
      <c r="AX15" s="50">
        <f t="shared" si="9"/>
      </c>
      <c r="AY15" s="68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12"/>
      <c r="BC15" s="50">
        <f t="shared" si="10"/>
      </c>
      <c r="BD15" s="68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12"/>
      <c r="BH15" s="50">
        <f t="shared" si="11"/>
      </c>
      <c r="BI15" s="68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12"/>
      <c r="BM15" s="50">
        <f t="shared" si="12"/>
      </c>
      <c r="BN15" s="68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12"/>
      <c r="BR15" s="50">
        <f t="shared" si="13"/>
      </c>
      <c r="BS15" s="68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12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12"/>
      <c r="E16" s="50">
        <f t="shared" si="0"/>
      </c>
      <c r="F16" s="68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12"/>
      <c r="J16" s="50">
        <f t="shared" si="1"/>
      </c>
      <c r="K16" s="68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12"/>
      <c r="O16" s="50">
        <f t="shared" si="2"/>
      </c>
      <c r="P16" s="68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12"/>
      <c r="T16" s="50">
        <f t="shared" si="3"/>
      </c>
      <c r="U16" s="68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12"/>
      <c r="Y16" s="50">
        <f t="shared" si="4"/>
      </c>
      <c r="Z16" s="68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12"/>
      <c r="AD16" s="50">
        <f t="shared" si="5"/>
      </c>
      <c r="AE16" s="68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12"/>
      <c r="AI16" s="50">
        <f t="shared" si="6"/>
      </c>
      <c r="AJ16" s="68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12"/>
      <c r="AN16" s="50">
        <f t="shared" si="7"/>
      </c>
      <c r="AO16" s="68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12"/>
      <c r="AS16" s="50">
        <f t="shared" si="8"/>
      </c>
      <c r="AT16" s="68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12"/>
      <c r="AX16" s="50">
        <f t="shared" si="9"/>
      </c>
      <c r="AY16" s="68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12"/>
      <c r="BC16" s="50">
        <f t="shared" si="10"/>
      </c>
      <c r="BD16" s="68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12"/>
      <c r="BH16" s="50">
        <f t="shared" si="11"/>
      </c>
      <c r="BI16" s="68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12"/>
      <c r="BM16" s="50">
        <f t="shared" si="12"/>
      </c>
      <c r="BN16" s="68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12"/>
      <c r="BR16" s="50">
        <f t="shared" si="13"/>
      </c>
      <c r="BS16" s="68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12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12"/>
      <c r="E17" s="50">
        <f t="shared" si="0"/>
      </c>
      <c r="F17" s="68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12"/>
      <c r="J17" s="50">
        <f t="shared" si="1"/>
      </c>
      <c r="K17" s="68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12"/>
      <c r="O17" s="50">
        <f t="shared" si="2"/>
      </c>
      <c r="P17" s="68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12"/>
      <c r="T17" s="50">
        <f t="shared" si="3"/>
      </c>
      <c r="U17" s="68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12"/>
      <c r="Y17" s="50">
        <f t="shared" si="4"/>
      </c>
      <c r="Z17" s="68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12"/>
      <c r="AD17" s="50">
        <f t="shared" si="5"/>
      </c>
      <c r="AE17" s="68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12"/>
      <c r="AI17" s="50">
        <f t="shared" si="6"/>
      </c>
      <c r="AJ17" s="68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12"/>
      <c r="AN17" s="50">
        <f t="shared" si="7"/>
      </c>
      <c r="AO17" s="68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12"/>
      <c r="AS17" s="50">
        <f t="shared" si="8"/>
      </c>
      <c r="AT17" s="68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12"/>
      <c r="AX17" s="50">
        <f t="shared" si="9"/>
      </c>
      <c r="AY17" s="68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12"/>
      <c r="BC17" s="50">
        <f t="shared" si="10"/>
      </c>
      <c r="BD17" s="68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12"/>
      <c r="BH17" s="50">
        <f t="shared" si="11"/>
      </c>
      <c r="BI17" s="68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12"/>
      <c r="BM17" s="50">
        <f t="shared" si="12"/>
      </c>
      <c r="BN17" s="68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12"/>
      <c r="BR17" s="50">
        <f t="shared" si="13"/>
      </c>
      <c r="BS17" s="68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12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12"/>
      <c r="E18" s="50">
        <f t="shared" si="0"/>
      </c>
      <c r="F18" s="68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12"/>
      <c r="J18" s="50">
        <f t="shared" si="1"/>
      </c>
      <c r="K18" s="68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12"/>
      <c r="O18" s="50">
        <f t="shared" si="2"/>
      </c>
      <c r="P18" s="68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12"/>
      <c r="T18" s="50">
        <f t="shared" si="3"/>
      </c>
      <c r="U18" s="68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12"/>
      <c r="Y18" s="50">
        <f t="shared" si="4"/>
      </c>
      <c r="Z18" s="68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12"/>
      <c r="AD18" s="50">
        <f t="shared" si="5"/>
      </c>
      <c r="AE18" s="68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12"/>
      <c r="AI18" s="50">
        <f t="shared" si="6"/>
      </c>
      <c r="AJ18" s="68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12"/>
      <c r="AN18" s="50">
        <f t="shared" si="7"/>
      </c>
      <c r="AO18" s="68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12"/>
      <c r="AS18" s="50">
        <f t="shared" si="8"/>
      </c>
      <c r="AT18" s="68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12"/>
      <c r="AX18" s="50">
        <f t="shared" si="9"/>
      </c>
      <c r="AY18" s="68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12"/>
      <c r="BC18" s="50">
        <f t="shared" si="10"/>
      </c>
      <c r="BD18" s="68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12"/>
      <c r="BH18" s="50">
        <f t="shared" si="11"/>
      </c>
      <c r="BI18" s="68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12"/>
      <c r="BM18" s="50">
        <f t="shared" si="12"/>
      </c>
      <c r="BN18" s="68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12"/>
      <c r="BR18" s="50">
        <f t="shared" si="13"/>
      </c>
      <c r="BS18" s="68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12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12"/>
      <c r="E19" s="50">
        <f t="shared" si="0"/>
      </c>
      <c r="F19" s="68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12"/>
      <c r="J19" s="50">
        <f t="shared" si="1"/>
      </c>
      <c r="K19" s="68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12"/>
      <c r="O19" s="50">
        <f t="shared" si="2"/>
      </c>
      <c r="P19" s="68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12"/>
      <c r="T19" s="50">
        <f t="shared" si="3"/>
      </c>
      <c r="U19" s="68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12"/>
      <c r="Y19" s="50">
        <f t="shared" si="4"/>
      </c>
      <c r="Z19" s="68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12"/>
      <c r="AD19" s="50">
        <f t="shared" si="5"/>
      </c>
      <c r="AE19" s="68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12"/>
      <c r="AI19" s="50">
        <f t="shared" si="6"/>
      </c>
      <c r="AJ19" s="68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12"/>
      <c r="AN19" s="50">
        <f t="shared" si="7"/>
      </c>
      <c r="AO19" s="68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12"/>
      <c r="AS19" s="50">
        <f t="shared" si="8"/>
      </c>
      <c r="AT19" s="68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12"/>
      <c r="AX19" s="50">
        <f t="shared" si="9"/>
      </c>
      <c r="AY19" s="68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12"/>
      <c r="BC19" s="50">
        <f t="shared" si="10"/>
      </c>
      <c r="BD19" s="68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12"/>
      <c r="BH19" s="50">
        <f t="shared" si="11"/>
      </c>
      <c r="BI19" s="68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12"/>
      <c r="BM19" s="50">
        <f t="shared" si="12"/>
      </c>
      <c r="BN19" s="68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12"/>
      <c r="BR19" s="50">
        <f t="shared" si="13"/>
      </c>
      <c r="BS19" s="68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12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4"/>
      <c r="E20" s="50">
        <f t="shared" si="0"/>
      </c>
      <c r="F20" s="68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4"/>
      <c r="J20" s="50">
        <f t="shared" si="1"/>
      </c>
      <c r="K20" s="68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4"/>
      <c r="O20" s="50">
        <f t="shared" si="2"/>
      </c>
      <c r="P20" s="68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4"/>
      <c r="T20" s="50">
        <f t="shared" si="3"/>
      </c>
      <c r="U20" s="68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4"/>
      <c r="Y20" s="50">
        <f t="shared" si="4"/>
      </c>
      <c r="Z20" s="68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8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8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8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8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8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8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8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8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8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4"/>
      <c r="E21" s="50">
        <f t="shared" si="0"/>
      </c>
      <c r="F21" s="68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4"/>
      <c r="J21" s="50">
        <f t="shared" si="1"/>
      </c>
      <c r="K21" s="68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4"/>
      <c r="O21" s="50">
        <f t="shared" si="2"/>
      </c>
      <c r="P21" s="68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4"/>
      <c r="T21" s="50">
        <f t="shared" si="3"/>
      </c>
      <c r="U21" s="68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4"/>
      <c r="Y21" s="50">
        <f t="shared" si="4"/>
      </c>
      <c r="Z21" s="68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8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8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8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8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8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8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8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8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8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4"/>
      <c r="E22" s="50">
        <f t="shared" si="0"/>
      </c>
      <c r="F22" s="68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4"/>
      <c r="J22" s="50">
        <f t="shared" si="1"/>
      </c>
      <c r="K22" s="68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4"/>
      <c r="O22" s="50">
        <f t="shared" si="2"/>
      </c>
      <c r="P22" s="68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4"/>
      <c r="T22" s="50">
        <f t="shared" si="3"/>
      </c>
      <c r="U22" s="68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4"/>
      <c r="Y22" s="50">
        <f t="shared" si="4"/>
      </c>
      <c r="Z22" s="68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8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8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8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8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8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8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8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8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8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4"/>
      <c r="E23" s="50">
        <f t="shared" si="0"/>
      </c>
      <c r="F23" s="68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4"/>
      <c r="J23" s="50">
        <f t="shared" si="1"/>
      </c>
      <c r="K23" s="68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4"/>
      <c r="O23" s="50">
        <f t="shared" si="2"/>
      </c>
      <c r="P23" s="68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4"/>
      <c r="T23" s="50">
        <f t="shared" si="3"/>
      </c>
      <c r="U23" s="68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4"/>
      <c r="Y23" s="50">
        <f t="shared" si="4"/>
      </c>
      <c r="Z23" s="68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8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8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8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8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8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8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8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8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8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4"/>
      <c r="E24" s="50">
        <f t="shared" si="0"/>
      </c>
      <c r="F24" s="68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4"/>
      <c r="J24" s="50">
        <f t="shared" si="1"/>
      </c>
      <c r="K24" s="68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4"/>
      <c r="O24" s="50">
        <f t="shared" si="2"/>
      </c>
      <c r="P24" s="68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4"/>
      <c r="T24" s="50">
        <f t="shared" si="3"/>
      </c>
      <c r="U24" s="68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4"/>
      <c r="Y24" s="50">
        <f t="shared" si="4"/>
      </c>
      <c r="Z24" s="68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8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8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8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8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8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8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8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8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8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4"/>
      <c r="E25" s="50">
        <f t="shared" si="0"/>
      </c>
      <c r="F25" s="68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4"/>
      <c r="J25" s="50">
        <f t="shared" si="1"/>
      </c>
      <c r="K25" s="68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4"/>
      <c r="O25" s="50">
        <f t="shared" si="2"/>
      </c>
      <c r="P25" s="68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4"/>
      <c r="T25" s="50">
        <f t="shared" si="3"/>
      </c>
      <c r="U25" s="68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4"/>
      <c r="Y25" s="50">
        <f t="shared" si="4"/>
      </c>
      <c r="Z25" s="68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8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8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8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8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8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8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8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8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8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8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8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8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8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8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8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8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8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8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8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8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8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8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8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8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8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8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8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8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8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8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8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8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8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8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8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8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8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8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8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8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8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8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8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8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8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8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8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8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8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8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8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8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8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8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8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8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8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8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8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8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8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8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8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8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8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8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8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8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8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8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8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8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8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8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8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8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8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8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8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8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8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8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8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8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8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8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8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8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8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8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8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8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8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8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8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8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8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8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8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8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8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8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8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8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8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8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8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8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8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8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8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8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8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8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8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8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8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8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8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8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8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8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8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8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8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8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8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8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8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8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8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8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8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8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8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9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9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9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9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9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9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9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9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9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9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9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9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9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9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26" t="str">
        <f>CONCATENATE('Základní list'!$E$4)</f>
        <v>pohárový závod</v>
      </c>
      <c r="C1" s="226"/>
      <c r="D1" s="226"/>
      <c r="E1" s="226"/>
      <c r="F1" s="226"/>
      <c r="G1" s="226" t="str">
        <f>CONCATENATE('Základní list'!$E$4)</f>
        <v>pohárový závod</v>
      </c>
      <c r="H1" s="226"/>
      <c r="I1" s="226"/>
      <c r="J1" s="226"/>
      <c r="K1" s="226"/>
      <c r="L1" s="226" t="str">
        <f>CONCATENATE('Základní list'!$E$4)</f>
        <v>pohárový závod</v>
      </c>
      <c r="M1" s="226"/>
      <c r="N1" s="226"/>
      <c r="O1" s="226"/>
      <c r="P1" s="226"/>
      <c r="Q1" s="226" t="str">
        <f>CONCATENATE('Základní list'!$E$4)</f>
        <v>pohárový závod</v>
      </c>
      <c r="R1" s="226"/>
      <c r="S1" s="226"/>
      <c r="T1" s="226"/>
      <c r="U1" s="226"/>
      <c r="V1" s="226" t="str">
        <f>CONCATENATE('Základní list'!$E$4)</f>
        <v>pohárový závod</v>
      </c>
      <c r="W1" s="226"/>
      <c r="X1" s="226"/>
      <c r="Y1" s="226"/>
      <c r="Z1" s="226"/>
      <c r="AA1" s="226" t="str">
        <f>CONCATENATE('Základní list'!$E$4)</f>
        <v>pohárový závod</v>
      </c>
      <c r="AB1" s="226"/>
      <c r="AC1" s="226"/>
      <c r="AD1" s="226"/>
      <c r="AE1" s="226"/>
      <c r="AF1" s="226" t="str">
        <f>CONCATENATE('Základní list'!$E$4)</f>
        <v>pohárový závod</v>
      </c>
      <c r="AG1" s="226"/>
      <c r="AH1" s="226"/>
      <c r="AI1" s="226"/>
      <c r="AJ1" s="226"/>
      <c r="AK1" s="226" t="str">
        <f>CONCATENATE('Základní list'!$E$4)</f>
        <v>pohárový závod</v>
      </c>
      <c r="AL1" s="226"/>
      <c r="AM1" s="226"/>
      <c r="AN1" s="226"/>
      <c r="AO1" s="226"/>
      <c r="AP1" s="226" t="str">
        <f>CONCATENATE('Základní list'!$E$4)</f>
        <v>pohárový závod</v>
      </c>
      <c r="AQ1" s="226"/>
      <c r="AR1" s="226"/>
      <c r="AS1" s="226"/>
      <c r="AT1" s="226"/>
      <c r="AU1" s="226" t="str">
        <f>CONCATENATE('Základní list'!$E$4)</f>
        <v>pohárový závod</v>
      </c>
      <c r="AV1" s="226"/>
      <c r="AW1" s="226"/>
      <c r="AX1" s="226"/>
      <c r="AY1" s="226"/>
      <c r="AZ1" s="226" t="str">
        <f>CONCATENATE('Základní list'!$E$4)</f>
        <v>pohárový závod</v>
      </c>
      <c r="BA1" s="226"/>
      <c r="BB1" s="226"/>
      <c r="BC1" s="226"/>
      <c r="BD1" s="226"/>
      <c r="BE1" s="226" t="str">
        <f>CONCATENATE('Základní list'!$E$4)</f>
        <v>pohárový závod</v>
      </c>
      <c r="BF1" s="226"/>
      <c r="BG1" s="226"/>
      <c r="BH1" s="226"/>
      <c r="BI1" s="226"/>
      <c r="BJ1" s="226" t="str">
        <f>CONCATENATE('Základní list'!$E$4)</f>
        <v>pohárový závod</v>
      </c>
      <c r="BK1" s="226"/>
      <c r="BL1" s="226"/>
      <c r="BM1" s="226"/>
      <c r="BN1" s="226"/>
      <c r="BO1" s="226" t="str">
        <f>CONCATENATE('Základní list'!$E$4)</f>
        <v>pohárový závod</v>
      </c>
      <c r="BP1" s="226"/>
      <c r="BQ1" s="226"/>
      <c r="BR1" s="226"/>
      <c r="BS1" s="226"/>
      <c r="BT1" s="226" t="str">
        <f>CONCATENATE('Základní list'!$E$4)</f>
        <v>pohárový závod</v>
      </c>
      <c r="BU1" s="226"/>
      <c r="BV1" s="226"/>
      <c r="BW1" s="226"/>
      <c r="BX1" s="226"/>
    </row>
    <row r="2" spans="1:76" s="96" customFormat="1" ht="13.5" thickBot="1">
      <c r="A2" s="58"/>
      <c r="B2" s="227" t="str">
        <f>CONCATENATE('Základní list'!$D$5)</f>
        <v>15.9.</v>
      </c>
      <c r="C2" s="227"/>
      <c r="D2" s="227"/>
      <c r="E2" s="227"/>
      <c r="F2" s="227"/>
      <c r="G2" s="227" t="str">
        <f>CONCATENATE('Základní list'!$D$5)</f>
        <v>15.9.</v>
      </c>
      <c r="H2" s="227"/>
      <c r="I2" s="227"/>
      <c r="J2" s="227"/>
      <c r="K2" s="227"/>
      <c r="L2" s="227" t="str">
        <f>CONCATENATE('Základní list'!$D$5)</f>
        <v>15.9.</v>
      </c>
      <c r="M2" s="227"/>
      <c r="N2" s="227"/>
      <c r="O2" s="227"/>
      <c r="P2" s="227"/>
      <c r="Q2" s="227" t="str">
        <f>CONCATENATE('Základní list'!$D$5)</f>
        <v>15.9.</v>
      </c>
      <c r="R2" s="227"/>
      <c r="S2" s="227"/>
      <c r="T2" s="227"/>
      <c r="U2" s="227"/>
      <c r="V2" s="227" t="str">
        <f>CONCATENATE('Základní list'!$D$5)</f>
        <v>15.9.</v>
      </c>
      <c r="W2" s="227"/>
      <c r="X2" s="227"/>
      <c r="Y2" s="227"/>
      <c r="Z2" s="227"/>
      <c r="AA2" s="227" t="str">
        <f>CONCATENATE('Základní list'!$D$5)</f>
        <v>15.9.</v>
      </c>
      <c r="AB2" s="227"/>
      <c r="AC2" s="227"/>
      <c r="AD2" s="227"/>
      <c r="AE2" s="227"/>
      <c r="AF2" s="227" t="str">
        <f>CONCATENATE('Základní list'!$D$5)</f>
        <v>15.9.</v>
      </c>
      <c r="AG2" s="227"/>
      <c r="AH2" s="227"/>
      <c r="AI2" s="227"/>
      <c r="AJ2" s="227"/>
      <c r="AK2" s="227" t="str">
        <f>CONCATENATE('Základní list'!$D$5)</f>
        <v>15.9.</v>
      </c>
      <c r="AL2" s="227"/>
      <c r="AM2" s="227"/>
      <c r="AN2" s="227"/>
      <c r="AO2" s="227"/>
      <c r="AP2" s="227" t="str">
        <f>CONCATENATE('Základní list'!$D$5)</f>
        <v>15.9.</v>
      </c>
      <c r="AQ2" s="227"/>
      <c r="AR2" s="227"/>
      <c r="AS2" s="227"/>
      <c r="AT2" s="227"/>
      <c r="AU2" s="227" t="str">
        <f>CONCATENATE('Základní list'!$D$5)</f>
        <v>15.9.</v>
      </c>
      <c r="AV2" s="227"/>
      <c r="AW2" s="227"/>
      <c r="AX2" s="227"/>
      <c r="AY2" s="227"/>
      <c r="AZ2" s="227" t="str">
        <f>CONCATENATE('Základní list'!$D$5)</f>
        <v>15.9.</v>
      </c>
      <c r="BA2" s="227"/>
      <c r="BB2" s="227"/>
      <c r="BC2" s="227"/>
      <c r="BD2" s="227"/>
      <c r="BE2" s="227" t="str">
        <f>CONCATENATE('Základní list'!$D$5)</f>
        <v>15.9.</v>
      </c>
      <c r="BF2" s="227"/>
      <c r="BG2" s="227"/>
      <c r="BH2" s="227"/>
      <c r="BI2" s="227"/>
      <c r="BJ2" s="227" t="str">
        <f>CONCATENATE('Základní list'!$D$5)</f>
        <v>15.9.</v>
      </c>
      <c r="BK2" s="227"/>
      <c r="BL2" s="227"/>
      <c r="BM2" s="227"/>
      <c r="BN2" s="227"/>
      <c r="BO2" s="227" t="str">
        <f>CONCATENATE('Základní list'!$D$5)</f>
        <v>15.9.</v>
      </c>
      <c r="BP2" s="227"/>
      <c r="BQ2" s="227"/>
      <c r="BR2" s="227"/>
      <c r="BS2" s="227"/>
      <c r="BT2" s="227" t="str">
        <f>CONCATENATE('Základní list'!$D$5)</f>
        <v>15.9.</v>
      </c>
      <c r="BU2" s="227"/>
      <c r="BV2" s="227"/>
      <c r="BW2" s="227"/>
      <c r="BX2" s="227"/>
    </row>
    <row r="3" spans="1:76" ht="16.5" customHeight="1">
      <c r="A3" s="228" t="s">
        <v>11</v>
      </c>
      <c r="B3" s="220" t="s">
        <v>16</v>
      </c>
      <c r="C3" s="221"/>
      <c r="D3" s="221"/>
      <c r="E3" s="221"/>
      <c r="F3" s="222"/>
      <c r="G3" s="220" t="s">
        <v>16</v>
      </c>
      <c r="H3" s="221"/>
      <c r="I3" s="221"/>
      <c r="J3" s="221"/>
      <c r="K3" s="222" t="s">
        <v>36</v>
      </c>
      <c r="L3" s="220" t="s">
        <v>16</v>
      </c>
      <c r="M3" s="221"/>
      <c r="N3" s="221"/>
      <c r="O3" s="221"/>
      <c r="P3" s="222" t="s">
        <v>36</v>
      </c>
      <c r="Q3" s="220" t="s">
        <v>16</v>
      </c>
      <c r="R3" s="221"/>
      <c r="S3" s="221"/>
      <c r="T3" s="221"/>
      <c r="U3" s="222" t="s">
        <v>36</v>
      </c>
      <c r="V3" s="220" t="s">
        <v>16</v>
      </c>
      <c r="W3" s="221"/>
      <c r="X3" s="221"/>
      <c r="Y3" s="221"/>
      <c r="Z3" s="222" t="s">
        <v>36</v>
      </c>
      <c r="AA3" s="220" t="s">
        <v>16</v>
      </c>
      <c r="AB3" s="221"/>
      <c r="AC3" s="221"/>
      <c r="AD3" s="221"/>
      <c r="AE3" s="222" t="s">
        <v>36</v>
      </c>
      <c r="AF3" s="220" t="s">
        <v>16</v>
      </c>
      <c r="AG3" s="221"/>
      <c r="AH3" s="221"/>
      <c r="AI3" s="221"/>
      <c r="AJ3" s="222" t="s">
        <v>36</v>
      </c>
      <c r="AK3" s="220" t="s">
        <v>16</v>
      </c>
      <c r="AL3" s="221"/>
      <c r="AM3" s="221"/>
      <c r="AN3" s="221"/>
      <c r="AO3" s="222" t="s">
        <v>36</v>
      </c>
      <c r="AP3" s="220" t="s">
        <v>16</v>
      </c>
      <c r="AQ3" s="221"/>
      <c r="AR3" s="221"/>
      <c r="AS3" s="221"/>
      <c r="AT3" s="222" t="s">
        <v>36</v>
      </c>
      <c r="AU3" s="220" t="s">
        <v>16</v>
      </c>
      <c r="AV3" s="221"/>
      <c r="AW3" s="221"/>
      <c r="AX3" s="221"/>
      <c r="AY3" s="222" t="s">
        <v>36</v>
      </c>
      <c r="AZ3" s="220" t="s">
        <v>16</v>
      </c>
      <c r="BA3" s="221"/>
      <c r="BB3" s="221"/>
      <c r="BC3" s="221"/>
      <c r="BD3" s="222" t="s">
        <v>36</v>
      </c>
      <c r="BE3" s="220" t="s">
        <v>16</v>
      </c>
      <c r="BF3" s="221"/>
      <c r="BG3" s="221"/>
      <c r="BH3" s="221"/>
      <c r="BI3" s="222" t="s">
        <v>36</v>
      </c>
      <c r="BJ3" s="220" t="s">
        <v>16</v>
      </c>
      <c r="BK3" s="221"/>
      <c r="BL3" s="221"/>
      <c r="BM3" s="221"/>
      <c r="BN3" s="222" t="s">
        <v>36</v>
      </c>
      <c r="BO3" s="220" t="s">
        <v>16</v>
      </c>
      <c r="BP3" s="221"/>
      <c r="BQ3" s="221"/>
      <c r="BR3" s="221"/>
      <c r="BS3" s="222" t="s">
        <v>36</v>
      </c>
      <c r="BT3" s="220" t="s">
        <v>16</v>
      </c>
      <c r="BU3" s="221"/>
      <c r="BV3" s="221"/>
      <c r="BW3" s="221"/>
      <c r="BX3" s="222" t="s">
        <v>36</v>
      </c>
    </row>
    <row r="4" spans="1:76" s="8" customFormat="1" ht="16.5" customHeight="1" thickBot="1">
      <c r="A4" s="229"/>
      <c r="B4" s="223" t="str">
        <f>IF(ISBLANK('Základní list'!$C12),"",'Základní list'!$A12)</f>
        <v>A</v>
      </c>
      <c r="C4" s="224"/>
      <c r="D4" s="224"/>
      <c r="E4" s="224"/>
      <c r="F4" s="225"/>
      <c r="G4" s="223" t="str">
        <f>IF(ISBLANK('Základní list'!$C13),"",'Základní list'!$A13)</f>
        <v>B</v>
      </c>
      <c r="H4" s="224"/>
      <c r="I4" s="224"/>
      <c r="J4" s="224"/>
      <c r="K4" s="225"/>
      <c r="L4" s="223" t="str">
        <f>IF(ISBLANK('Základní list'!$C14),"",'Základní list'!$A14)</f>
        <v>C</v>
      </c>
      <c r="M4" s="224"/>
      <c r="N4" s="224"/>
      <c r="O4" s="224"/>
      <c r="P4" s="225"/>
      <c r="Q4" s="223" t="str">
        <f>IF(ISBLANK('Základní list'!$C15),"",'Základní list'!$A15)</f>
        <v>D</v>
      </c>
      <c r="R4" s="224"/>
      <c r="S4" s="224"/>
      <c r="T4" s="224"/>
      <c r="U4" s="225"/>
      <c r="V4" s="223" t="str">
        <f>IF(ISBLANK('Základní list'!$C16),"",'Základní list'!$A16)</f>
        <v>E</v>
      </c>
      <c r="W4" s="224"/>
      <c r="X4" s="224"/>
      <c r="Y4" s="224"/>
      <c r="Z4" s="225"/>
      <c r="AA4" s="223" t="str">
        <f>IF(ISBLANK('Základní list'!$C17),"",'Základní list'!$A17)</f>
        <v>F</v>
      </c>
      <c r="AB4" s="224"/>
      <c r="AC4" s="224"/>
      <c r="AD4" s="224"/>
      <c r="AE4" s="225"/>
      <c r="AF4" s="223" t="str">
        <f>IF(ISBLANK('Základní list'!$C18),"",'Základní list'!$A18)</f>
        <v>G</v>
      </c>
      <c r="AG4" s="224"/>
      <c r="AH4" s="224"/>
      <c r="AI4" s="224"/>
      <c r="AJ4" s="225"/>
      <c r="AK4" s="223" t="str">
        <f>IF(ISBLANK('Základní list'!$C19),"",'Základní list'!$A19)</f>
        <v>H</v>
      </c>
      <c r="AL4" s="224"/>
      <c r="AM4" s="224"/>
      <c r="AN4" s="224"/>
      <c r="AO4" s="225"/>
      <c r="AP4" s="223" t="str">
        <f>IF(ISBLANK('Základní list'!$C20),"",'Základní list'!$A20)</f>
        <v>I</v>
      </c>
      <c r="AQ4" s="224"/>
      <c r="AR4" s="224"/>
      <c r="AS4" s="224"/>
      <c r="AT4" s="225"/>
      <c r="AU4" s="223" t="str">
        <f>IF(ISBLANK('Základní list'!$C21),"",'Základní list'!$A21)</f>
        <v>J</v>
      </c>
      <c r="AV4" s="224"/>
      <c r="AW4" s="224"/>
      <c r="AX4" s="224"/>
      <c r="AY4" s="225"/>
      <c r="AZ4" s="223" t="str">
        <f>IF(ISBLANK('Základní list'!$C22),"",'Základní list'!$A22)</f>
        <v>K</v>
      </c>
      <c r="BA4" s="224"/>
      <c r="BB4" s="224"/>
      <c r="BC4" s="224"/>
      <c r="BD4" s="225"/>
      <c r="BE4" s="223" t="str">
        <f>IF(ISBLANK('Základní list'!$C23),"",'Základní list'!$A23)</f>
        <v>L</v>
      </c>
      <c r="BF4" s="224"/>
      <c r="BG4" s="224"/>
      <c r="BH4" s="224"/>
      <c r="BI4" s="225"/>
      <c r="BJ4" s="223" t="str">
        <f>IF(ISBLANK('Základní list'!$C24),"",'Základní list'!$A24)</f>
        <v>M</v>
      </c>
      <c r="BK4" s="224"/>
      <c r="BL4" s="224"/>
      <c r="BM4" s="224"/>
      <c r="BN4" s="225"/>
      <c r="BO4" s="223" t="str">
        <f>IF(ISBLANK('Základní list'!$C25),"",'Základní list'!$A25)</f>
        <v>O</v>
      </c>
      <c r="BP4" s="224"/>
      <c r="BQ4" s="224"/>
      <c r="BR4" s="224"/>
      <c r="BS4" s="225"/>
      <c r="BT4" s="223" t="str">
        <f>IF(ISBLANK('Základní list'!$C26),"",'Základní list'!$A26)</f>
        <v>P</v>
      </c>
      <c r="BU4" s="224"/>
      <c r="BV4" s="224"/>
      <c r="BW4" s="224"/>
      <c r="BX4" s="225"/>
    </row>
    <row r="5" spans="1:76" s="9" customFormat="1" ht="13.5" thickBot="1">
      <c r="A5" s="230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26" t="str">
        <f>CONCATENATE('Základní list'!$E$4)</f>
        <v>pohárový závod</v>
      </c>
      <c r="C1" s="226"/>
      <c r="D1" s="226"/>
      <c r="E1" s="226"/>
      <c r="F1" s="226"/>
      <c r="G1" s="226" t="str">
        <f>CONCATENATE('Základní list'!$E$4)</f>
        <v>pohárový závod</v>
      </c>
      <c r="H1" s="226"/>
      <c r="I1" s="226"/>
      <c r="J1" s="226"/>
      <c r="K1" s="226"/>
      <c r="L1" s="226" t="str">
        <f>CONCATENATE('Základní list'!$E$4)</f>
        <v>pohárový závod</v>
      </c>
      <c r="M1" s="226"/>
      <c r="N1" s="226"/>
      <c r="O1" s="226"/>
      <c r="P1" s="226"/>
      <c r="Q1" s="226" t="str">
        <f>CONCATENATE('Základní list'!$E$4)</f>
        <v>pohárový závod</v>
      </c>
      <c r="R1" s="226"/>
      <c r="S1" s="226"/>
      <c r="T1" s="226"/>
      <c r="U1" s="226"/>
      <c r="V1" s="226" t="str">
        <f>CONCATENATE('Základní list'!$E$4)</f>
        <v>pohárový závod</v>
      </c>
      <c r="W1" s="226"/>
      <c r="X1" s="226"/>
      <c r="Y1" s="226"/>
      <c r="Z1" s="226"/>
      <c r="AA1" s="226" t="str">
        <f>CONCATENATE('Základní list'!$E$4)</f>
        <v>pohárový závod</v>
      </c>
      <c r="AB1" s="226"/>
      <c r="AC1" s="226"/>
      <c r="AD1" s="226"/>
      <c r="AE1" s="226"/>
      <c r="AF1" s="226" t="str">
        <f>CONCATENATE('Základní list'!$E$4)</f>
        <v>pohárový závod</v>
      </c>
      <c r="AG1" s="226"/>
      <c r="AH1" s="226"/>
      <c r="AI1" s="226"/>
      <c r="AJ1" s="226"/>
      <c r="AK1" s="226" t="str">
        <f>CONCATENATE('Základní list'!$E$4)</f>
        <v>pohárový závod</v>
      </c>
      <c r="AL1" s="226"/>
      <c r="AM1" s="226"/>
      <c r="AN1" s="226"/>
      <c r="AO1" s="226"/>
      <c r="AP1" s="226" t="str">
        <f>CONCATENATE('Základní list'!$E$4)</f>
        <v>pohárový závod</v>
      </c>
      <c r="AQ1" s="226"/>
      <c r="AR1" s="226"/>
      <c r="AS1" s="226"/>
      <c r="AT1" s="226"/>
      <c r="AU1" s="226" t="str">
        <f>CONCATENATE('Základní list'!$E$4)</f>
        <v>pohárový závod</v>
      </c>
      <c r="AV1" s="226"/>
      <c r="AW1" s="226"/>
      <c r="AX1" s="226"/>
      <c r="AY1" s="226"/>
      <c r="AZ1" s="226" t="str">
        <f>CONCATENATE('Základní list'!$E$4)</f>
        <v>pohárový závod</v>
      </c>
      <c r="BA1" s="226"/>
      <c r="BB1" s="226"/>
      <c r="BC1" s="226"/>
      <c r="BD1" s="226"/>
      <c r="BE1" s="226" t="str">
        <f>CONCATENATE('Základní list'!$E$4)</f>
        <v>pohárový závod</v>
      </c>
      <c r="BF1" s="226"/>
      <c r="BG1" s="226"/>
      <c r="BH1" s="226"/>
      <c r="BI1" s="226"/>
      <c r="BJ1" s="226" t="str">
        <f>CONCATENATE('Základní list'!$E$4)</f>
        <v>pohárový závod</v>
      </c>
      <c r="BK1" s="226"/>
      <c r="BL1" s="226"/>
      <c r="BM1" s="226"/>
      <c r="BN1" s="226"/>
      <c r="BO1" s="226" t="str">
        <f>CONCATENATE('Základní list'!$E$4)</f>
        <v>pohárový závod</v>
      </c>
      <c r="BP1" s="226"/>
      <c r="BQ1" s="226"/>
      <c r="BR1" s="226"/>
      <c r="BS1" s="226"/>
      <c r="BT1" s="226" t="str">
        <f>CONCATENATE('Základní list'!$E$4)</f>
        <v>pohárový závod</v>
      </c>
      <c r="BU1" s="226"/>
      <c r="BV1" s="226"/>
      <c r="BW1" s="226"/>
      <c r="BX1" s="226"/>
    </row>
    <row r="2" spans="1:76" s="96" customFormat="1" ht="13.5" thickBot="1">
      <c r="A2" s="58"/>
      <c r="B2" s="227" t="str">
        <f>CONCATENATE('Základní list'!$F$5)</f>
        <v>16.9.2018</v>
      </c>
      <c r="C2" s="227"/>
      <c r="D2" s="227"/>
      <c r="E2" s="227"/>
      <c r="F2" s="227"/>
      <c r="G2" s="227" t="str">
        <f>CONCATENATE('Základní list'!$F$5)</f>
        <v>16.9.2018</v>
      </c>
      <c r="H2" s="227"/>
      <c r="I2" s="227"/>
      <c r="J2" s="227"/>
      <c r="K2" s="227"/>
      <c r="L2" s="227" t="str">
        <f>CONCATENATE('Základní list'!$F$5)</f>
        <v>16.9.2018</v>
      </c>
      <c r="M2" s="227"/>
      <c r="N2" s="227"/>
      <c r="O2" s="227"/>
      <c r="P2" s="227"/>
      <c r="Q2" s="227" t="str">
        <f>CONCATENATE('Základní list'!$F$5)</f>
        <v>16.9.2018</v>
      </c>
      <c r="R2" s="227"/>
      <c r="S2" s="227"/>
      <c r="T2" s="227"/>
      <c r="U2" s="227"/>
      <c r="V2" s="227" t="str">
        <f>CONCATENATE('Základní list'!$F$5)</f>
        <v>16.9.2018</v>
      </c>
      <c r="W2" s="227"/>
      <c r="X2" s="227"/>
      <c r="Y2" s="227"/>
      <c r="Z2" s="227"/>
      <c r="AA2" s="227" t="str">
        <f>CONCATENATE('Základní list'!$F$5)</f>
        <v>16.9.2018</v>
      </c>
      <c r="AB2" s="227"/>
      <c r="AC2" s="227"/>
      <c r="AD2" s="227"/>
      <c r="AE2" s="227"/>
      <c r="AF2" s="227" t="str">
        <f>CONCATENATE('Základní list'!$F$5)</f>
        <v>16.9.2018</v>
      </c>
      <c r="AG2" s="227"/>
      <c r="AH2" s="227"/>
      <c r="AI2" s="227"/>
      <c r="AJ2" s="227"/>
      <c r="AK2" s="227" t="str">
        <f>CONCATENATE('Základní list'!$F$5)</f>
        <v>16.9.2018</v>
      </c>
      <c r="AL2" s="227"/>
      <c r="AM2" s="227"/>
      <c r="AN2" s="227"/>
      <c r="AO2" s="227"/>
      <c r="AP2" s="227" t="str">
        <f>CONCATENATE('Základní list'!$F$5)</f>
        <v>16.9.2018</v>
      </c>
      <c r="AQ2" s="227"/>
      <c r="AR2" s="227"/>
      <c r="AS2" s="227"/>
      <c r="AT2" s="227"/>
      <c r="AU2" s="227" t="str">
        <f>CONCATENATE('Základní list'!$F$5)</f>
        <v>16.9.2018</v>
      </c>
      <c r="AV2" s="227"/>
      <c r="AW2" s="227"/>
      <c r="AX2" s="227"/>
      <c r="AY2" s="227"/>
      <c r="AZ2" s="227" t="str">
        <f>CONCATENATE('Základní list'!$F$5)</f>
        <v>16.9.2018</v>
      </c>
      <c r="BA2" s="227"/>
      <c r="BB2" s="227"/>
      <c r="BC2" s="227"/>
      <c r="BD2" s="227"/>
      <c r="BE2" s="227" t="str">
        <f>CONCATENATE('Základní list'!$F$5)</f>
        <v>16.9.2018</v>
      </c>
      <c r="BF2" s="227"/>
      <c r="BG2" s="227"/>
      <c r="BH2" s="227"/>
      <c r="BI2" s="227"/>
      <c r="BJ2" s="227" t="str">
        <f>CONCATENATE('Základní list'!$F$5)</f>
        <v>16.9.2018</v>
      </c>
      <c r="BK2" s="227"/>
      <c r="BL2" s="227"/>
      <c r="BM2" s="227"/>
      <c r="BN2" s="227"/>
      <c r="BO2" s="227" t="str">
        <f>CONCATENATE('Základní list'!$F$5)</f>
        <v>16.9.2018</v>
      </c>
      <c r="BP2" s="227"/>
      <c r="BQ2" s="227"/>
      <c r="BR2" s="227"/>
      <c r="BS2" s="227"/>
      <c r="BT2" s="227" t="str">
        <f>CONCATENATE('Základní list'!$F$5)</f>
        <v>16.9.2018</v>
      </c>
      <c r="BU2" s="227"/>
      <c r="BV2" s="227"/>
      <c r="BW2" s="227"/>
      <c r="BX2" s="227"/>
    </row>
    <row r="3" spans="1:76" ht="16.5" customHeight="1">
      <c r="A3" s="228" t="s">
        <v>11</v>
      </c>
      <c r="B3" s="220" t="s">
        <v>16</v>
      </c>
      <c r="C3" s="221"/>
      <c r="D3" s="221"/>
      <c r="E3" s="221"/>
      <c r="F3" s="222"/>
      <c r="G3" s="220" t="s">
        <v>16</v>
      </c>
      <c r="H3" s="221"/>
      <c r="I3" s="221"/>
      <c r="J3" s="221"/>
      <c r="K3" s="222" t="s">
        <v>36</v>
      </c>
      <c r="L3" s="220" t="s">
        <v>16</v>
      </c>
      <c r="M3" s="221"/>
      <c r="N3" s="221"/>
      <c r="O3" s="221"/>
      <c r="P3" s="222" t="s">
        <v>36</v>
      </c>
      <c r="Q3" s="220" t="s">
        <v>16</v>
      </c>
      <c r="R3" s="221"/>
      <c r="S3" s="221"/>
      <c r="T3" s="221"/>
      <c r="U3" s="222" t="s">
        <v>36</v>
      </c>
      <c r="V3" s="220" t="s">
        <v>16</v>
      </c>
      <c r="W3" s="221"/>
      <c r="X3" s="221"/>
      <c r="Y3" s="221"/>
      <c r="Z3" s="222" t="s">
        <v>36</v>
      </c>
      <c r="AA3" s="220" t="s">
        <v>16</v>
      </c>
      <c r="AB3" s="221"/>
      <c r="AC3" s="221"/>
      <c r="AD3" s="221"/>
      <c r="AE3" s="222" t="s">
        <v>36</v>
      </c>
      <c r="AF3" s="220" t="s">
        <v>16</v>
      </c>
      <c r="AG3" s="221"/>
      <c r="AH3" s="221"/>
      <c r="AI3" s="221"/>
      <c r="AJ3" s="222" t="s">
        <v>36</v>
      </c>
      <c r="AK3" s="220" t="s">
        <v>16</v>
      </c>
      <c r="AL3" s="221"/>
      <c r="AM3" s="221"/>
      <c r="AN3" s="221"/>
      <c r="AO3" s="222" t="s">
        <v>36</v>
      </c>
      <c r="AP3" s="220" t="s">
        <v>16</v>
      </c>
      <c r="AQ3" s="221"/>
      <c r="AR3" s="221"/>
      <c r="AS3" s="221"/>
      <c r="AT3" s="222" t="s">
        <v>36</v>
      </c>
      <c r="AU3" s="220" t="s">
        <v>16</v>
      </c>
      <c r="AV3" s="221"/>
      <c r="AW3" s="221"/>
      <c r="AX3" s="221"/>
      <c r="AY3" s="222" t="s">
        <v>36</v>
      </c>
      <c r="AZ3" s="220" t="s">
        <v>16</v>
      </c>
      <c r="BA3" s="221"/>
      <c r="BB3" s="221"/>
      <c r="BC3" s="221"/>
      <c r="BD3" s="222" t="s">
        <v>36</v>
      </c>
      <c r="BE3" s="220" t="s">
        <v>16</v>
      </c>
      <c r="BF3" s="221"/>
      <c r="BG3" s="221"/>
      <c r="BH3" s="221"/>
      <c r="BI3" s="222" t="s">
        <v>36</v>
      </c>
      <c r="BJ3" s="220" t="s">
        <v>16</v>
      </c>
      <c r="BK3" s="221"/>
      <c r="BL3" s="221"/>
      <c r="BM3" s="221"/>
      <c r="BN3" s="222" t="s">
        <v>36</v>
      </c>
      <c r="BO3" s="220" t="s">
        <v>16</v>
      </c>
      <c r="BP3" s="221"/>
      <c r="BQ3" s="221"/>
      <c r="BR3" s="221"/>
      <c r="BS3" s="222" t="s">
        <v>36</v>
      </c>
      <c r="BT3" s="220" t="s">
        <v>16</v>
      </c>
      <c r="BU3" s="221"/>
      <c r="BV3" s="221"/>
      <c r="BW3" s="221"/>
      <c r="BX3" s="222" t="s">
        <v>36</v>
      </c>
    </row>
    <row r="4" spans="1:76" s="8" customFormat="1" ht="16.5" customHeight="1" thickBot="1">
      <c r="A4" s="229"/>
      <c r="B4" s="223" t="str">
        <f>IF(ISBLANK('Základní list'!$C12),"",'Základní list'!$A12)</f>
        <v>A</v>
      </c>
      <c r="C4" s="224"/>
      <c r="D4" s="224"/>
      <c r="E4" s="224"/>
      <c r="F4" s="225"/>
      <c r="G4" s="223" t="str">
        <f>IF(ISBLANK('Základní list'!$C13),"",'Základní list'!$A13)</f>
        <v>B</v>
      </c>
      <c r="H4" s="224"/>
      <c r="I4" s="224"/>
      <c r="J4" s="224"/>
      <c r="K4" s="225"/>
      <c r="L4" s="223" t="str">
        <f>IF(ISBLANK('Základní list'!$C14),"",'Základní list'!$A14)</f>
        <v>C</v>
      </c>
      <c r="M4" s="224"/>
      <c r="N4" s="224"/>
      <c r="O4" s="224"/>
      <c r="P4" s="225"/>
      <c r="Q4" s="223" t="str">
        <f>IF(ISBLANK('Základní list'!$C15),"",'Základní list'!$A15)</f>
        <v>D</v>
      </c>
      <c r="R4" s="224"/>
      <c r="S4" s="224"/>
      <c r="T4" s="224"/>
      <c r="U4" s="225"/>
      <c r="V4" s="223" t="str">
        <f>IF(ISBLANK('Základní list'!$C16),"",'Základní list'!$A16)</f>
        <v>E</v>
      </c>
      <c r="W4" s="224"/>
      <c r="X4" s="224"/>
      <c r="Y4" s="224"/>
      <c r="Z4" s="225"/>
      <c r="AA4" s="223" t="str">
        <f>IF(ISBLANK('Základní list'!$C17),"",'Základní list'!$A17)</f>
        <v>F</v>
      </c>
      <c r="AB4" s="224"/>
      <c r="AC4" s="224"/>
      <c r="AD4" s="224"/>
      <c r="AE4" s="225"/>
      <c r="AF4" s="223" t="str">
        <f>IF(ISBLANK('Základní list'!$C18),"",'Základní list'!$A18)</f>
        <v>G</v>
      </c>
      <c r="AG4" s="224"/>
      <c r="AH4" s="224"/>
      <c r="AI4" s="224"/>
      <c r="AJ4" s="225"/>
      <c r="AK4" s="223" t="str">
        <f>IF(ISBLANK('Základní list'!$C19),"",'Základní list'!$A19)</f>
        <v>H</v>
      </c>
      <c r="AL4" s="224"/>
      <c r="AM4" s="224"/>
      <c r="AN4" s="224"/>
      <c r="AO4" s="225"/>
      <c r="AP4" s="223" t="str">
        <f>IF(ISBLANK('Základní list'!$C20),"",'Základní list'!$A20)</f>
        <v>I</v>
      </c>
      <c r="AQ4" s="224"/>
      <c r="AR4" s="224"/>
      <c r="AS4" s="224"/>
      <c r="AT4" s="225"/>
      <c r="AU4" s="223" t="str">
        <f>IF(ISBLANK('Základní list'!$C21),"",'Základní list'!$A21)</f>
        <v>J</v>
      </c>
      <c r="AV4" s="224"/>
      <c r="AW4" s="224"/>
      <c r="AX4" s="224"/>
      <c r="AY4" s="225"/>
      <c r="AZ4" s="223" t="str">
        <f>IF(ISBLANK('Základní list'!$C22),"",'Základní list'!$A22)</f>
        <v>K</v>
      </c>
      <c r="BA4" s="224"/>
      <c r="BB4" s="224"/>
      <c r="BC4" s="224"/>
      <c r="BD4" s="225"/>
      <c r="BE4" s="223" t="str">
        <f>IF(ISBLANK('Základní list'!$C23),"",'Základní list'!$A23)</f>
        <v>L</v>
      </c>
      <c r="BF4" s="224"/>
      <c r="BG4" s="224"/>
      <c r="BH4" s="224"/>
      <c r="BI4" s="225"/>
      <c r="BJ4" s="223" t="str">
        <f>IF(ISBLANK('Základní list'!$C24),"",'Základní list'!$A24)</f>
        <v>M</v>
      </c>
      <c r="BK4" s="224"/>
      <c r="BL4" s="224"/>
      <c r="BM4" s="224"/>
      <c r="BN4" s="225"/>
      <c r="BO4" s="223" t="str">
        <f>IF(ISBLANK('Základní list'!$C25),"",'Základní list'!$A25)</f>
        <v>O</v>
      </c>
      <c r="BP4" s="224"/>
      <c r="BQ4" s="224"/>
      <c r="BR4" s="224"/>
      <c r="BS4" s="225"/>
      <c r="BT4" s="223" t="str">
        <f>IF(ISBLANK('Základní list'!$C26),"",'Základní list'!$A26)</f>
        <v>P</v>
      </c>
      <c r="BU4" s="224"/>
      <c r="BV4" s="224"/>
      <c r="BW4" s="224"/>
      <c r="BX4" s="225"/>
    </row>
    <row r="5" spans="1:76" s="9" customFormat="1" ht="13.5" thickBot="1">
      <c r="A5" s="230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Normal="75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33" t="str">
        <f>CONCATENATE('Základní list'!$E$4)</f>
        <v>pohárový závod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2:35" ht="12.75">
      <c r="B2" s="234" t="str">
        <f>CONCATENATE("Datum konání: ",'Základní list'!D5," - ",'Základní list'!F5)</f>
        <v>Datum konání: 15.9. - 16.9.2018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</row>
    <row r="3" spans="2:14" s="40" customFormat="1" ht="18" customHeight="1">
      <c r="B3" s="231" t="s">
        <v>45</v>
      </c>
      <c r="C3" s="232" t="s">
        <v>40</v>
      </c>
      <c r="D3" s="232"/>
      <c r="E3" s="232"/>
      <c r="F3" s="232"/>
      <c r="G3" s="232"/>
      <c r="H3" s="232"/>
      <c r="I3" s="232" t="s">
        <v>41</v>
      </c>
      <c r="J3" s="232"/>
      <c r="K3" s="232"/>
      <c r="L3" s="232"/>
      <c r="M3" s="232"/>
      <c r="N3" s="232"/>
    </row>
    <row r="4" spans="2:14" s="40" customFormat="1" ht="18" customHeight="1">
      <c r="B4" s="231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1130</v>
      </c>
      <c r="F5" s="44">
        <f>INDEX('1. závod'!$A:$BX,$D5+5,INDEX('Základní list'!$B:$B,MATCH($C5,'Základní list'!$A:$A,0),1)+1)</f>
        <v>3</v>
      </c>
      <c r="G5" s="47" t="str">
        <f>INDEX('1. závod'!$A:$BX,$D5+5,INDEX('Základní list'!$B:$B,MATCH($C5,'Základní list'!$A:$A,0),1)-2)</f>
        <v>Ondřej Mecl</v>
      </c>
      <c r="H5" s="54" t="str">
        <f>INDEX('1. závod'!$A:$BX,$D5+5,INDEX('Základní list'!$B:$B,MATCH($C5,'Základní list'!$A:$A,0),1)-1)</f>
        <v>MO ČRS PLAŇANY</v>
      </c>
      <c r="I5" s="41" t="s">
        <v>57</v>
      </c>
      <c r="J5" s="41">
        <v>1</v>
      </c>
      <c r="K5" s="44">
        <f>INDEX('2. závod'!$A:$BX,$J5+5,INDEX('Základní list'!$B:$B,MATCH($I5,'Základní list'!$A:$A,0),1))</f>
        <v>7170</v>
      </c>
      <c r="L5" s="44">
        <f>INDEX('2. závod'!$A:$BX,$J5+5,INDEX('Základní list'!$B:$B,MATCH($I5,'Základní list'!$A:$A,0),1)+1)</f>
        <v>1</v>
      </c>
      <c r="M5" s="47" t="str">
        <f>INDEX('2. závod'!$A:$BX,$J5+5,INDEX('Základní list'!$B:$B,MATCH($I5,'Základní list'!$A:$A,0),1)-2)</f>
        <v>Smitka Antonín</v>
      </c>
      <c r="N5" s="55" t="str">
        <f>INDEX('2. závod'!$A:$BX,$J5+5,INDEX('Základní list'!$B:$B,MATCH($I5,'Základní list'!$A:$A,0),1)-1)</f>
        <v>MO ČRS PLAŇANY</v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350</v>
      </c>
      <c r="F6" s="44">
        <f>INDEX('1. závod'!$A:$BX,$D6+5,INDEX('Základní list'!$B:$B,MATCH($C6,'Základní list'!$A:$A,0),1)+1)</f>
        <v>4</v>
      </c>
      <c r="G6" s="47" t="str">
        <f>INDEX('1. závod'!$A:$BX,$D6+5,INDEX('Základní list'!$B:$B,MATCH($C6,'Základní list'!$A:$A,0),1)-2)</f>
        <v>Smitka Antonín</v>
      </c>
      <c r="H6" s="54" t="str">
        <f>INDEX('1. závod'!$A:$BX,$D6+5,INDEX('Základní list'!$B:$B,MATCH($C6,'Základní list'!$A:$A,0),1)-1)</f>
        <v>MO ČRS PLAŇANY</v>
      </c>
      <c r="I6" s="41" t="s">
        <v>57</v>
      </c>
      <c r="J6" s="41">
        <v>2</v>
      </c>
      <c r="K6" s="44">
        <f>INDEX('2. závod'!$A:$BX,$J6+5,INDEX('Základní list'!$B:$B,MATCH($I6,'Základní list'!$A:$A,0),1))</f>
        <v>2120</v>
      </c>
      <c r="L6" s="44">
        <f>INDEX('2. závod'!$A:$BX,$J6+5,INDEX('Základní list'!$B:$B,MATCH($I6,'Základní list'!$A:$A,0),1)+1)</f>
        <v>3</v>
      </c>
      <c r="M6" s="47" t="str">
        <f>INDEX('2. závod'!$A:$BX,$J6+5,INDEX('Základní list'!$B:$B,MATCH($I6,'Základní list'!$A:$A,0),1)-2)</f>
        <v>Ondřej Mecl</v>
      </c>
      <c r="N6" s="55" t="str">
        <f>INDEX('2. závod'!$A:$BX,$J6+5,INDEX('Základní list'!$B:$B,MATCH($I6,'Základní list'!$A:$A,0),1)-1)</f>
        <v>MO ČRS PLAŇANY</v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2140</v>
      </c>
      <c r="F7" s="44">
        <f>INDEX('1. závod'!$A:$BX,$D7+5,INDEX('Základní list'!$B:$B,MATCH($C7,'Základní list'!$A:$A,0),1)+1)</f>
        <v>1</v>
      </c>
      <c r="G7" s="47" t="str">
        <f>INDEX('1. závod'!$A:$BX,$D7+5,INDEX('Základní list'!$B:$B,MATCH($C7,'Základní list'!$A:$A,0),1)-2)</f>
        <v>Suchý Eduard</v>
      </c>
      <c r="H7" s="54" t="str">
        <f>INDEX('1. závod'!$A:$BX,$D7+5,INDEX('Základní list'!$B:$B,MATCH($C7,'Základní list'!$A:$A,0),1)-1)</f>
        <v>MO ČRS Mladá Boleslav</v>
      </c>
      <c r="I7" s="41" t="s">
        <v>57</v>
      </c>
      <c r="J7" s="41">
        <v>3</v>
      </c>
      <c r="K7" s="44">
        <f>INDEX('2. závod'!$A:$BX,$J7+5,INDEX('Základní list'!$B:$B,MATCH($I7,'Základní list'!$A:$A,0),1))</f>
        <v>3230</v>
      </c>
      <c r="L7" s="44">
        <f>INDEX('2. závod'!$A:$BX,$J7+5,INDEX('Základní list'!$B:$B,MATCH($I7,'Základní list'!$A:$A,0),1)+1)</f>
        <v>2</v>
      </c>
      <c r="M7" s="47" t="str">
        <f>INDEX('2. závod'!$A:$BX,$J7+5,INDEX('Základní list'!$B:$B,MATCH($I7,'Základní list'!$A:$A,0),1)-2)</f>
        <v>Král Michal</v>
      </c>
      <c r="N7" s="55" t="str">
        <f>INDEX('2. závod'!$A:$BX,$J7+5,INDEX('Základní list'!$B:$B,MATCH($I7,'Základní list'!$A:$A,0),1)-1)</f>
        <v>MO ČRS NYMBURK</v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1590</v>
      </c>
      <c r="F8" s="44">
        <f>INDEX('1. závod'!$A:$BX,$D8+5,INDEX('Základní list'!$B:$B,MATCH($C8,'Základní list'!$A:$A,0),1)+1)</f>
        <v>2</v>
      </c>
      <c r="G8" s="47" t="str">
        <f>INDEX('1. závod'!$A:$BX,$D8+5,INDEX('Základní list'!$B:$B,MATCH($C8,'Základní list'!$A:$A,0),1)-2)</f>
        <v>Král Michal</v>
      </c>
      <c r="H8" s="54" t="str">
        <f>INDEX('1. závod'!$A:$BX,$D8+5,INDEX('Základní list'!$B:$B,MATCH($C8,'Základní list'!$A:$A,0),1)-1)</f>
        <v>MO ČRS NYMBURK</v>
      </c>
      <c r="I8" s="41" t="s">
        <v>57</v>
      </c>
      <c r="J8" s="41">
        <v>4</v>
      </c>
      <c r="K8" s="44">
        <f>INDEX('2. závod'!$A:$BX,$J8+5,INDEX('Základní list'!$B:$B,MATCH($I8,'Základní list'!$A:$A,0),1))</f>
        <v>1000</v>
      </c>
      <c r="L8" s="44">
        <f>INDEX('2. závod'!$A:$BX,$J8+5,INDEX('Základní list'!$B:$B,MATCH($I8,'Základní list'!$A:$A,0),1)+1)</f>
        <v>4</v>
      </c>
      <c r="M8" s="47" t="str">
        <f>INDEX('2. závod'!$A:$BX,$J8+5,INDEX('Základní list'!$B:$B,MATCH($I8,'Základní list'!$A:$A,0),1)-2)</f>
        <v>Zajíček Kristián</v>
      </c>
      <c r="N8" s="55" t="str">
        <f>INDEX('2. závod'!$A:$BX,$J8+5,INDEX('Základní list'!$B:$B,MATCH($I8,'Základní list'!$A:$A,0),1)-1)</f>
        <v>MO ČRS PLAŇANY</v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0</v>
      </c>
      <c r="F9" s="44">
        <f>INDEX('1. závod'!$A:$BX,$D9+5,INDEX('Základní list'!$B:$B,MATCH($C9,'Základní list'!$A:$A,0),1)+1)</f>
        <v>5.5</v>
      </c>
      <c r="G9" s="47" t="str">
        <f>INDEX('1. závod'!$A:$BX,$D9+5,INDEX('Základní list'!$B:$B,MATCH($C9,'Základní list'!$A:$A,0),1)-2)</f>
        <v>Šedivý Vojtěch</v>
      </c>
      <c r="H9" s="54" t="str">
        <f>INDEX('1. závod'!$A:$BX,$D9+5,INDEX('Základní list'!$B:$B,MATCH($C9,'Základní list'!$A:$A,0),1)-1)</f>
        <v>MO ČRS Mladá Boleslav</v>
      </c>
      <c r="I9" s="41" t="s">
        <v>57</v>
      </c>
      <c r="J9" s="41">
        <v>5</v>
      </c>
      <c r="K9" s="44">
        <f>INDEX('2. závod'!$A:$BX,$J9+5,INDEX('Základní list'!$B:$B,MATCH($I9,'Základní list'!$A:$A,0),1))</f>
        <v>420</v>
      </c>
      <c r="L9" s="44">
        <f>INDEX('2. závod'!$A:$BX,$J9+5,INDEX('Základní list'!$B:$B,MATCH($I9,'Základní list'!$A:$A,0),1)+1)</f>
        <v>5</v>
      </c>
      <c r="M9" s="47" t="str">
        <f>INDEX('2. závod'!$A:$BX,$J9+5,INDEX('Základní list'!$B:$B,MATCH($I9,'Základní list'!$A:$A,0),1)-2)</f>
        <v>Szecsenyi Vít</v>
      </c>
      <c r="N9" s="55" t="str">
        <f>INDEX('2. závod'!$A:$BX,$J9+5,INDEX('Základní list'!$B:$B,MATCH($I9,'Základní list'!$A:$A,0),1)-1)</f>
        <v>MO ČRS NYMBURK</v>
      </c>
    </row>
    <row r="10" spans="1:14" ht="31.5" customHeight="1">
      <c r="A10" s="88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0</v>
      </c>
      <c r="F10" s="44">
        <f>INDEX('1. závod'!$A:$BX,$D10+5,INDEX('Základní list'!$B:$B,MATCH($C10,'Základní list'!$A:$A,0),1)+1)</f>
        <v>5.5</v>
      </c>
      <c r="G10" s="47" t="str">
        <f>INDEX('1. závod'!$A:$BX,$D10+5,INDEX('Základní list'!$B:$B,MATCH($C10,'Základní list'!$A:$A,0),1)-2)</f>
        <v>Švanda Martin</v>
      </c>
      <c r="H10" s="54" t="str">
        <f>INDEX('1. závod'!$A:$BX,$D10+5,INDEX('Základní list'!$B:$B,MATCH($C10,'Základní list'!$A:$A,0),1)-1)</f>
        <v>MO ČRS PLAŇANY</v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0</v>
      </c>
      <c r="L10" s="44">
        <f>INDEX('2. závod'!$A:$BX,$J10+5,INDEX('Základní list'!$B:$B,MATCH($I10,'Základní list'!$A:$A,0),1)+1)</f>
        <v>6</v>
      </c>
      <c r="M10" s="47" t="str">
        <f>INDEX('2. závod'!$A:$BX,$J10+5,INDEX('Základní list'!$B:$B,MATCH($I10,'Základní list'!$A:$A,0),1)-2)</f>
        <v>Šedivý Vojtěch</v>
      </c>
      <c r="N10" s="55" t="str">
        <f>INDEX('2. závod'!$A:$BX,$J10+5,INDEX('Základní list'!$B:$B,MATCH($I10,'Základní list'!$A:$A,0),1)-1)</f>
        <v>MO ČRS Mladá Boleslav</v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</c>
      <c r="G11" s="47">
        <f>INDEX('1. závod'!$A:$BX,$D11+5,INDEX('Základní list'!$B:$B,MATCH($C11,'Základní list'!$A:$A,0),1)-2)</f>
      </c>
      <c r="H11" s="54">
        <f>INDEX('1. závod'!$A:$BX,$D11+5,INDEX('Základní list'!$B:$B,MATCH($C11,'Základní list'!$A:$A,0),1)-1)</f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</c>
      <c r="M11" s="47">
        <f>INDEX('2. závod'!$A:$BX,$J11+5,INDEX('Základní list'!$B:$B,MATCH($I11,'Základní list'!$A:$A,0),1)-2)</f>
      </c>
      <c r="N11" s="55">
        <f>INDEX('2. závod'!$A:$BX,$J11+5,INDEX('Základní list'!$B:$B,MATCH($I11,'Základní list'!$A:$A,0),1)-1)</f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>
      <c r="A15" s="89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>
      <c r="A16" s="89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>
      <c r="A17" s="89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>
      <c r="A18" s="89"/>
      <c r="B18" s="43">
        <v>14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>
      <c r="A19" s="90"/>
      <c r="B19" s="43">
        <v>15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2:14" ht="31.5" customHeight="1">
      <c r="B20" s="43">
        <v>16</v>
      </c>
      <c r="C20" s="41" t="s">
        <v>58</v>
      </c>
      <c r="D20" s="41">
        <v>1</v>
      </c>
      <c r="E20" s="44">
        <f>INDEX('1. závod'!$A:$BX,$D20+5,INDEX('Základní list'!$B:$B,MATCH($C20,'Základní list'!$A:$A,0),1))</f>
        <v>5720</v>
      </c>
      <c r="F20" s="44">
        <f>INDEX('1. závod'!$A:$BX,$D20+5,INDEX('Základní list'!$B:$B,MATCH($C20,'Základní list'!$A:$A,0),1)+1)</f>
        <v>2</v>
      </c>
      <c r="G20" s="47" t="str">
        <f>INDEX('1. závod'!$A:$BX,$D20+5,INDEX('Základní list'!$B:$B,MATCH($C20,'Základní list'!$A:$A,0),1)-2)</f>
        <v>Houserová Nikola</v>
      </c>
      <c r="H20" s="54" t="str">
        <f>INDEX('1. závod'!$A:$BX,$D20+5,INDEX('Základní list'!$B:$B,MATCH($C20,'Základní list'!$A:$A,0),1)-1)</f>
        <v>MO ČRS PLAŇANY</v>
      </c>
      <c r="I20" s="41" t="s">
        <v>58</v>
      </c>
      <c r="J20" s="41">
        <v>1</v>
      </c>
      <c r="K20" s="44">
        <f>INDEX('2. závod'!$A:$BX,$J20+5,INDEX('Základní list'!$B:$B,MATCH($I20,'Základní list'!$A:$A,0),1))</f>
        <v>6230</v>
      </c>
      <c r="L20" s="44">
        <f>INDEX('2. závod'!$A:$BX,$J20+5,INDEX('Základní list'!$B:$B,MATCH($I20,'Základní list'!$A:$A,0),1)+1)</f>
        <v>1</v>
      </c>
      <c r="M20" s="47" t="str">
        <f>INDEX('2. závod'!$A:$BX,$J20+5,INDEX('Základní list'!$B:$B,MATCH($I20,'Základní list'!$A:$A,0),1)-2)</f>
        <v>Suchý Eduard</v>
      </c>
      <c r="N20" s="55" t="str">
        <f>INDEX('2. závod'!$A:$BX,$J20+5,INDEX('Základní list'!$B:$B,MATCH($I20,'Základní list'!$A:$A,0),1)-1)</f>
        <v>MO ČRS Mladá Boleslav</v>
      </c>
    </row>
    <row r="21" spans="2:14" ht="31.5" customHeight="1">
      <c r="B21" s="43">
        <v>17</v>
      </c>
      <c r="C21" s="41" t="s">
        <v>58</v>
      </c>
      <c r="D21" s="41">
        <v>2</v>
      </c>
      <c r="E21" s="44">
        <f>INDEX('1. závod'!$A:$BX,$D21+5,INDEX('Základní list'!$B:$B,MATCH($C21,'Základní list'!$A:$A,0),1))</f>
        <v>280</v>
      </c>
      <c r="F21" s="44">
        <f>INDEX('1. závod'!$A:$BX,$D21+5,INDEX('Základní list'!$B:$B,MATCH($C21,'Základní list'!$A:$A,0),1)+1)</f>
        <v>5</v>
      </c>
      <c r="G21" s="47" t="str">
        <f>INDEX('1. závod'!$A:$BX,$D21+5,INDEX('Základní list'!$B:$B,MATCH($C21,'Základní list'!$A:$A,0),1)-2)</f>
        <v>Budík Alexandr</v>
      </c>
      <c r="H21" s="54" t="str">
        <f>INDEX('1. závod'!$A:$BX,$D21+5,INDEX('Základní list'!$B:$B,MATCH($C21,'Základní list'!$A:$A,0),1)-1)</f>
        <v>MO ČRS PLAŇANY</v>
      </c>
      <c r="I21" s="41" t="s">
        <v>58</v>
      </c>
      <c r="J21" s="41">
        <v>2</v>
      </c>
      <c r="K21" s="44">
        <f>INDEX('2. závod'!$A:$BX,$J21+5,INDEX('Základní list'!$B:$B,MATCH($I21,'Základní list'!$A:$A,0),1))</f>
        <v>1130</v>
      </c>
      <c r="L21" s="44">
        <f>INDEX('2. závod'!$A:$BX,$J21+5,INDEX('Základní list'!$B:$B,MATCH($I21,'Základní list'!$A:$A,0),1)+1)</f>
        <v>4</v>
      </c>
      <c r="M21" s="47" t="str">
        <f>INDEX('2. závod'!$A:$BX,$J21+5,INDEX('Základní list'!$B:$B,MATCH($I21,'Základní list'!$A:$A,0),1)-2)</f>
        <v>Houserová Nikola</v>
      </c>
      <c r="N21" s="55" t="str">
        <f>INDEX('2. závod'!$A:$BX,$J21+5,INDEX('Základní list'!$B:$B,MATCH($I21,'Základní list'!$A:$A,0),1)-1)</f>
        <v>MO ČRS PLAŇANY</v>
      </c>
    </row>
    <row r="22" spans="2:14" ht="31.5" customHeight="1">
      <c r="B22" s="43">
        <v>18</v>
      </c>
      <c r="C22" s="41" t="s">
        <v>58</v>
      </c>
      <c r="D22" s="41">
        <v>3</v>
      </c>
      <c r="E22" s="44">
        <f>INDEX('1. závod'!$A:$BX,$D22+5,INDEX('Základní list'!$B:$B,MATCH($C22,'Základní list'!$A:$A,0),1))</f>
        <v>10820</v>
      </c>
      <c r="F22" s="44">
        <f>INDEX('1. závod'!$A:$BX,$D22+5,INDEX('Základní list'!$B:$B,MATCH($C22,'Základní list'!$A:$A,0),1)+1)</f>
        <v>1</v>
      </c>
      <c r="G22" s="47" t="str">
        <f>INDEX('1. závod'!$A:$BX,$D22+5,INDEX('Základní list'!$B:$B,MATCH($C22,'Základní list'!$A:$A,0),1)-2)</f>
        <v>Ptáček Antonín</v>
      </c>
      <c r="H22" s="54" t="str">
        <f>INDEX('1. závod'!$A:$BX,$D22+5,INDEX('Základní list'!$B:$B,MATCH($C22,'Základní list'!$A:$A,0),1)-1)</f>
        <v>MO ČRS PLAŇANY</v>
      </c>
      <c r="I22" s="41" t="s">
        <v>58</v>
      </c>
      <c r="J22" s="41">
        <v>3</v>
      </c>
      <c r="K22" s="44">
        <f>INDEX('2. závod'!$A:$BX,$J22+5,INDEX('Základní list'!$B:$B,MATCH($I22,'Základní list'!$A:$A,0),1))</f>
        <v>3560</v>
      </c>
      <c r="L22" s="44">
        <f>INDEX('2. závod'!$A:$BX,$J22+5,INDEX('Základní list'!$B:$B,MATCH($I22,'Základní list'!$A:$A,0),1)+1)</f>
        <v>3</v>
      </c>
      <c r="M22" s="47" t="str">
        <f>INDEX('2. závod'!$A:$BX,$J22+5,INDEX('Základní list'!$B:$B,MATCH($I22,'Základní list'!$A:$A,0),1)-2)</f>
        <v>Strňiště Daniel</v>
      </c>
      <c r="N22" s="55" t="str">
        <f>INDEX('2. závod'!$A:$BX,$J22+5,INDEX('Základní list'!$B:$B,MATCH($I22,'Základní list'!$A:$A,0),1)-1)</f>
        <v>MO ČRS PLAŇANY</v>
      </c>
    </row>
    <row r="23" spans="2:14" ht="31.5" customHeight="1">
      <c r="B23" s="43">
        <v>19</v>
      </c>
      <c r="C23" s="41" t="s">
        <v>58</v>
      </c>
      <c r="D23" s="41">
        <v>4</v>
      </c>
      <c r="E23" s="44">
        <f>INDEX('1. závod'!$A:$BX,$D23+5,INDEX('Základní list'!$B:$B,MATCH($C23,'Základní list'!$A:$A,0),1))</f>
        <v>2220</v>
      </c>
      <c r="F23" s="44">
        <f>INDEX('1. závod'!$A:$BX,$D23+5,INDEX('Základní list'!$B:$B,MATCH($C23,'Základní list'!$A:$A,0),1)+1)</f>
        <v>4</v>
      </c>
      <c r="G23" s="47" t="str">
        <f>INDEX('1. závod'!$A:$BX,$D23+5,INDEX('Základní list'!$B:$B,MATCH($C23,'Základní list'!$A:$A,0),1)-2)</f>
        <v>Zajíček Kristián</v>
      </c>
      <c r="H23" s="54" t="str">
        <f>INDEX('1. závod'!$A:$BX,$D23+5,INDEX('Základní list'!$B:$B,MATCH($C23,'Základní list'!$A:$A,0),1)-1)</f>
        <v>MO ČRS PLAŇANY</v>
      </c>
      <c r="I23" s="41" t="s">
        <v>58</v>
      </c>
      <c r="J23" s="41">
        <v>4</v>
      </c>
      <c r="K23" s="44">
        <f>INDEX('2. závod'!$A:$BX,$J23+5,INDEX('Základní list'!$B:$B,MATCH($I23,'Základní list'!$A:$A,0),1))</f>
        <v>5660</v>
      </c>
      <c r="L23" s="44">
        <f>INDEX('2. závod'!$A:$BX,$J23+5,INDEX('Základní list'!$B:$B,MATCH($I23,'Základní list'!$A:$A,0),1)+1)</f>
        <v>2</v>
      </c>
      <c r="M23" s="47" t="str">
        <f>INDEX('2. závod'!$A:$BX,$J23+5,INDEX('Základní list'!$B:$B,MATCH($I23,'Základní list'!$A:$A,0),1)-2)</f>
        <v>Ptáček Antonín</v>
      </c>
      <c r="N23" s="55" t="str">
        <f>INDEX('2. závod'!$A:$BX,$J23+5,INDEX('Základní list'!$B:$B,MATCH($I23,'Základní list'!$A:$A,0),1)-1)</f>
        <v>MO ČRS PLAŇANY</v>
      </c>
    </row>
    <row r="24" spans="2:14" ht="31.5" customHeight="1">
      <c r="B24" s="43">
        <v>20</v>
      </c>
      <c r="C24" s="41" t="s">
        <v>58</v>
      </c>
      <c r="D24" s="41">
        <v>5</v>
      </c>
      <c r="E24" s="44">
        <f>INDEX('1. závod'!$A:$BX,$D24+5,INDEX('Základní list'!$B:$B,MATCH($C24,'Základní list'!$A:$A,0),1))</f>
        <v>2290</v>
      </c>
      <c r="F24" s="44">
        <f>INDEX('1. závod'!$A:$BX,$D24+5,INDEX('Základní list'!$B:$B,MATCH($C24,'Základní list'!$A:$A,0),1)+1)</f>
        <v>3</v>
      </c>
      <c r="G24" s="47" t="str">
        <f>INDEX('1. závod'!$A:$BX,$D24+5,INDEX('Základní list'!$B:$B,MATCH($C24,'Základní list'!$A:$A,0),1)-2)</f>
        <v>Strňiště Daniel</v>
      </c>
      <c r="H24" s="54" t="str">
        <f>INDEX('1. závod'!$A:$BX,$D24+5,INDEX('Základní list'!$B:$B,MATCH($C24,'Základní list'!$A:$A,0),1)-1)</f>
        <v>MO ČRS PLAŇANY</v>
      </c>
      <c r="I24" s="41" t="s">
        <v>58</v>
      </c>
      <c r="J24" s="41">
        <v>5</v>
      </c>
      <c r="K24" s="44">
        <f>INDEX('2. závod'!$A:$BX,$J24+5,INDEX('Základní list'!$B:$B,MATCH($I24,'Základní list'!$A:$A,0),1))</f>
        <v>0</v>
      </c>
      <c r="L24" s="44">
        <f>INDEX('2. závod'!$A:$BX,$J24+5,INDEX('Základní list'!$B:$B,MATCH($I24,'Základní list'!$A:$A,0),1)+1)</f>
        <v>5.5</v>
      </c>
      <c r="M24" s="47" t="str">
        <f>INDEX('2. závod'!$A:$BX,$J24+5,INDEX('Základní list'!$B:$B,MATCH($I24,'Základní list'!$A:$A,0),1)-2)</f>
        <v>Švanda Martin</v>
      </c>
      <c r="N24" s="55" t="str">
        <f>INDEX('2. závod'!$A:$BX,$J24+5,INDEX('Základní list'!$B:$B,MATCH($I24,'Základní list'!$A:$A,0),1)-1)</f>
        <v>MO ČRS PLAŇANY</v>
      </c>
    </row>
    <row r="25" spans="2:14" ht="31.5" customHeight="1">
      <c r="B25" s="43">
        <v>21</v>
      </c>
      <c r="C25" s="41" t="s">
        <v>58</v>
      </c>
      <c r="D25" s="41">
        <v>6</v>
      </c>
      <c r="E25" s="44">
        <f>INDEX('1. závod'!$A:$BX,$D25+5,INDEX('Základní list'!$B:$B,MATCH($C25,'Základní list'!$A:$A,0),1))</f>
        <v>0</v>
      </c>
      <c r="F25" s="44">
        <f>INDEX('1. závod'!$A:$BX,$D25+5,INDEX('Základní list'!$B:$B,MATCH($C25,'Základní list'!$A:$A,0),1)+1)</f>
        <v>6</v>
      </c>
      <c r="G25" s="47" t="str">
        <f>INDEX('1. závod'!$A:$BX,$D25+5,INDEX('Základní list'!$B:$B,MATCH($C25,'Základní list'!$A:$A,0),1)-2)</f>
        <v>Szecsenyi Vít</v>
      </c>
      <c r="H25" s="54" t="str">
        <f>INDEX('1. závod'!$A:$BX,$D25+5,INDEX('Základní list'!$B:$B,MATCH($C25,'Základní list'!$A:$A,0),1)-1)</f>
        <v>MO ČRS NYMBURK</v>
      </c>
      <c r="I25" s="41" t="s">
        <v>58</v>
      </c>
      <c r="J25" s="41">
        <v>6</v>
      </c>
      <c r="K25" s="44">
        <f>INDEX('2. závod'!$A:$BX,$J25+5,INDEX('Základní list'!$B:$B,MATCH($I25,'Základní list'!$A:$A,0),1))</f>
        <v>0</v>
      </c>
      <c r="L25" s="44">
        <f>INDEX('2. závod'!$A:$BX,$J25+5,INDEX('Základní list'!$B:$B,MATCH($I25,'Základní list'!$A:$A,0),1)+1)</f>
        <v>5.5</v>
      </c>
      <c r="M25" s="47" t="str">
        <f>INDEX('2. závod'!$A:$BX,$J25+5,INDEX('Základní list'!$B:$B,MATCH($I25,'Základní list'!$A:$A,0),1)-2)</f>
        <v>Budík Alexandr</v>
      </c>
      <c r="N25" s="55" t="str">
        <f>INDEX('2. závod'!$A:$BX,$J25+5,INDEX('Základní list'!$B:$B,MATCH($I25,'Základní list'!$A:$A,0),1)-1)</f>
        <v>MO ČRS PLAŇANY</v>
      </c>
    </row>
    <row r="26" spans="2:14" ht="31.5" customHeight="1">
      <c r="B26" s="43">
        <v>22</v>
      </c>
      <c r="C26" s="41" t="s">
        <v>58</v>
      </c>
      <c r="D26" s="41">
        <v>7</v>
      </c>
      <c r="E26" s="44">
        <f>INDEX('1. závod'!$A:$BX,$D26+5,INDEX('Základní list'!$B:$B,MATCH($C26,'Základní list'!$A:$A,0),1))</f>
        <v>0</v>
      </c>
      <c r="F26" s="44">
        <f>INDEX('1. závod'!$A:$BX,$D26+5,INDEX('Základní list'!$B:$B,MATCH($C26,'Základní list'!$A:$A,0),1)+1)</f>
      </c>
      <c r="G26" s="47">
        <f>INDEX('1. závod'!$A:$BX,$D26+5,INDEX('Základní list'!$B:$B,MATCH($C26,'Základní list'!$A:$A,0),1)-2)</f>
      </c>
      <c r="H26" s="54">
        <f>INDEX('1. závod'!$A:$BX,$D26+5,INDEX('Základní list'!$B:$B,MATCH($C26,'Základní list'!$A:$A,0),1)-1)</f>
      </c>
      <c r="I26" s="41" t="s">
        <v>58</v>
      </c>
      <c r="J26" s="41">
        <v>7</v>
      </c>
      <c r="K26" s="44">
        <f>INDEX('2. závod'!$A:$BX,$J26+5,INDEX('Základní list'!$B:$B,MATCH($I26,'Základní list'!$A:$A,0),1))</f>
        <v>0</v>
      </c>
      <c r="L26" s="44">
        <f>INDEX('2. závod'!$A:$BX,$J26+5,INDEX('Základní list'!$B:$B,MATCH($I26,'Základní list'!$A:$A,0),1)+1)</f>
      </c>
      <c r="M26" s="47">
        <f>INDEX('2. závod'!$A:$BX,$J26+5,INDEX('Základní list'!$B:$B,MATCH($I26,'Základní list'!$A:$A,0),1)-2)</f>
      </c>
      <c r="N26" s="55">
        <f>INDEX('2. závod'!$A:$BX,$J26+5,INDEX('Základní list'!$B:$B,MATCH($I26,'Základní list'!$A:$A,0),1)-1)</f>
      </c>
    </row>
    <row r="27" spans="2:14" ht="31.5" customHeight="1">
      <c r="B27" s="43">
        <v>23</v>
      </c>
      <c r="C27" s="41" t="s">
        <v>58</v>
      </c>
      <c r="D27" s="41">
        <v>8</v>
      </c>
      <c r="E27" s="44">
        <f>INDEX('1. závod'!$A:$BX,$D27+5,INDEX('Základní list'!$B:$B,MATCH($C27,'Základní list'!$A:$A,0),1))</f>
        <v>0</v>
      </c>
      <c r="F27" s="44">
        <f>INDEX('1. závod'!$A:$BX,$D27+5,INDEX('Základní list'!$B:$B,MATCH($C27,'Základní list'!$A:$A,0),1)+1)</f>
      </c>
      <c r="G27" s="47">
        <f>INDEX('1. závod'!$A:$BX,$D27+5,INDEX('Základní list'!$B:$B,MATCH($C27,'Základní list'!$A:$A,0),1)-2)</f>
      </c>
      <c r="H27" s="54">
        <f>INDEX('1. závod'!$A:$BX,$D27+5,INDEX('Základní list'!$B:$B,MATCH($C27,'Základní list'!$A:$A,0),1)-1)</f>
      </c>
      <c r="I27" s="41" t="s">
        <v>58</v>
      </c>
      <c r="J27" s="41">
        <v>8</v>
      </c>
      <c r="K27" s="44">
        <f>INDEX('2. závod'!$A:$BX,$J27+5,INDEX('Základní list'!$B:$B,MATCH($I27,'Základní list'!$A:$A,0),1))</f>
        <v>0</v>
      </c>
      <c r="L27" s="44">
        <f>INDEX('2. závod'!$A:$BX,$J27+5,INDEX('Základní list'!$B:$B,MATCH($I27,'Základní list'!$A:$A,0),1)+1)</f>
      </c>
      <c r="M27" s="47">
        <f>INDEX('2. závod'!$A:$BX,$J27+5,INDEX('Základní list'!$B:$B,MATCH($I27,'Základní list'!$A:$A,0),1)-2)</f>
      </c>
      <c r="N27" s="55">
        <f>INDEX('2. závod'!$A:$BX,$J27+5,INDEX('Základní list'!$B:$B,MATCH($I27,'Základní list'!$A:$A,0),1)-1)</f>
      </c>
    </row>
    <row r="28" spans="2:14" ht="31.5" customHeight="1">
      <c r="B28" s="43">
        <v>24</v>
      </c>
      <c r="C28" s="41" t="s">
        <v>58</v>
      </c>
      <c r="D28" s="41">
        <v>9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</c>
      <c r="G28" s="47">
        <f>INDEX('1. závod'!$A:$BX,$D28+5,INDEX('Základní list'!$B:$B,MATCH($C28,'Základní list'!$A:$A,0),1)-2)</f>
      </c>
      <c r="H28" s="54">
        <f>INDEX('1. závod'!$A:$BX,$D28+5,INDEX('Základní list'!$B:$B,MATCH($C28,'Základní list'!$A:$A,0),1)-1)</f>
      </c>
      <c r="I28" s="41" t="s">
        <v>58</v>
      </c>
      <c r="J28" s="41">
        <v>9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</c>
      <c r="M28" s="47">
        <f>INDEX('2. závod'!$A:$BX,$J28+5,INDEX('Základní list'!$B:$B,MATCH($I28,'Základní list'!$A:$A,0),1)-2)</f>
      </c>
      <c r="N28" s="55">
        <f>INDEX('2. závod'!$A:$BX,$J28+5,INDEX('Základní list'!$B:$B,MATCH($I28,'Základní list'!$A:$A,0),1)-1)</f>
      </c>
    </row>
    <row r="29" spans="1:14" ht="31.5" customHeight="1">
      <c r="A29" s="90"/>
      <c r="B29" s="43">
        <v>25</v>
      </c>
      <c r="C29" s="41" t="s">
        <v>58</v>
      </c>
      <c r="D29" s="41">
        <v>10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58</v>
      </c>
      <c r="J29" s="41">
        <v>10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>
      <c r="B30" s="43">
        <v>26</v>
      </c>
      <c r="C30" s="41" t="s">
        <v>58</v>
      </c>
      <c r="D30" s="41">
        <v>11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58</v>
      </c>
      <c r="J30" s="41">
        <v>11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>
      <c r="B31" s="43">
        <v>27</v>
      </c>
      <c r="C31" s="41" t="s">
        <v>58</v>
      </c>
      <c r="D31" s="41">
        <v>12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58</v>
      </c>
      <c r="J31" s="41">
        <v>12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>
      <c r="B32" s="43">
        <v>28</v>
      </c>
      <c r="C32" s="41" t="s">
        <v>58</v>
      </c>
      <c r="D32" s="41">
        <v>13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58</v>
      </c>
      <c r="J32" s="41">
        <v>13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2:14" ht="31.5" customHeight="1">
      <c r="B33" s="43">
        <v>29</v>
      </c>
      <c r="C33" s="41" t="s">
        <v>58</v>
      </c>
      <c r="D33" s="41">
        <v>14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14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>
      <c r="B34" s="43">
        <v>30</v>
      </c>
      <c r="C34" s="41" t="s">
        <v>58</v>
      </c>
      <c r="D34" s="41">
        <v>15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15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 password="EB3C" sheet="1"/>
  <autoFilter ref="C4:N3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46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Hana Purkrábková</cp:lastModifiedBy>
  <cp:lastPrinted>2018-09-14T17:36:14Z</cp:lastPrinted>
  <dcterms:created xsi:type="dcterms:W3CDTF">2001-02-19T07:45:56Z</dcterms:created>
  <dcterms:modified xsi:type="dcterms:W3CDTF">2018-09-17T16:21:41Z</dcterms:modified>
  <cp:category/>
  <cp:version/>
  <cp:contentType/>
  <cp:contentStatus/>
</cp:coreProperties>
</file>